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515" tabRatio="846" firstSheet="43" activeTab="52"/>
  </bookViews>
  <sheets>
    <sheet name="Index" sheetId="1" r:id="rId1"/>
    <sheet name="Table A1.1" sheetId="2" r:id="rId2"/>
    <sheet name="Table A1.2" sheetId="3" r:id="rId3"/>
    <sheet name="Table A2.1" sheetId="4" r:id="rId4"/>
    <sheet name="Table A2.2" sheetId="5" r:id="rId5"/>
    <sheet name="Table A2.3" sheetId="6" r:id="rId6"/>
    <sheet name="Table A3.1" sheetId="7" r:id="rId7"/>
    <sheet name="Table A3.2" sheetId="8" r:id="rId8"/>
    <sheet name="Table A3.3" sheetId="9" r:id="rId9"/>
    <sheet name="Table A3.4" sheetId="10" r:id="rId10"/>
    <sheet name="Table A3.5" sheetId="11" r:id="rId11"/>
    <sheet name="Table A3.6" sheetId="12" r:id="rId12"/>
    <sheet name="Table A3.7" sheetId="13" r:id="rId13"/>
    <sheet name="Table A3.8" sheetId="14" r:id="rId14"/>
    <sheet name="Table A3.9" sheetId="15" r:id="rId15"/>
    <sheet name="Table A4.1" sheetId="16" r:id="rId16"/>
    <sheet name="Table A4.2" sheetId="17" r:id="rId17"/>
    <sheet name="Table A4.3" sheetId="18" r:id="rId18"/>
    <sheet name="Table A4.4" sheetId="19" r:id="rId19"/>
    <sheet name="Table A5.1" sheetId="20" r:id="rId20"/>
    <sheet name="Table A5.2" sheetId="21" r:id="rId21"/>
    <sheet name="Table A5.3" sheetId="22" r:id="rId22"/>
    <sheet name="Table A5.4" sheetId="23" r:id="rId23"/>
    <sheet name="Table A5.5" sheetId="24" r:id="rId24"/>
    <sheet name="Table A5.6" sheetId="25" r:id="rId25"/>
    <sheet name="Table A5.7" sheetId="26" r:id="rId26"/>
    <sheet name="Table A6.1" sheetId="27" r:id="rId27"/>
    <sheet name="Table A7.1" sheetId="28" r:id="rId28"/>
    <sheet name="Table A7.2" sheetId="29" r:id="rId29"/>
    <sheet name="Table A8.1" sheetId="30" r:id="rId30"/>
    <sheet name="Table A9.1" sheetId="31" r:id="rId31"/>
    <sheet name="Table A9.2" sheetId="32" r:id="rId32"/>
    <sheet name="Table A9.3" sheetId="33" r:id="rId33"/>
    <sheet name="Table A9.4" sheetId="34" r:id="rId34"/>
    <sheet name="Table A9.5" sheetId="35" r:id="rId35"/>
    <sheet name="Table A9.6" sheetId="36" r:id="rId36"/>
    <sheet name="Table A9.7" sheetId="37" r:id="rId37"/>
    <sheet name="Table A9.8" sheetId="38" r:id="rId38"/>
    <sheet name="Table A9.9" sheetId="39" r:id="rId39"/>
    <sheet name="Table A9.10" sheetId="40" r:id="rId40"/>
    <sheet name="Table A9.11" sheetId="41" r:id="rId41"/>
    <sheet name="Table A9.12" sheetId="42" r:id="rId42"/>
    <sheet name="Table A9.13" sheetId="43" r:id="rId43"/>
    <sheet name="Table A9.14" sheetId="44" r:id="rId44"/>
    <sheet name="Table A9.15" sheetId="45" r:id="rId45"/>
    <sheet name="Table A9.16" sheetId="46" r:id="rId46"/>
    <sheet name="Table A9.17" sheetId="47" r:id="rId47"/>
    <sheet name="Table A9.18" sheetId="48" r:id="rId48"/>
    <sheet name="Table A9.19" sheetId="49" r:id="rId49"/>
    <sheet name="Table A9.20" sheetId="50" r:id="rId50"/>
    <sheet name="Table A9.21" sheetId="51" r:id="rId51"/>
    <sheet name="Table A9.22" sheetId="52" r:id="rId52"/>
    <sheet name="Table A9.23" sheetId="53" r:id="rId53"/>
  </sheets>
  <externalReferences>
    <externalReference r:id="rId56"/>
  </externalReferences>
  <definedNames>
    <definedName name="_Ref103653685" localSheetId="0">'Index'!#REF!</definedName>
    <definedName name="_Ref93828969" localSheetId="0">'Index'!$A$52</definedName>
    <definedName name="_Ref94670778" localSheetId="0">'Index'!$A$15</definedName>
    <definedName name="_Ref94675971" localSheetId="0">'Index'!$A$17</definedName>
    <definedName name="_Ref95909669" localSheetId="0">'Index'!$A$5</definedName>
    <definedName name="_Toc504968693" localSheetId="0">'Index'!$A$18</definedName>
    <definedName name="_Toc93818452" localSheetId="0">'Index'!$A$51</definedName>
    <definedName name="Per_person_by_area">'[1]Vic'!$AN$50</definedName>
    <definedName name="_xlnm.Print_Area" localSheetId="14">'Table A3.9'!$A$2:$O$10</definedName>
  </definedNames>
  <calcPr fullCalcOnLoad="1" iterate="1" iterateCount="50" iterateDelta="0.001"/>
</workbook>
</file>

<file path=xl/sharedStrings.xml><?xml version="1.0" encoding="utf-8"?>
<sst xmlns="http://schemas.openxmlformats.org/spreadsheetml/2006/main" count="1519" uniqueCount="470">
  <si>
    <t>Respite care is also available to provide a short-term break to individuals who provide care to a person with a disability, while providing the disabled person with a positive environment (AIHW 2003b).</t>
  </si>
  <si>
    <t>Accommodation support provides accommodation to people with a disability or assistance for the person with a disability to remain within the existing location.</t>
  </si>
  <si>
    <t>Community access programs provide services that give opportunities for individuals with a disability to enhance their social independence by accessing the services and facilities that are generally available in the community.</t>
  </si>
  <si>
    <t>The employment program provides assistance in gaining and retaining employment for people with a disability.</t>
  </si>
  <si>
    <t>The Other category includes a range of smaller services such as advocacy, staff training and development and other support services that are not included in those described above.</t>
  </si>
  <si>
    <t>Table A1.1: Government Purpose Classification (GPC) used in this report</t>
  </si>
  <si>
    <t>Table A1.2: Major areas of health expenditure used in this report</t>
  </si>
  <si>
    <t>Indigenous</t>
  </si>
  <si>
    <t>Area of expenditure</t>
  </si>
  <si>
    <t>Non-admitted patient services</t>
  </si>
  <si>
    <t>Other non-admitted patient services</t>
  </si>
  <si>
    <t>Emergency departments</t>
  </si>
  <si>
    <t>Public (psychiatric) hospitals</t>
  </si>
  <si>
    <t>Medical services</t>
  </si>
  <si>
    <t>Other</t>
  </si>
  <si>
    <t>Dental services</t>
  </si>
  <si>
    <t>Other professional services</t>
  </si>
  <si>
    <t>Pharmaceuticals</t>
  </si>
  <si>
    <t>Other pharmaceuticals</t>
  </si>
  <si>
    <t>Aids and appliances</t>
  </si>
  <si>
    <t>High-level residential care</t>
  </si>
  <si>
    <t>Patient transport</t>
  </si>
  <si>
    <t>Public health</t>
  </si>
  <si>
    <t>Health administration</t>
  </si>
  <si>
    <t>Total</t>
  </si>
  <si>
    <t>Expenditure</t>
  </si>
  <si>
    <t>Australian Government</t>
  </si>
  <si>
    <t>Non-government</t>
  </si>
  <si>
    <t>Total expenditure</t>
  </si>
  <si>
    <t>Australian health care agreements (AHCAs)</t>
  </si>
  <si>
    <t>Other—public hospitals</t>
  </si>
  <si>
    <t>Highly specialised drugs—private hospitals</t>
  </si>
  <si>
    <t>Community health</t>
  </si>
  <si>
    <t>Public health outcomes funding agreements (PHOFAs)</t>
  </si>
  <si>
    <t>Acute care institutions</t>
  </si>
  <si>
    <t>Aged care</t>
  </si>
  <si>
    <t>Community and public health</t>
  </si>
  <si>
    <t>Other (nec)</t>
  </si>
  <si>
    <t>Total recurrent</t>
  </si>
  <si>
    <t>2001–02</t>
  </si>
  <si>
    <t>1998–99</t>
  </si>
  <si>
    <t>1995–96</t>
  </si>
  <si>
    <r>
      <t>·</t>
    </r>
    <r>
      <rPr>
        <sz val="8"/>
        <rFont val="Arial"/>
        <family val="2"/>
      </rPr>
      <t xml:space="preserve"> dental services provided by the state and territories</t>
    </r>
  </si>
  <si>
    <t>Table A4.1: Australians Government recurrent health funding for high care in residential aged care homes, 2001–02</t>
  </si>
  <si>
    <t xml:space="preserve">Table A3.1: Expenditures incurred by the Australian Government on public (non psychiatric) hospitals, 2001–02 </t>
  </si>
  <si>
    <t>1995–96 to 1998–99</t>
  </si>
  <si>
    <t>1998–99 to 2001–02</t>
  </si>
  <si>
    <t>1995–96 to 2001–02</t>
  </si>
  <si>
    <t>1998–99 (constant prices)</t>
  </si>
  <si>
    <t>Admitted patient services (public)</t>
  </si>
  <si>
    <t>Admitted patient services (private)</t>
  </si>
  <si>
    <t>Medical</t>
  </si>
  <si>
    <t>Dental and other professional</t>
  </si>
  <si>
    <t xml:space="preserve"> </t>
  </si>
  <si>
    <t>Pharmaceutical (Benefits-paid)</t>
  </si>
  <si>
    <t>Pharmaceutical (Other) plus Aids and appliances</t>
  </si>
  <si>
    <t>Admitted patient services</t>
  </si>
  <si>
    <t>Community health services</t>
  </si>
  <si>
    <t>Public health activities</t>
  </si>
  <si>
    <t>Private</t>
  </si>
  <si>
    <t>Public</t>
  </si>
  <si>
    <t>OATSIH</t>
  </si>
  <si>
    <t>Study period</t>
  </si>
  <si>
    <t>Non-Indigenous</t>
  </si>
  <si>
    <t>NSW</t>
  </si>
  <si>
    <t>Vic</t>
  </si>
  <si>
    <t>Qld</t>
  </si>
  <si>
    <t>WA</t>
  </si>
  <si>
    <t>SA</t>
  </si>
  <si>
    <t>Tas</t>
  </si>
  <si>
    <t>ACT</t>
  </si>
  <si>
    <t>NT</t>
  </si>
  <si>
    <t>Dental and other professional services</t>
  </si>
  <si>
    <t>Medicare funded services</t>
  </si>
  <si>
    <t>Other medical</t>
  </si>
  <si>
    <t>n.a.</t>
  </si>
  <si>
    <t>Ratio</t>
  </si>
  <si>
    <t>—</t>
  </si>
  <si>
    <t>Program</t>
  </si>
  <si>
    <t>SPPs</t>
  </si>
  <si>
    <t>Index!A2</t>
  </si>
  <si>
    <t>Estimated mean resident population</t>
  </si>
  <si>
    <t>Population ('000)</t>
  </si>
  <si>
    <t>Annual change (%)</t>
  </si>
  <si>
    <t>. .</t>
  </si>
  <si>
    <t>Index!A13</t>
  </si>
  <si>
    <t>non-admitted patient services</t>
  </si>
  <si>
    <t>admitted patient services</t>
  </si>
  <si>
    <t>Mental health institutions</t>
  </si>
  <si>
    <t>Composition</t>
  </si>
  <si>
    <t>New South Wales Government expenditure by program for Indigenous and Non-Indigenous people, current prices, 1995–96 and 1998–99</t>
  </si>
  <si>
    <t>Victorian Government expenditure by program for Indigenous and Non-Indigenous people, current prices, 1995–96 and 1998–99</t>
  </si>
  <si>
    <t>Queensland Government expenditure by program for Indigenous and Non-Indigenous people, current prices, 1995–96 and 1998–99</t>
  </si>
  <si>
    <t>Western Australian Government expenditure by program for Indigenous and Non-Indigenous people, current prices, 1995–96 and 1998–99</t>
  </si>
  <si>
    <t>South Australian Government expenditure by program for Indigenous and Non-Indigenous people, current prices, 1995–96 and 1998–99</t>
  </si>
  <si>
    <t>Tasmanian Government expenditure by program for Indigenous and Non-Indigenous people, current prices, 1995–96 and 1998–99</t>
  </si>
  <si>
    <t>Australian Capital Territory Government expenditure by program for Indigenous and Non-Indigenous people, current prices, 1995–96 and 1998–99</t>
  </si>
  <si>
    <t>Index'!A1</t>
  </si>
  <si>
    <t>Index!A17</t>
  </si>
  <si>
    <t>Index!A22</t>
  </si>
  <si>
    <t>Index!A23</t>
  </si>
  <si>
    <t>Index!A27</t>
  </si>
  <si>
    <t>Index!A39</t>
  </si>
  <si>
    <t>Index'!A50</t>
  </si>
  <si>
    <t>Northern Territory Government expenditure by program for Indigenous and Non-Indigenous people, current prices, 1995–96 and 1998–99</t>
  </si>
  <si>
    <t>All state and territory government expenditure by program for Indigenous and Non-Indigenous people, current prices, 1995–96 and 1998–99</t>
  </si>
  <si>
    <t>Public (non-psychiatric) hospitals</t>
  </si>
  <si>
    <t>Private hospitals</t>
  </si>
  <si>
    <t>Aged care services</t>
  </si>
  <si>
    <t>State and territory government expenditure</t>
  </si>
  <si>
    <t>Australian Government expenditure</t>
  </si>
  <si>
    <t>Non-government expenditure</t>
  </si>
  <si>
    <t>New South Wales</t>
  </si>
  <si>
    <t>Victoria</t>
  </si>
  <si>
    <t>Queensland</t>
  </si>
  <si>
    <t>Western Australia</t>
  </si>
  <si>
    <t>South Australia</t>
  </si>
  <si>
    <t>Tasmania</t>
  </si>
  <si>
    <t>Australian Capital Territory</t>
  </si>
  <si>
    <t>Northern Territory</t>
  </si>
  <si>
    <t>Australia</t>
  </si>
  <si>
    <t>Health research</t>
  </si>
  <si>
    <t>Expenditure per person ($)</t>
  </si>
  <si>
    <t>Other health services</t>
  </si>
  <si>
    <t>State</t>
  </si>
  <si>
    <t>Indigenous share (%)</t>
  </si>
  <si>
    <t>Aust</t>
  </si>
  <si>
    <t>1–49</t>
  </si>
  <si>
    <t>50–64</t>
  </si>
  <si>
    <t>65–74</t>
  </si>
  <si>
    <t>75+</t>
  </si>
  <si>
    <t>All ages</t>
  </si>
  <si>
    <t>Aust. Capital Territory</t>
  </si>
  <si>
    <t>Public hospitals</t>
  </si>
  <si>
    <t>Index!A12</t>
  </si>
  <si>
    <t>Index!A18</t>
  </si>
  <si>
    <t>Index!A32</t>
  </si>
  <si>
    <t>Index!A33</t>
  </si>
  <si>
    <t>Index!A37</t>
  </si>
  <si>
    <t>Index!A49</t>
  </si>
  <si>
    <t>All health goods and services</t>
  </si>
  <si>
    <t>Per person ($)</t>
  </si>
  <si>
    <t>High-level residential care subsidy</t>
  </si>
  <si>
    <t>Inflation</t>
  </si>
  <si>
    <t>Services for older people</t>
  </si>
  <si>
    <t>Expenditure ($ million)</t>
  </si>
  <si>
    <t>GP</t>
  </si>
  <si>
    <t>Pathology</t>
  </si>
  <si>
    <t>Imaging</t>
  </si>
  <si>
    <t>Consultations</t>
  </si>
  <si>
    <t>Procedures</t>
  </si>
  <si>
    <t>Health good or service type</t>
  </si>
  <si>
    <t>Funding per person ($)</t>
  </si>
  <si>
    <t xml:space="preserve">   Private hospitals</t>
  </si>
  <si>
    <t xml:space="preserve">   Public hospitals</t>
  </si>
  <si>
    <t xml:space="preserve">   Emergency departments</t>
  </si>
  <si>
    <t xml:space="preserve">   Other services</t>
  </si>
  <si>
    <t>Major cities</t>
  </si>
  <si>
    <t>Inner regional</t>
  </si>
  <si>
    <t>Outer regional</t>
  </si>
  <si>
    <t>Remote</t>
  </si>
  <si>
    <t>Very remote</t>
  </si>
  <si>
    <t>CDEP</t>
  </si>
  <si>
    <t>Other employee</t>
  </si>
  <si>
    <t>All empolyed people</t>
  </si>
  <si>
    <t>Males</t>
  </si>
  <si>
    <t>Females</t>
  </si>
  <si>
    <t>All people hospitalised for road vehicle accidents</t>
  </si>
  <si>
    <t>All sources</t>
  </si>
  <si>
    <t>Index!A3</t>
  </si>
  <si>
    <t>Index!A4</t>
  </si>
  <si>
    <t>Index!A5</t>
  </si>
  <si>
    <t>Index!A6</t>
  </si>
  <si>
    <t>Index!A7</t>
  </si>
  <si>
    <t>Index!A8</t>
  </si>
  <si>
    <t>Index!A9</t>
  </si>
  <si>
    <t>Index!A10</t>
  </si>
  <si>
    <t>Index!A11</t>
  </si>
  <si>
    <t>Index!A14</t>
  </si>
  <si>
    <t>Index!A15</t>
  </si>
  <si>
    <t>Index!A20</t>
  </si>
  <si>
    <t>Index!A21</t>
  </si>
  <si>
    <t>Index!A24</t>
  </si>
  <si>
    <t>Index!A25</t>
  </si>
  <si>
    <t>Index!A26</t>
  </si>
  <si>
    <t>Index!A28</t>
  </si>
  <si>
    <t>Top</t>
  </si>
  <si>
    <t>Index!A29</t>
  </si>
  <si>
    <t>Index!A31</t>
  </si>
  <si>
    <t>Index!A16</t>
  </si>
  <si>
    <t>Table A2.1: Population estimates for Aboriginal and Torres Strait Islander people and the total Australian population, 2001</t>
  </si>
  <si>
    <t>Total population</t>
  </si>
  <si>
    <t>Indigenous population</t>
  </si>
  <si>
    <t>State/territory</t>
  </si>
  <si>
    <t>Number</t>
  </si>
  <si>
    <t>% of total population</t>
  </si>
  <si>
    <t>% of Indigenous population</t>
  </si>
  <si>
    <t>% of state population</t>
  </si>
  <si>
    <t>Index!A34</t>
  </si>
  <si>
    <t>Index!A35</t>
  </si>
  <si>
    <t>Index!A36</t>
  </si>
  <si>
    <t>Index!A41</t>
  </si>
  <si>
    <t>Index!A43</t>
  </si>
  <si>
    <t>Index!A44</t>
  </si>
  <si>
    <t>Index!A45</t>
  </si>
  <si>
    <t>Index!A46</t>
  </si>
  <si>
    <t>Index!A47</t>
  </si>
  <si>
    <t>No.</t>
  </si>
  <si>
    <t>%</t>
  </si>
  <si>
    <t>Major Cities</t>
  </si>
  <si>
    <t>Inner Regional</t>
  </si>
  <si>
    <t>Outer Region</t>
  </si>
  <si>
    <t>Very Remote</t>
  </si>
  <si>
    <t>Table A2.3: Estimated mean resident population, Indigenous Australians and non-Indigenous people, 1995–96, 1998–99 and 2001–02, Australia</t>
  </si>
  <si>
    <t>Access to Public Hospitals</t>
  </si>
  <si>
    <t>Australian Organ Donor Register</t>
  </si>
  <si>
    <t>Bone Marrow Transplant Program</t>
  </si>
  <si>
    <t>Radiation Oncology Services</t>
  </si>
  <si>
    <t>National Cord Blood Collection Network</t>
  </si>
  <si>
    <t>National demonstration hospitals</t>
  </si>
  <si>
    <t>Organ and tissue donation sector</t>
  </si>
  <si>
    <t>Blood and organ donation research and support</t>
  </si>
  <si>
    <t>Blood fractionation products and blood related products</t>
  </si>
  <si>
    <t>Table A3.2: Proportion of BEACH encounters with Aboriginal and/or Torres Strait Islander patients, 1998–2002</t>
  </si>
  <si>
    <t>Data collection year</t>
  </si>
  <si>
    <t>Total encounters</t>
  </si>
  <si>
    <t>Indigenous number</t>
  </si>
  <si>
    <t>Per cent of encounters Indigenous (%)</t>
  </si>
  <si>
    <t>95% LCL</t>
  </si>
  <si>
    <t>95% UCL</t>
  </si>
  <si>
    <t>2002–03</t>
  </si>
  <si>
    <t>2003–04</t>
  </si>
  <si>
    <t>Table A3.3: Method 1, estimated Medicare-paid GP services, 2001–02</t>
  </si>
  <si>
    <t>Expansion to MBS data</t>
  </si>
  <si>
    <t>Non-responses</t>
  </si>
  <si>
    <t>Estimated MBS paid encounters</t>
  </si>
  <si>
    <t>Estimated services (million)</t>
  </si>
  <si>
    <t>MBS GP services (million)</t>
  </si>
  <si>
    <t>Table A3.4: Method 2, estimated Medicare-paid GP services, 2001–02</t>
  </si>
  <si>
    <t>Table A3.5: Estimated medical services and benefits through MBS for Aboriginal and Torres Strait Islander people, 2001–02</t>
  </si>
  <si>
    <t>Services by non-specialist practitioners</t>
  </si>
  <si>
    <t>Services by specialist practitioners</t>
  </si>
  <si>
    <t>Total MBS (less dental + optometry)</t>
  </si>
  <si>
    <t>Average benefit ($)</t>
  </si>
  <si>
    <t>GP ordered</t>
  </si>
  <si>
    <t>Specialist ordered</t>
  </si>
  <si>
    <t>Doctor's bag</t>
  </si>
  <si>
    <t>Total PBS</t>
  </si>
  <si>
    <t>Table A3.7: Estimated MBS benefits for GP services, reported and revised results, 1998–99 and 2001–02</t>
  </si>
  <si>
    <t>% all benefits</t>
  </si>
  <si>
    <t>Revised estimate 1998–99 GP services</t>
  </si>
  <si>
    <t>2001–02 GP services</t>
  </si>
  <si>
    <t>Total ($ million)</t>
  </si>
  <si>
    <t>Services (million)</t>
  </si>
  <si>
    <t>Per cent total</t>
  </si>
  <si>
    <t>Aboriginal and Torres Strait Islander people</t>
  </si>
  <si>
    <t>Non-Indigenous people</t>
  </si>
  <si>
    <t>Number of residents</t>
  </si>
  <si>
    <t>Indigenous ($)</t>
  </si>
  <si>
    <t>Non-Indigenous ($)</t>
  </si>
  <si>
    <t>Indigenous status</t>
  </si>
  <si>
    <t>Number of separations, public hospitals</t>
  </si>
  <si>
    <t>Not reported</t>
  </si>
  <si>
    <t>Per cent of separations</t>
  </si>
  <si>
    <t>Number of separations, private hospitals</t>
  </si>
  <si>
    <t>Per cent of separations, private hospitals</t>
  </si>
  <si>
    <t>Number of separations, all hospitals</t>
  </si>
  <si>
    <t>Per cent of separations, all hospitals</t>
  </si>
  <si>
    <t>Indigenous people</t>
  </si>
  <si>
    <t>All people</t>
  </si>
  <si>
    <t>Table A5.1: Reported Indigenous and non-Indigenous separations by hospital sector, states and territories, 2001–02</t>
  </si>
  <si>
    <t>Table A5.2: Estimated Indigenous and non-Indigenous separations by hospital sector, adjusted for under-identification of Aboriginal and Torres Strait Islander people, states and territories, 2001–02</t>
  </si>
  <si>
    <t>Reported separation rates</t>
  </si>
  <si>
    <t>Annual average change (%)</t>
  </si>
  <si>
    <t>–0.2</t>
  </si>
  <si>
    <t>Estimated under-identification (%)</t>
  </si>
  <si>
    <t>Adjusted number of separations, public hospitals</t>
  </si>
  <si>
    <t>Population proportion</t>
  </si>
  <si>
    <t>Year</t>
  </si>
  <si>
    <t>1996–97</t>
  </si>
  <si>
    <t>1997–98</t>
  </si>
  <si>
    <t>1999–00</t>
  </si>
  <si>
    <t>2000–01</t>
  </si>
  <si>
    <t>Table A5.3: Ratio of Indigenous to non-Indigenous reported separations per 1,000 population, public (non-psychiatric) hospitals, by state and territory, 1995–96 to 2001–02</t>
  </si>
  <si>
    <t>1998–99 under-identification adjustment</t>
  </si>
  <si>
    <t>2001–02 under-identification adjustment</t>
  </si>
  <si>
    <t>Nil</t>
  </si>
  <si>
    <t>Table A5.4: Estimated under-identification adjustments for admitted patient data</t>
  </si>
  <si>
    <t>Table A5.5: Assumed variation of DRG cost components by length of stay within DRG</t>
  </si>
  <si>
    <t>Assumption</t>
  </si>
  <si>
    <t>Component</t>
  </si>
  <si>
    <t>Independent of length of stay</t>
  </si>
  <si>
    <t>Prostheses</t>
  </si>
  <si>
    <t>Emergency Departments</t>
  </si>
  <si>
    <t>Critical Care</t>
  </si>
  <si>
    <t>Operating Rooms</t>
  </si>
  <si>
    <t>Index!A40</t>
  </si>
  <si>
    <t>Specialised Procedure Suits</t>
  </si>
  <si>
    <t>Ward Medical</t>
  </si>
  <si>
    <t>Ward surgical</t>
  </si>
  <si>
    <t>Allied Health</t>
  </si>
  <si>
    <t>Pharmacy</t>
  </si>
  <si>
    <t>Medical and Surgical supplies</t>
  </si>
  <si>
    <t>Hotel</t>
  </si>
  <si>
    <t>Depreciation</t>
  </si>
  <si>
    <t>On-costs</t>
  </si>
  <si>
    <t>Table A5.6: Patient clinical complexity level (PCCL) values and descriptions</t>
  </si>
  <si>
    <t>PCCL level</t>
  </si>
  <si>
    <t>Description</t>
  </si>
  <si>
    <t>No complication or comorbidity</t>
  </si>
  <si>
    <t>Minor complication or comorbidity</t>
  </si>
  <si>
    <t>Moderate complication or comorbidity</t>
  </si>
  <si>
    <t>Severe complication or comorbidity</t>
  </si>
  <si>
    <t>Catastrophic complication or comorbidity</t>
  </si>
  <si>
    <t>Table A5.7: Emergency department services, Indigenous and non-Indigenous proportion of clients</t>
  </si>
  <si>
    <t>State and territory governments</t>
  </si>
  <si>
    <t>Population 1998–99</t>
  </si>
  <si>
    <t>Population 1995–96</t>
  </si>
  <si>
    <t>Items (million)</t>
  </si>
  <si>
    <t>Total estimated benefits ($ million)</t>
  </si>
  <si>
    <t>GPC code</t>
  </si>
  <si>
    <t>Name of GPC category</t>
  </si>
  <si>
    <t>Reporting area</t>
  </si>
  <si>
    <t>Health</t>
  </si>
  <si>
    <t>Health expenditure</t>
  </si>
  <si>
    <t>Nursing home for the aged</t>
  </si>
  <si>
    <t>Community heath services</t>
  </si>
  <si>
    <t>Public health services</t>
  </si>
  <si>
    <t>Pharmaceuticals, medical aids and appliances</t>
  </si>
  <si>
    <t>Welfare services for the aged</t>
  </si>
  <si>
    <t>Health-related welfare expenditure</t>
  </si>
  <si>
    <t>Welfare services for people with a disability</t>
  </si>
  <si>
    <t>Term</t>
  </si>
  <si>
    <t>Definition</t>
  </si>
  <si>
    <t>Hospitals operated by, or on behalf of, state and territory governments that provide a range of general hospital services. Such hospitals are recognised under Australian Health Care Agreements.</t>
  </si>
  <si>
    <t>Privately owned and operated institutions that provide a range of general hospital services. In health expenditure publications the term includes private free standing day hospital facilities.</t>
  </si>
  <si>
    <t>The dedicated area in a public hospital that is organised and administered to provide emergency care to those in the community who perceive the need for or are in need of acute or urgent care.</t>
  </si>
  <si>
    <t>Separation rate per 1,000</t>
  </si>
  <si>
    <t>Rate ratio</t>
  </si>
  <si>
    <t>% change: 1995-96/ 2001–02</t>
  </si>
  <si>
    <t>State/Territory government</t>
  </si>
  <si>
    <t>Implicit price deflators 1998-99 (ref. 2001–02)</t>
  </si>
  <si>
    <t xml:space="preserve">Implicit price deflators 1995–96 (ref. 2001–02) </t>
  </si>
  <si>
    <t>Population</t>
  </si>
  <si>
    <t>Australian Health Care Agreements</t>
  </si>
  <si>
    <t>Public Health Outcomes Agreements</t>
  </si>
  <si>
    <t>Expenditure per person ($ million)</t>
  </si>
  <si>
    <t>Acute-care hospitalss</t>
  </si>
  <si>
    <t>Average real annual growth rate (%)</t>
  </si>
  <si>
    <t>Average annual change 1998–99 to 2001–02 (%)</t>
  </si>
  <si>
    <t>Source: Statistical Information Management Committee 2004:131</t>
  </si>
  <si>
    <t>The emergency department must be part of a hospital and be licensed or otherwise recognised as an emergency department by the appropriate State or Territory authority.</t>
  </si>
  <si>
    <t>An emergency department provides triage, assessment, care and/or treatment for patients suffering from medical condition(s) and/or injury.</t>
  </si>
  <si>
    <t>Dedicated areas within a public hospital that is organised to deliver clinical services to non-admitted patients not requiring urgent or acute care.</t>
  </si>
  <si>
    <t>Hospitals operated by, or on behalf of, state and territory governments that provide treatment and care specifically to patients with psychiatric disorders.</t>
  </si>
  <si>
    <t>Care provided to residents in residential care facilities who have been classified as having a need for and are receiving a very high level of care (i.e. patients classified in RCS categories 1–4).</t>
  </si>
  <si>
    <t>Establishments that provide long-term care involving regular basic nursing care to chronically ill, frail, disabled or convalescent persons or senile in-patients. They must be approved by the Department of Health and Ageing (DoHA) and licensed by a state or territory government.</t>
  </si>
  <si>
    <t>Public or registered non-profit organisations which provide patient transport (or ambulance) services associated with out-patient or residential episodes to and from health care facilities.</t>
  </si>
  <si>
    <t>Excludes patient transport expenses that are included in the operating costs of public hospitals.</t>
  </si>
  <si>
    <t>Services listed in the Medical Benefits Schedule that are provided by registered medical practitioners.</t>
  </si>
  <si>
    <t>Most medical services in Australia are provided on a fee for service basis and attract benefits from the Australian Government under Medicare.</t>
  </si>
  <si>
    <t>Expenditure on medical services includes services provided to private in patients in hospitals as well as some expenditure that is not based on fee-for-service (i.e. alternative funding arrangements).</t>
  </si>
  <si>
    <t>Excludes expenditure on medical services provided to public patients in public hospitals and medical services provided at out-patient clinics in public hospitals.</t>
  </si>
  <si>
    <t>Aggregate</t>
  </si>
  <si>
    <t>per person</t>
  </si>
  <si>
    <t>Aggregate ($ million)</t>
  </si>
  <si>
    <t>Table A8.1: Description of Commonwealth/State Disability services, 2001–02</t>
  </si>
  <si>
    <t>Table A7.1: Employed persons, by Indigenous status 2001</t>
  </si>
  <si>
    <t>Table A7.2: Hospitalisations for road vehicle accidents, by state and territory 2000–01 and 2001–02, by Indigenous status</t>
  </si>
  <si>
    <t>Index!A42</t>
  </si>
  <si>
    <t>Index!A48</t>
  </si>
  <si>
    <t>Index!A51</t>
  </si>
  <si>
    <t>Index!A52</t>
  </si>
  <si>
    <t>Table A4.4: Australian Government recurrent health funding for high-level care in residential aged care facilities, per person 2001–02</t>
  </si>
  <si>
    <t>Table A4.4: Australian government recurrent health funding for high-level care in residential aged care facilities, per person 2001–02</t>
  </si>
  <si>
    <t>Persons whose place of usual residence was inadequately described or enumerated in migratory CDs.</t>
  </si>
  <si>
    <t>Index!A30</t>
  </si>
  <si>
    <t>Average annual change (%)</t>
  </si>
  <si>
    <t>Funding ($ million)</t>
  </si>
  <si>
    <t>Index!A19</t>
  </si>
  <si>
    <t>Index!A38</t>
  </si>
  <si>
    <t>Services provided by registered health practitioners (other than doctors and dentists). These include chiropractors, optometrists, physiotherapists, speech therapists, audiologists, dieticians, podiatrists, homeopaths, naturopaths, practitioners of Chinese medicine and other forms of traditional medicine, etc.</t>
  </si>
  <si>
    <t>Benefit-paid pharmaceuticals</t>
  </si>
  <si>
    <t>Pharmaceuticals in the Pharmaceutical Benefits Scheme (PBS) and the Repatriation Pharmaceutical Benefits Scheme (RPBS) for which the Australian Government paid a benefit.</t>
  </si>
  <si>
    <t>Pharmaceuticals for which no PBS or RPBS benefit was paid.</t>
  </si>
  <si>
    <t>Includes:</t>
  </si>
  <si>
    <t>Table A9.23: Implicit price deflators 1995–96 and 1998–99, reference year 2001–02=100</t>
  </si>
  <si>
    <t>Table A9.22: State and territory government health expenditure, by area of expenditure, for Indigenous and non-Indigenous people, 1995–96 and 1998–99</t>
  </si>
  <si>
    <t>ASGC remoteness area</t>
  </si>
  <si>
    <t>Health administration (not elsewhere classified)</t>
  </si>
  <si>
    <t>BEACH data (weighted)</t>
  </si>
  <si>
    <t>Adjustments</t>
  </si>
  <si>
    <t>Estimated benefits ($ million)</t>
  </si>
  <si>
    <t>Table A3.6: Estimated services and benefits through PBS for Aboriginal and Torres Strait Islander people, 2001–02</t>
  </si>
  <si>
    <t>Drugs dispensed under Section 100</t>
  </si>
  <si>
    <t>Reported 1998–99 GP services</t>
  </si>
  <si>
    <t>($ million)</t>
  </si>
  <si>
    <t>State/ territory</t>
  </si>
  <si>
    <t>Rates per 1,000 population</t>
  </si>
  <si>
    <t>Age-group</t>
  </si>
  <si>
    <t>Residential aged care subsidy</t>
  </si>
  <si>
    <t>Flexible Care Services</t>
  </si>
  <si>
    <r>
      <t>·</t>
    </r>
    <r>
      <rPr>
        <sz val="8"/>
        <rFont val="Arial"/>
        <family val="2"/>
      </rPr>
      <t xml:space="preserve"> pharmaceuticals listed in the PBS or RPBS, the total costs of which are equal to, or less than, the statutory patient contribution for the class of patient concerned;</t>
    </r>
  </si>
  <si>
    <r>
      <t>·</t>
    </r>
    <r>
      <rPr>
        <sz val="8"/>
        <rFont val="Arial"/>
        <family val="2"/>
      </rPr>
      <t xml:space="preserve"> medicines dispensed through private prescriptions for items not listed in the PBS or RPBS; and</t>
    </r>
  </si>
  <si>
    <t>Table A2.2: Population distribution in Australia by ASGC Remoteness Areas, Aboriginal and Torres Strait Islander people and total Australian population, 2001–02</t>
  </si>
  <si>
    <t>Table A3.8: Estimated health funding by the Australian Government for Indigenous Australians, through the private health insurance incentives payments, 1998–99 and 2001–02, constant prices, Australia</t>
  </si>
  <si>
    <t xml:space="preserve">Table A3.9: Estimated Indigenous share of Australian Government specific purpose payments to states and territories, by state and territory, 2001–02, </t>
  </si>
  <si>
    <t>Table A4.2: Residents receiving high-level care in residential aged care facilities, by State, 2001–02</t>
  </si>
  <si>
    <t>Table A4.3: Rates of usage of high-level residential aged care by Aboriginal and Torres Strait Islander people and non-Indigenous Australians, by age group, 2001–02</t>
  </si>
  <si>
    <t>Table A6.1: Funding by the non-government sector on health goods and services for Indigenous and non-Indigenous Australians, by health good or service type, Australia, 2001–02</t>
  </si>
  <si>
    <t>Table A9.1: Estimated expenditure on health for Aboriginal and Torres Strait Islander people, 1995–96, 1998–99 and 2001–02, constant prices, Australia</t>
  </si>
  <si>
    <t>Table A9.2: Estimated average expenditure, per person, on health for Aboriginal and Torres Strait Islander people, 1995–96, 1998–99 and 2001–02, constant prices, Australia</t>
  </si>
  <si>
    <t>Table A9.3: Estimated per person expenditure on health for Aboriginal and Torres Strait Islander people, 1995–96, 1998–99 and 2001–02, constant prices, Australia</t>
  </si>
  <si>
    <t>Table A9.4: Estimated expenditure on health for Aboriginal and Torres Strait Islander people, by state and territory governments, 1995–96, 1998–99 and 2001–02, constant prices, Australia</t>
  </si>
  <si>
    <t>Table A9.5: Estimated average expenditure per person, on health for Aboriginal and Torres Strait Islander people, by state and territory governments, 1995–96, 1998–99 and 2001–02, constant prices, Australia</t>
  </si>
  <si>
    <t>Table A9.6: Estimated expenditure on health for Aboriginal and Torres Strait Islander people, incurred by the Australian Government, 1995–96, 1998–99 and 2001–02, constant prices, Australia</t>
  </si>
  <si>
    <t>Table A9.7: Estimated average expenditure per person on health for Aboriginal and Torres Strait Islander people, by the Australian Government, 1995–96, 1998–99 and 2001–02, constant prices, Australia</t>
  </si>
  <si>
    <t>Table A9.8: Estimated expenditure on health for Aboriginal and Torres Strait Islander people, incurred by the non-government sector, 1995–96, 1998–99 and 2001–02, constant prices, Australia</t>
  </si>
  <si>
    <t>Table A9.9: Estimated average expenditure, per person, on health for Aboriginal and Torres Strait Islander people, incurred by the non-government sector, 1995–96, 1998–99 and 2001–02, constant prices, Australia</t>
  </si>
  <si>
    <t>Table A9.10: Estimated total funding of health goods and services for Aboriginal and Torres Strait Islander people by the Australian Government, 1998–99 and 2001–02, constant prices, Australia</t>
  </si>
  <si>
    <t>Table A9.11: Estimated average funding, per person, of health goods and services for Aboriginal and Torres Strait Islander people by the Australian Government, 1998–99 and 2001–02, constant prices, Australia</t>
  </si>
  <si>
    <t>Table A9.12: Estimated funding by the Australian Government of state and territory health services for Indigenous Australians, through SPPs, 1998–99 and 2001–02, constant prices, Australia</t>
  </si>
  <si>
    <t xml:space="preserve">Table A9.13: Estimated expenditure on community and public health for Aboriginal and Torres Strait Islander people, incurred by the Australian Government, 1995–96, 1998–99 and 2001–02, constant prices, Australia </t>
  </si>
  <si>
    <t xml:space="preserve">Table A9.14: Estimated average expenditure, per person, on community and public health for Aboriginal and Torres Strait Islander people, incurred by the Australian Government, 1995–96, 1998–99 and 2001–02, constant prices, Australia </t>
  </si>
  <si>
    <t>Table A9.15: Estimated total funding of health goods and services for Aboriginal and Torres Strait Islander people by state and territory governments, 1998–99 and 2001–02, constant prices, Australia</t>
  </si>
  <si>
    <t>Table A9.16: Estimated average funding, per person, of health goods and services for Aboriginal and Torres Strait Islander people by state and territory governments, 1998–99 and 2001–02, constant prices, Australia</t>
  </si>
  <si>
    <t>Table A9.17: Estimated total non-government funding of health goods and services for Aboriginal and Torres Strait Islander people, 1998–99 and 2001–02, constant prices, Australia</t>
  </si>
  <si>
    <t>Table A9.18: Estimated average non-government funding, per person, of health goods and services for Aboriginal and Torres Strait Islander people, 1998–99 and 2001–02, constant prices, Australia</t>
  </si>
  <si>
    <t>Table A9.19: Expenditure on health and estimated population, for Aboriginal and Torres Strait Islander people and non-Indigenous people, constant prices, and average annual growth, 1998–99 and 2001–02</t>
  </si>
  <si>
    <t>Table A9.20: Expenditure on health, per capita, for Aboriginal and Torres Strait Islander people and non-Indigenous people, constant prices, and average annual growth, 1998–99 and 2001–02</t>
  </si>
  <si>
    <t>Table A9.21: Reported separation rates per 1,000 population, public (non-psychiatric) hospitals, Indigenous status, Australia, 1995-96, 1998-99 and 2001–02</t>
  </si>
  <si>
    <t>Implicit price deflators 1998–99 (ref. 2001–02)</t>
  </si>
  <si>
    <t>Table A9.21: Reported separation rates per 1,000 population, public (non-psychiatric) hospitals, Indigenous status, Australia, 1995–96, 1998–99 and 2001–02</t>
  </si>
  <si>
    <r>
      <t>·</t>
    </r>
    <r>
      <rPr>
        <sz val="8"/>
        <rFont val="Arial"/>
        <family val="2"/>
      </rPr>
      <t xml:space="preserve"> over-the-counter medicines such as aspirin, cough and cold medicines, vitamins and minerals, some herbal and other complementary medicines and a range of medical non-durables, such as bandages, band aids and condoms.</t>
    </r>
  </si>
  <si>
    <t>Durable medical goods dispensed to out-patients, that are used more than once, for therapeutic purposes, such as glasses, hearing aids, wheelchairs and orthopaedic appliances and prosthetics that are not implanted surgically but are external to the user of the appliance.</t>
  </si>
  <si>
    <t>Excludes prostheses fitted as part of in-patient care in a hospital.</t>
  </si>
  <si>
    <t>Non-residential health services offered by public or registered non-profit establishments to patients/clients, in an integrated and coordinated manner in a community setting, or the coordination of health services elsewhere in the community.</t>
  </si>
  <si>
    <r>
      <t>·</t>
    </r>
    <r>
      <rPr>
        <sz val="8"/>
        <rFont val="Arial"/>
        <family val="2"/>
      </rPr>
      <t xml:space="preserve"> community mental health</t>
    </r>
  </si>
  <si>
    <r>
      <t>·</t>
    </r>
    <r>
      <rPr>
        <sz val="8"/>
        <rFont val="Arial"/>
        <family val="2"/>
      </rPr>
      <t xml:space="preserve"> alcohol and other drug treatment</t>
    </r>
  </si>
  <si>
    <r>
      <t>·</t>
    </r>
    <r>
      <rPr>
        <sz val="8"/>
        <rFont val="Arial"/>
        <family val="2"/>
      </rPr>
      <t xml:space="preserve"> other community health such as domiciliary nursing services, well baby clinics, family planning services, etc.</t>
    </r>
  </si>
  <si>
    <t>Source:ABS 2003c:71</t>
  </si>
  <si>
    <t>Services provided and/or funded by governments that are aimed at protecting and promoting the health of the whole population or specified population sub-groups and/or preventing illness, injury and disability, in the whole population or specified population sub-groups.</t>
  </si>
  <si>
    <t>The nine reporting categories are those of the National Public Health Expenditure Project</t>
  </si>
  <si>
    <r>
      <t>·</t>
    </r>
    <r>
      <rPr>
        <sz val="8"/>
        <rFont val="Arial"/>
        <family val="2"/>
      </rPr>
      <t xml:space="preserve"> communicable disease control</t>
    </r>
  </si>
  <si>
    <r>
      <t>·</t>
    </r>
    <r>
      <rPr>
        <sz val="8"/>
        <rFont val="Arial"/>
        <family val="2"/>
      </rPr>
      <t xml:space="preserve"> selected health promotion</t>
    </r>
  </si>
  <si>
    <r>
      <t>·</t>
    </r>
    <r>
      <rPr>
        <sz val="8"/>
        <rFont val="Arial"/>
        <family val="2"/>
      </rPr>
      <t xml:space="preserve"> organised immunisation</t>
    </r>
  </si>
  <si>
    <r>
      <t>·</t>
    </r>
    <r>
      <rPr>
        <sz val="8"/>
        <rFont val="Arial"/>
        <family val="2"/>
      </rPr>
      <t xml:space="preserve"> environmental health</t>
    </r>
  </si>
  <si>
    <r>
      <t>·</t>
    </r>
    <r>
      <rPr>
        <sz val="8"/>
        <rFont val="Arial"/>
        <family val="2"/>
      </rPr>
      <t xml:space="preserve"> food standards and hygiene</t>
    </r>
  </si>
  <si>
    <r>
      <t>·</t>
    </r>
    <r>
      <rPr>
        <sz val="8"/>
        <rFont val="Arial"/>
        <family val="2"/>
      </rPr>
      <t xml:space="preserve"> breast cancer screening</t>
    </r>
  </si>
  <si>
    <r>
      <t>·</t>
    </r>
    <r>
      <rPr>
        <sz val="8"/>
        <rFont val="Arial"/>
        <family val="2"/>
      </rPr>
      <t xml:space="preserve"> cervical screening</t>
    </r>
  </si>
  <si>
    <r>
      <t>·</t>
    </r>
    <r>
      <rPr>
        <sz val="8"/>
        <rFont val="Arial"/>
        <family val="2"/>
      </rPr>
      <t xml:space="preserve"> prevention of hazardous and harmful drug use</t>
    </r>
  </si>
  <si>
    <r>
      <t>·</t>
    </r>
    <r>
      <rPr>
        <sz val="8"/>
        <rFont val="Arial"/>
        <family val="2"/>
      </rPr>
      <t xml:space="preserve"> public health research</t>
    </r>
  </si>
  <si>
    <t>A range of services provided by registered dental practitioners.</t>
  </si>
  <si>
    <t>Includes maxiofacial surgery items listed in the Medical Benefits Schedule.</t>
  </si>
  <si>
    <t>Excludes state and territory government on dental services</t>
  </si>
  <si>
    <t>Activities related to the formulation and administration of government and non government policy in health and in the setting and enforcement of standards for medical and paramedical personnel and for hospitals, clinics, etc.</t>
  </si>
  <si>
    <t>Includes the regulation and licensing of providers of health services.</t>
  </si>
  <si>
    <t>Research undertaken at tertiary institutions, in private non-profit organisations and in government facilities that has a health socio economic objective.</t>
  </si>
  <si>
    <t>Excludes commercially oriented research carried out or commissioned by private business, the costs of which are assumed to have been included in the prices charged for the goods and services (e.g. pharmaceuticals that have been developed and/or supported by research activities).</t>
  </si>
  <si>
    <t>Service</t>
  </si>
  <si>
    <t>Accommodation</t>
  </si>
  <si>
    <t>Community support</t>
  </si>
  <si>
    <t>Respite</t>
  </si>
  <si>
    <t>Community access</t>
  </si>
  <si>
    <t>Employment</t>
  </si>
  <si>
    <t>Community support services provide the support required for an individual to reside in a non-institutional setting. Examples of these services include counselling, case management and therapy.</t>
  </si>
  <si>
    <t>Remote area AHS</t>
  </si>
  <si>
    <t>Other Section 100 drugs</t>
  </si>
  <si>
    <t>Acute-care hospitals</t>
  </si>
  <si>
    <t>Sector</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</si>
</sst>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
    <numFmt numFmtId="173" formatCode="0.0"/>
    <numFmt numFmtId="174" formatCode="#,##0.0"/>
    <numFmt numFmtId="175" formatCode="#,##0.000"/>
    <numFmt numFmtId="176" formatCode="#,##0;[Red]\(#,##0\)"/>
    <numFmt numFmtId="177" formatCode="#,##0.00000000"/>
    <numFmt numFmtId="178" formatCode="&quot;$&quot;#,##0.0;\-&quot;$&quot;#,##0.0"/>
    <numFmt numFmtId="179" formatCode="0.0000"/>
    <numFmt numFmtId="180" formatCode="0.0%"/>
    <numFmt numFmtId="181" formatCode="#,##0.00000"/>
    <numFmt numFmtId="182" formatCode="#,##0.0000000"/>
    <numFmt numFmtId="183" formatCode="_(* #,##0_);_(* \(#,##0\);_(* &quot;-&quot;??_);_(@_)"/>
    <numFmt numFmtId="184" formatCode="_(* #,##0.0_);_(* \(#,##0.0\);_(* &quot;-&quot;??_);_(@_)"/>
    <numFmt numFmtId="185" formatCode="#,##0.000000"/>
    <numFmt numFmtId="186" formatCode="#,##0.000000000"/>
    <numFmt numFmtId="187" formatCode="_(* #,##0.000_);_(* \(#,##0.000\);_(* &quot;-&quot;??_);_(@_)"/>
    <numFmt numFmtId="188" formatCode="_-* #,##0.000_-;\-* #,##0.000_-;_-* &quot;-&quot;??_-;_-@_-"/>
    <numFmt numFmtId="189" formatCode="#,##0.0000"/>
    <numFmt numFmtId="190" formatCode="0.000000"/>
    <numFmt numFmtId="191" formatCode="0.00000"/>
    <numFmt numFmtId="192" formatCode="_(* #,##0.0_);_(* \(#,##0.0\);_(* &quot;-&quot;?_);_(@_)"/>
    <numFmt numFmtId="193" formatCode="_-* #,##0.0_-;\-* #,##0.0_-;_-* &quot;-&quot;??_-;_-@_-"/>
    <numFmt numFmtId="194" formatCode="&quot;Yes&quot;;&quot;Yes&quot;;&quot;No&quot;"/>
    <numFmt numFmtId="195" formatCode="&quot;True&quot;;&quot;True&quot;;&quot;False&quot;"/>
    <numFmt numFmtId="196" formatCode="&quot;On&quot;;&quot;On&quot;;&quot;Off&quot;"/>
    <numFmt numFmtId="197" formatCode="[$€-2]\ #,##0.00_);[Red]\([$€-2]\ #,##0.00\)"/>
  </numFmts>
  <fonts count="19">
    <font>
      <sz val="10"/>
      <name val="Arial"/>
      <family val="0"/>
    </font>
    <font>
      <u val="single"/>
      <sz val="10"/>
      <color indexed="56"/>
      <name val="Arial"/>
      <family val="0"/>
    </font>
    <font>
      <u val="single"/>
      <sz val="10"/>
      <color indexed="30"/>
      <name val="Arial"/>
      <family val="0"/>
    </font>
    <font>
      <sz val="8"/>
      <name val="Helv"/>
      <family val="0"/>
    </font>
    <font>
      <b/>
      <sz val="8"/>
      <color indexed="8"/>
      <name val="Helv"/>
      <family val="0"/>
    </font>
    <font>
      <i/>
      <sz val="8"/>
      <name val="Helv"/>
      <family val="0"/>
    </font>
    <font>
      <b/>
      <sz val="9"/>
      <name val="Palatino"/>
      <family val="0"/>
    </font>
    <font>
      <sz val="8"/>
      <name val="Arial"/>
      <family val="0"/>
    </font>
    <font>
      <b/>
      <sz val="8"/>
      <name val="Arial"/>
      <family val="2"/>
    </font>
    <font>
      <i/>
      <sz val="8"/>
      <name val="Arial"/>
      <family val="2"/>
    </font>
    <font>
      <sz val="8"/>
      <color indexed="8"/>
      <name val="Arial"/>
      <family val="2"/>
    </font>
    <font>
      <b/>
      <sz val="8"/>
      <color indexed="8"/>
      <name val="Arial"/>
      <family val="2"/>
    </font>
    <font>
      <sz val="7"/>
      <name val="Arial"/>
      <family val="2"/>
    </font>
    <font>
      <u val="single"/>
      <sz val="8"/>
      <color indexed="48"/>
      <name val="Arial"/>
      <family val="0"/>
    </font>
    <font>
      <sz val="8"/>
      <color indexed="48"/>
      <name val="Arial"/>
      <family val="0"/>
    </font>
    <font>
      <sz val="8"/>
      <name val="Symbol"/>
      <family val="1"/>
    </font>
    <font>
      <u val="single"/>
      <sz val="8"/>
      <color indexed="30"/>
      <name val="Arial"/>
      <family val="0"/>
    </font>
    <font>
      <sz val="10"/>
      <color indexed="8"/>
      <name val="Arial"/>
      <family val="0"/>
    </font>
    <font>
      <i/>
      <sz val="10"/>
      <name val="Arial"/>
      <family val="2"/>
    </font>
  </fonts>
  <fills count="2">
    <fill>
      <patternFill/>
    </fill>
    <fill>
      <patternFill patternType="gray125"/>
    </fill>
  </fills>
  <borders count="8">
    <border>
      <left/>
      <right/>
      <top/>
      <bottom/>
      <diagonal/>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style="thin"/>
    </border>
  </borders>
  <cellStyleXfs count="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 fillId="0" borderId="0">
      <alignment horizontal="left"/>
      <protection/>
    </xf>
    <xf numFmtId="0" fontId="4" fillId="0" borderId="1">
      <alignment horizontal="left"/>
      <protection/>
    </xf>
    <xf numFmtId="0" fontId="5" fillId="0" borderId="0">
      <alignment horizontal="left"/>
      <protection/>
    </xf>
    <xf numFmtId="0" fontId="3" fillId="0" borderId="0">
      <alignment horizontal="left"/>
      <protection/>
    </xf>
    <xf numFmtId="9" fontId="0" fillId="0" borderId="0" applyFont="0" applyFill="0" applyBorder="0" applyAlignment="0" applyProtection="0"/>
    <xf numFmtId="176" fontId="3" fillId="0" borderId="0">
      <alignment horizontal="right"/>
      <protection/>
    </xf>
    <xf numFmtId="0" fontId="4" fillId="0" borderId="1">
      <alignment horizontal="right"/>
      <protection/>
    </xf>
    <xf numFmtId="0" fontId="5" fillId="0" borderId="0">
      <alignment horizontal="right"/>
      <protection/>
    </xf>
    <xf numFmtId="0" fontId="6" fillId="0" borderId="0">
      <alignment horizontal="left"/>
      <protection/>
    </xf>
  </cellStyleXfs>
  <cellXfs count="261">
    <xf numFmtId="0" fontId="0" fillId="0" borderId="0" xfId="0" applyAlignment="1">
      <alignment/>
    </xf>
    <xf numFmtId="0" fontId="7" fillId="0" borderId="0" xfId="0" applyFont="1" applyAlignment="1">
      <alignment/>
    </xf>
    <xf numFmtId="173" fontId="7" fillId="0" borderId="0" xfId="0" applyNumberFormat="1" applyFont="1" applyAlignment="1">
      <alignment/>
    </xf>
    <xf numFmtId="174" fontId="7" fillId="0" borderId="0" xfId="0" applyNumberFormat="1" applyFont="1" applyAlignment="1">
      <alignment/>
    </xf>
    <xf numFmtId="0" fontId="7" fillId="0" borderId="0" xfId="0" applyFont="1" applyAlignment="1">
      <alignment horizontal="left"/>
    </xf>
    <xf numFmtId="0" fontId="7" fillId="0" borderId="0" xfId="0" applyFont="1" applyBorder="1" applyAlignment="1">
      <alignment wrapText="1"/>
    </xf>
    <xf numFmtId="0" fontId="7" fillId="0" borderId="0" xfId="0" applyFont="1" applyAlignment="1">
      <alignment/>
    </xf>
    <xf numFmtId="0" fontId="0" fillId="0" borderId="0" xfId="0" applyFont="1" applyAlignment="1">
      <alignment/>
    </xf>
    <xf numFmtId="0" fontId="7" fillId="0" borderId="0" xfId="0" applyFont="1" applyBorder="1" applyAlignment="1">
      <alignment/>
    </xf>
    <xf numFmtId="0" fontId="7" fillId="0" borderId="0" xfId="0" applyFont="1" applyBorder="1" applyAlignment="1">
      <alignment horizontal="right"/>
    </xf>
    <xf numFmtId="174" fontId="7" fillId="0" borderId="0" xfId="0" applyNumberFormat="1" applyFont="1" applyBorder="1" applyAlignment="1">
      <alignment horizontal="right" wrapText="1"/>
    </xf>
    <xf numFmtId="0" fontId="7" fillId="0" borderId="0" xfId="0" applyFont="1" applyBorder="1" applyAlignment="1">
      <alignment horizontal="right" wrapText="1"/>
    </xf>
    <xf numFmtId="0" fontId="0" fillId="0" borderId="0" xfId="0" applyFont="1" applyBorder="1" applyAlignment="1">
      <alignment/>
    </xf>
    <xf numFmtId="4" fontId="7" fillId="0" borderId="0" xfId="0" applyNumberFormat="1" applyFont="1" applyBorder="1" applyAlignment="1">
      <alignment horizontal="right" wrapText="1"/>
    </xf>
    <xf numFmtId="0" fontId="7" fillId="0" borderId="0" xfId="0" applyFont="1" applyBorder="1" applyAlignment="1">
      <alignment vertical="top" wrapText="1"/>
    </xf>
    <xf numFmtId="173" fontId="7" fillId="0" borderId="0" xfId="0" applyNumberFormat="1" applyFont="1" applyBorder="1" applyAlignment="1">
      <alignment horizontal="right" wrapText="1"/>
    </xf>
    <xf numFmtId="2" fontId="7" fillId="0" borderId="0" xfId="0" applyNumberFormat="1" applyFont="1" applyBorder="1" applyAlignment="1">
      <alignment horizontal="right" wrapText="1"/>
    </xf>
    <xf numFmtId="173" fontId="7" fillId="0" borderId="0" xfId="0" applyNumberFormat="1" applyFont="1" applyBorder="1" applyAlignment="1">
      <alignment horizontal="right" vertical="top" wrapText="1"/>
    </xf>
    <xf numFmtId="174" fontId="7" fillId="0" borderId="0" xfId="0" applyNumberFormat="1" applyFont="1" applyBorder="1" applyAlignment="1">
      <alignment horizontal="right"/>
    </xf>
    <xf numFmtId="3" fontId="7" fillId="0" borderId="0" xfId="0" applyNumberFormat="1" applyFont="1" applyBorder="1" applyAlignment="1">
      <alignment horizontal="right" wrapText="1"/>
    </xf>
    <xf numFmtId="0" fontId="7" fillId="0" borderId="0" xfId="0" applyFont="1" applyBorder="1" applyAlignment="1">
      <alignment horizontal="left" wrapText="1" indent="1"/>
    </xf>
    <xf numFmtId="0" fontId="2" fillId="0" borderId="0" xfId="20" applyAlignment="1">
      <alignment/>
    </xf>
    <xf numFmtId="0" fontId="2" fillId="0" borderId="0" xfId="20" applyBorder="1" applyAlignment="1">
      <alignment/>
    </xf>
    <xf numFmtId="173" fontId="7" fillId="0" borderId="0" xfId="0" applyNumberFormat="1" applyFont="1" applyAlignment="1">
      <alignment horizontal="right"/>
    </xf>
    <xf numFmtId="0" fontId="7" fillId="0" borderId="0" xfId="0" applyFont="1" applyAlignment="1">
      <alignment horizontal="right"/>
    </xf>
    <xf numFmtId="173" fontId="7" fillId="0" borderId="0" xfId="0" applyNumberFormat="1" applyFont="1" applyAlignment="1">
      <alignment horizontal="right"/>
    </xf>
    <xf numFmtId="174" fontId="7" fillId="0" borderId="0" xfId="0" applyNumberFormat="1" applyFont="1" applyBorder="1" applyAlignment="1">
      <alignment/>
    </xf>
    <xf numFmtId="3" fontId="7" fillId="0" borderId="0" xfId="0" applyNumberFormat="1" applyFont="1" applyAlignment="1">
      <alignment/>
    </xf>
    <xf numFmtId="0" fontId="7" fillId="0" borderId="0" xfId="0" applyFont="1" applyAlignment="1">
      <alignment horizontal="left" indent="1"/>
    </xf>
    <xf numFmtId="173" fontId="7" fillId="0" borderId="0" xfId="0" applyNumberFormat="1" applyFont="1" applyAlignment="1">
      <alignment/>
    </xf>
    <xf numFmtId="174" fontId="7" fillId="0" borderId="0" xfId="0" applyNumberFormat="1" applyFont="1" applyAlignment="1">
      <alignment/>
    </xf>
    <xf numFmtId="174" fontId="7" fillId="0" borderId="0" xfId="0" applyNumberFormat="1" applyFont="1" applyAlignment="1">
      <alignment horizontal="right"/>
    </xf>
    <xf numFmtId="179" fontId="7" fillId="0" borderId="0" xfId="0" applyNumberFormat="1" applyFont="1" applyAlignment="1">
      <alignment/>
    </xf>
    <xf numFmtId="179" fontId="7" fillId="0" borderId="0" xfId="0" applyNumberFormat="1" applyFont="1" applyAlignment="1">
      <alignment horizontal="right"/>
    </xf>
    <xf numFmtId="0" fontId="7" fillId="0" borderId="0" xfId="0" applyFont="1" applyAlignment="1">
      <alignment horizontal="right" wrapText="1"/>
    </xf>
    <xf numFmtId="174" fontId="7" fillId="0" borderId="0" xfId="0" applyNumberFormat="1" applyFont="1" applyBorder="1" applyAlignment="1">
      <alignment vertical="top" wrapText="1"/>
    </xf>
    <xf numFmtId="174" fontId="7" fillId="0" borderId="0" xfId="0" applyNumberFormat="1" applyFont="1" applyBorder="1" applyAlignment="1">
      <alignment horizontal="right" vertical="top" wrapText="1"/>
    </xf>
    <xf numFmtId="174" fontId="2" fillId="0" borderId="0" xfId="20" applyNumberFormat="1" applyBorder="1" applyAlignment="1">
      <alignment/>
    </xf>
    <xf numFmtId="174" fontId="7" fillId="0" borderId="0" xfId="0" applyNumberFormat="1" applyFont="1" applyBorder="1" applyAlignment="1">
      <alignment wrapText="1"/>
    </xf>
    <xf numFmtId="0" fontId="7" fillId="0" borderId="0" xfId="0" applyFont="1" applyBorder="1" applyAlignment="1">
      <alignment/>
    </xf>
    <xf numFmtId="0" fontId="7" fillId="0" borderId="0" xfId="0" applyFont="1" applyBorder="1" applyAlignment="1">
      <alignment horizontal="left" wrapText="1"/>
    </xf>
    <xf numFmtId="171" fontId="7" fillId="0" borderId="0" xfId="0" applyNumberFormat="1" applyFont="1" applyBorder="1" applyAlignment="1">
      <alignment horizontal="right" wrapText="1"/>
    </xf>
    <xf numFmtId="2" fontId="10" fillId="0" borderId="0" xfId="0" applyNumberFormat="1" applyFont="1" applyBorder="1" applyAlignment="1">
      <alignment horizontal="right" vertical="top" wrapText="1"/>
    </xf>
    <xf numFmtId="183" fontId="0" fillId="0" borderId="0" xfId="0" applyNumberFormat="1" applyFont="1" applyBorder="1" applyAlignment="1">
      <alignment/>
    </xf>
    <xf numFmtId="180" fontId="7" fillId="0" borderId="0" xfId="25" applyNumberFormat="1" applyFont="1" applyBorder="1" applyAlignment="1">
      <alignment/>
    </xf>
    <xf numFmtId="0" fontId="7" fillId="0" borderId="0" xfId="0" applyFont="1" applyFill="1" applyBorder="1" applyAlignment="1">
      <alignment wrapText="1"/>
    </xf>
    <xf numFmtId="4" fontId="7" fillId="0" borderId="0" xfId="0" applyNumberFormat="1" applyFont="1" applyAlignment="1">
      <alignment horizontal="right"/>
    </xf>
    <xf numFmtId="175" fontId="7" fillId="0" borderId="0" xfId="0" applyNumberFormat="1" applyFont="1" applyAlignment="1">
      <alignment horizontal="right"/>
    </xf>
    <xf numFmtId="2" fontId="7" fillId="0" borderId="0" xfId="0" applyNumberFormat="1" applyFont="1" applyBorder="1" applyAlignment="1">
      <alignment horizontal="right" vertical="top" wrapText="1"/>
    </xf>
    <xf numFmtId="180" fontId="7" fillId="0" borderId="0" xfId="25" applyNumberFormat="1" applyFont="1" applyAlignment="1">
      <alignment horizontal="right"/>
    </xf>
    <xf numFmtId="180" fontId="7" fillId="0" borderId="0" xfId="25" applyNumberFormat="1" applyFont="1" applyAlignment="1">
      <alignment/>
    </xf>
    <xf numFmtId="180" fontId="7" fillId="0" borderId="0" xfId="25" applyNumberFormat="1" applyFont="1" applyAlignment="1">
      <alignment/>
    </xf>
    <xf numFmtId="0" fontId="9" fillId="0" borderId="0" xfId="0" applyFont="1" applyAlignment="1">
      <alignment/>
    </xf>
    <xf numFmtId="43" fontId="7" fillId="0" borderId="0" xfId="0" applyNumberFormat="1" applyFont="1" applyAlignment="1">
      <alignment/>
    </xf>
    <xf numFmtId="2" fontId="7" fillId="0" borderId="0" xfId="0" applyNumberFormat="1" applyFont="1" applyAlignment="1">
      <alignment/>
    </xf>
    <xf numFmtId="0" fontId="8" fillId="0" borderId="0" xfId="0" applyFont="1" applyBorder="1" applyAlignment="1">
      <alignment wrapText="1"/>
    </xf>
    <xf numFmtId="4" fontId="7" fillId="0" borderId="0" xfId="0" applyNumberFormat="1" applyFont="1" applyBorder="1" applyAlignment="1">
      <alignment horizontal="right" vertical="top" wrapText="1"/>
    </xf>
    <xf numFmtId="0" fontId="7" fillId="0" borderId="0" xfId="0" applyFont="1" applyAlignment="1">
      <alignment vertical="top" wrapText="1"/>
    </xf>
    <xf numFmtId="0" fontId="8" fillId="0" borderId="0" xfId="0" applyFont="1" applyAlignment="1">
      <alignment/>
    </xf>
    <xf numFmtId="0" fontId="7" fillId="0" borderId="0" xfId="0" applyNumberFormat="1" applyFont="1" applyFill="1" applyBorder="1" applyAlignment="1">
      <alignment horizontal="left"/>
    </xf>
    <xf numFmtId="173" fontId="0" fillId="0" borderId="0" xfId="0" applyNumberFormat="1" applyFont="1" applyBorder="1" applyAlignment="1">
      <alignment/>
    </xf>
    <xf numFmtId="0" fontId="7" fillId="0" borderId="0" xfId="0" applyFont="1" applyBorder="1" applyAlignment="1">
      <alignment horizontal="right" vertical="top" wrapText="1"/>
    </xf>
    <xf numFmtId="0" fontId="0" fillId="0" borderId="0" xfId="0" applyFont="1" applyBorder="1" applyAlignment="1">
      <alignment/>
    </xf>
    <xf numFmtId="3" fontId="7" fillId="0" borderId="0" xfId="0" applyNumberFormat="1" applyFont="1" applyBorder="1" applyAlignment="1">
      <alignment horizontal="right" vertical="top" wrapText="1"/>
    </xf>
    <xf numFmtId="0" fontId="13" fillId="0" borderId="0" xfId="20" applyFont="1" applyAlignment="1">
      <alignment horizontal="left" wrapText="1"/>
    </xf>
    <xf numFmtId="0" fontId="14" fillId="0" borderId="0" xfId="0" applyFont="1" applyAlignment="1">
      <alignment horizontal="left" wrapText="1"/>
    </xf>
    <xf numFmtId="178" fontId="7" fillId="0" borderId="0" xfId="0" applyNumberFormat="1" applyFont="1" applyBorder="1" applyAlignment="1">
      <alignment horizontal="right"/>
    </xf>
    <xf numFmtId="0" fontId="2" fillId="0" borderId="0" xfId="20" applyBorder="1" applyAlignment="1">
      <alignment wrapText="1"/>
    </xf>
    <xf numFmtId="0" fontId="0" fillId="0" borderId="0" xfId="0" applyAlignment="1">
      <alignment/>
    </xf>
    <xf numFmtId="172" fontId="7" fillId="0" borderId="0" xfId="0" applyNumberFormat="1" applyFont="1" applyBorder="1" applyAlignment="1">
      <alignment horizontal="right" wrapText="1"/>
    </xf>
    <xf numFmtId="0" fontId="7" fillId="0" borderId="0" xfId="0" applyFont="1" applyAlignment="1">
      <alignment horizontal="left" vertical="top" wrapText="1" indent="1"/>
    </xf>
    <xf numFmtId="0" fontId="7" fillId="0" borderId="0" xfId="0" applyFont="1" applyAlignment="1">
      <alignment horizontal="left" vertical="top" wrapText="1"/>
    </xf>
    <xf numFmtId="0" fontId="15" fillId="0" borderId="0" xfId="0" applyFont="1" applyAlignment="1">
      <alignment vertical="top" wrapText="1"/>
    </xf>
    <xf numFmtId="0" fontId="15" fillId="0" borderId="0" xfId="0" applyFont="1" applyBorder="1" applyAlignment="1">
      <alignment vertical="top" wrapText="1"/>
    </xf>
    <xf numFmtId="0" fontId="0" fillId="0" borderId="0" xfId="0" applyBorder="1" applyAlignment="1">
      <alignment/>
    </xf>
    <xf numFmtId="0" fontId="7" fillId="0" borderId="0" xfId="0" applyFont="1" applyBorder="1" applyAlignment="1">
      <alignment/>
    </xf>
    <xf numFmtId="43" fontId="0" fillId="0" borderId="0" xfId="0" applyNumberFormat="1" applyFont="1" applyAlignment="1">
      <alignment/>
    </xf>
    <xf numFmtId="0" fontId="12" fillId="0" borderId="0" xfId="0" applyFont="1" applyAlignment="1">
      <alignment/>
    </xf>
    <xf numFmtId="188" fontId="7" fillId="0" borderId="0" xfId="0" applyNumberFormat="1" applyFont="1" applyBorder="1" applyAlignment="1">
      <alignment horizontal="right" wrapText="1"/>
    </xf>
    <xf numFmtId="4" fontId="0" fillId="0" borderId="0" xfId="0" applyNumberFormat="1" applyAlignment="1">
      <alignment/>
    </xf>
    <xf numFmtId="3" fontId="7" fillId="0" borderId="0" xfId="0" applyNumberFormat="1" applyFont="1" applyAlignment="1">
      <alignment horizontal="right" vertical="top" wrapText="1"/>
    </xf>
    <xf numFmtId="0" fontId="8" fillId="0" borderId="0" xfId="0" applyFont="1" applyBorder="1" applyAlignment="1">
      <alignment vertical="top" wrapText="1"/>
    </xf>
    <xf numFmtId="3" fontId="7" fillId="0" borderId="0" xfId="0" applyNumberFormat="1" applyFont="1" applyAlignment="1">
      <alignment horizontal="right"/>
    </xf>
    <xf numFmtId="183" fontId="0" fillId="0" borderId="0" xfId="0" applyNumberFormat="1" applyFont="1" applyBorder="1" applyAlignment="1">
      <alignment/>
    </xf>
    <xf numFmtId="0" fontId="14" fillId="0" borderId="0" xfId="0" applyFont="1" applyAlignment="1">
      <alignment/>
    </xf>
    <xf numFmtId="0" fontId="13" fillId="0" borderId="0" xfId="20" applyFont="1" applyAlignment="1">
      <alignment wrapText="1"/>
    </xf>
    <xf numFmtId="2" fontId="0" fillId="0" borderId="0" xfId="0" applyNumberFormat="1" applyFont="1" applyAlignment="1">
      <alignment/>
    </xf>
    <xf numFmtId="184" fontId="0" fillId="0" borderId="0" xfId="0" applyNumberFormat="1" applyFont="1" applyAlignment="1">
      <alignment/>
    </xf>
    <xf numFmtId="180" fontId="0" fillId="0" borderId="0" xfId="25" applyNumberFormat="1" applyFont="1" applyAlignment="1">
      <alignment/>
    </xf>
    <xf numFmtId="183" fontId="7" fillId="0" borderId="0" xfId="0" applyNumberFormat="1" applyFont="1" applyBorder="1" applyAlignment="1">
      <alignment/>
    </xf>
    <xf numFmtId="184" fontId="7" fillId="0" borderId="0" xfId="15" applyNumberFormat="1" applyFont="1" applyAlignment="1">
      <alignment/>
    </xf>
    <xf numFmtId="43" fontId="7" fillId="0" borderId="0" xfId="15" applyFont="1" applyAlignment="1">
      <alignment/>
    </xf>
    <xf numFmtId="0" fontId="0" fillId="0" borderId="0" xfId="0" applyFont="1" applyFill="1" applyBorder="1" applyAlignment="1">
      <alignment/>
    </xf>
    <xf numFmtId="4" fontId="7" fillId="0" borderId="0" xfId="0" applyNumberFormat="1" applyFont="1" applyAlignment="1">
      <alignment/>
    </xf>
    <xf numFmtId="10" fontId="7" fillId="0" borderId="0" xfId="25" applyNumberFormat="1" applyFont="1" applyAlignment="1">
      <alignment/>
    </xf>
    <xf numFmtId="9" fontId="7" fillId="0" borderId="0" xfId="25" applyNumberFormat="1" applyFont="1" applyAlignment="1">
      <alignment/>
    </xf>
    <xf numFmtId="10" fontId="0" fillId="0" borderId="0" xfId="25" applyNumberFormat="1" applyAlignment="1">
      <alignment/>
    </xf>
    <xf numFmtId="10" fontId="0" fillId="0" borderId="0" xfId="25" applyNumberFormat="1" applyFont="1" applyBorder="1" applyAlignment="1">
      <alignment/>
    </xf>
    <xf numFmtId="3" fontId="0" fillId="0" borderId="0" xfId="0" applyNumberFormat="1" applyFont="1" applyBorder="1" applyAlignment="1">
      <alignment/>
    </xf>
    <xf numFmtId="0" fontId="16" fillId="0" borderId="0" xfId="20" applyFont="1" applyAlignment="1">
      <alignment horizontal="left" wrapText="1"/>
    </xf>
    <xf numFmtId="0" fontId="16" fillId="0" borderId="0" xfId="20" applyFont="1" applyAlignment="1">
      <alignment wrapText="1"/>
    </xf>
    <xf numFmtId="3" fontId="0" fillId="0" borderId="0" xfId="0" applyNumberFormat="1" applyAlignment="1">
      <alignment/>
    </xf>
    <xf numFmtId="0" fontId="9" fillId="0" borderId="0" xfId="0" applyFont="1" applyBorder="1" applyAlignment="1">
      <alignment horizontal="right" wrapText="1"/>
    </xf>
    <xf numFmtId="0" fontId="18" fillId="0" borderId="0" xfId="0" applyFont="1" applyBorder="1" applyAlignment="1">
      <alignment/>
    </xf>
    <xf numFmtId="0" fontId="8" fillId="0" borderId="0" xfId="0" applyFont="1" applyBorder="1" applyAlignment="1">
      <alignment/>
    </xf>
    <xf numFmtId="180" fontId="7" fillId="0" borderId="0" xfId="25" applyNumberFormat="1" applyFont="1" applyBorder="1" applyAlignment="1">
      <alignment/>
    </xf>
    <xf numFmtId="172" fontId="7" fillId="0" borderId="0" xfId="0" applyNumberFormat="1" applyFont="1" applyBorder="1" applyAlignment="1">
      <alignment vertical="top" wrapText="1"/>
    </xf>
    <xf numFmtId="193" fontId="7" fillId="0" borderId="0" xfId="0" applyNumberFormat="1" applyFont="1" applyBorder="1" applyAlignment="1">
      <alignment horizontal="right" wrapText="1"/>
    </xf>
    <xf numFmtId="0" fontId="7" fillId="0" borderId="0" xfId="0" applyFont="1" applyAlignment="1">
      <alignment horizontal="left"/>
    </xf>
    <xf numFmtId="0" fontId="2" fillId="0" borderId="0" xfId="20" applyAlignment="1">
      <alignment horizontal="left"/>
    </xf>
    <xf numFmtId="0" fontId="7" fillId="0" borderId="2" xfId="0" applyFont="1" applyBorder="1" applyAlignment="1">
      <alignment/>
    </xf>
    <xf numFmtId="173" fontId="7" fillId="0" borderId="2" xfId="0" applyNumberFormat="1" applyFont="1" applyBorder="1" applyAlignment="1">
      <alignment/>
    </xf>
    <xf numFmtId="0" fontId="8" fillId="0" borderId="2" xfId="0" applyFont="1" applyBorder="1" applyAlignment="1">
      <alignment/>
    </xf>
    <xf numFmtId="173" fontId="8" fillId="0" borderId="2" xfId="0" applyNumberFormat="1" applyFont="1" applyBorder="1" applyAlignment="1">
      <alignment/>
    </xf>
    <xf numFmtId="0" fontId="7" fillId="0" borderId="2" xfId="0" applyFont="1" applyBorder="1" applyAlignment="1">
      <alignment/>
    </xf>
    <xf numFmtId="0" fontId="8" fillId="0" borderId="2" xfId="0" applyFont="1" applyBorder="1" applyAlignment="1">
      <alignment horizontal="right"/>
    </xf>
    <xf numFmtId="0" fontId="8" fillId="0" borderId="2" xfId="0" applyFont="1" applyBorder="1" applyAlignment="1">
      <alignment horizontal="right" wrapText="1"/>
    </xf>
    <xf numFmtId="174" fontId="8" fillId="0" borderId="2" xfId="0" applyNumberFormat="1" applyFont="1" applyBorder="1" applyAlignment="1">
      <alignment horizontal="right"/>
    </xf>
    <xf numFmtId="180" fontId="8" fillId="0" borderId="2" xfId="25" applyNumberFormat="1" applyFont="1" applyBorder="1" applyAlignment="1">
      <alignment horizontal="right"/>
    </xf>
    <xf numFmtId="4" fontId="8" fillId="0" borderId="2" xfId="0" applyNumberFormat="1" applyFont="1" applyBorder="1" applyAlignment="1">
      <alignment horizontal="right"/>
    </xf>
    <xf numFmtId="0" fontId="0" fillId="0" borderId="2" xfId="0" applyBorder="1" applyAlignment="1">
      <alignment/>
    </xf>
    <xf numFmtId="174" fontId="8" fillId="0" borderId="2" xfId="0" applyNumberFormat="1" applyFont="1" applyBorder="1" applyAlignment="1">
      <alignment/>
    </xf>
    <xf numFmtId="0" fontId="7" fillId="0" borderId="2" xfId="0" applyFont="1" applyBorder="1" applyAlignment="1">
      <alignment vertical="top" wrapText="1"/>
    </xf>
    <xf numFmtId="0" fontId="7" fillId="0" borderId="2" xfId="0" applyFont="1" applyBorder="1" applyAlignment="1">
      <alignment wrapText="1"/>
    </xf>
    <xf numFmtId="0" fontId="8" fillId="0" borderId="0" xfId="0" applyFont="1" applyBorder="1" applyAlignment="1">
      <alignment horizontal="right" wrapText="1"/>
    </xf>
    <xf numFmtId="0" fontId="8" fillId="0" borderId="2" xfId="0" applyFont="1" applyBorder="1" applyAlignment="1">
      <alignment vertical="top" wrapText="1"/>
    </xf>
    <xf numFmtId="0" fontId="8" fillId="0" borderId="3" xfId="0" applyFont="1" applyBorder="1" applyAlignment="1">
      <alignment horizontal="right" wrapText="1"/>
    </xf>
    <xf numFmtId="0" fontId="8" fillId="0" borderId="2" xfId="0" applyFont="1" applyBorder="1" applyAlignment="1">
      <alignment wrapText="1"/>
    </xf>
    <xf numFmtId="0" fontId="8" fillId="0" borderId="0" xfId="0" applyFont="1" applyBorder="1" applyAlignment="1">
      <alignment/>
    </xf>
    <xf numFmtId="0" fontId="8" fillId="0" borderId="2" xfId="0" applyFont="1" applyBorder="1" applyAlignment="1">
      <alignment horizontal="left" vertical="top" wrapText="1"/>
    </xf>
    <xf numFmtId="0" fontId="8" fillId="0" borderId="2" xfId="0" applyFont="1" applyBorder="1" applyAlignment="1">
      <alignment/>
    </xf>
    <xf numFmtId="174" fontId="7" fillId="0" borderId="2" xfId="0" applyNumberFormat="1" applyFont="1" applyBorder="1" applyAlignment="1">
      <alignment horizontal="right" vertical="top" wrapText="1"/>
    </xf>
    <xf numFmtId="0" fontId="8" fillId="0" borderId="0" xfId="0" applyFont="1" applyBorder="1" applyAlignment="1">
      <alignment horizontal="center" vertical="top" wrapText="1"/>
    </xf>
    <xf numFmtId="0" fontId="8" fillId="0" borderId="2" xfId="0" applyFont="1" applyBorder="1" applyAlignment="1">
      <alignment horizontal="right" vertical="top" wrapText="1"/>
    </xf>
    <xf numFmtId="0" fontId="8" fillId="0" borderId="3" xfId="0" applyFont="1" applyBorder="1" applyAlignment="1">
      <alignment horizontal="right" vertical="top" wrapText="1"/>
    </xf>
    <xf numFmtId="2" fontId="7" fillId="0" borderId="2" xfId="0" applyNumberFormat="1" applyFont="1" applyBorder="1" applyAlignment="1">
      <alignment horizontal="right" vertical="top" wrapText="1"/>
    </xf>
    <xf numFmtId="0" fontId="0" fillId="0" borderId="0" xfId="0" applyFont="1" applyAlignment="1">
      <alignment/>
    </xf>
    <xf numFmtId="4" fontId="7" fillId="0" borderId="2" xfId="0" applyNumberFormat="1" applyFont="1" applyBorder="1" applyAlignment="1">
      <alignment horizontal="right" vertical="top" wrapText="1"/>
    </xf>
    <xf numFmtId="0" fontId="8" fillId="0" borderId="0" xfId="0" applyFont="1" applyAlignment="1">
      <alignment/>
    </xf>
    <xf numFmtId="0" fontId="8" fillId="0" borderId="3" xfId="0" applyFont="1" applyBorder="1" applyAlignment="1">
      <alignment wrapText="1"/>
    </xf>
    <xf numFmtId="2" fontId="7" fillId="0" borderId="2" xfId="0" applyNumberFormat="1" applyFont="1" applyBorder="1" applyAlignment="1">
      <alignment horizontal="right" wrapText="1"/>
    </xf>
    <xf numFmtId="0" fontId="0" fillId="0" borderId="2" xfId="0" applyFont="1" applyBorder="1" applyAlignment="1">
      <alignment/>
    </xf>
    <xf numFmtId="174" fontId="8" fillId="0" borderId="2" xfId="0" applyNumberFormat="1" applyFont="1" applyBorder="1" applyAlignment="1">
      <alignment horizontal="right" wrapText="1"/>
    </xf>
    <xf numFmtId="4" fontId="8" fillId="0" borderId="2" xfId="0" applyNumberFormat="1" applyFont="1" applyBorder="1" applyAlignment="1">
      <alignment/>
    </xf>
    <xf numFmtId="2" fontId="8" fillId="0" borderId="2" xfId="0" applyNumberFormat="1" applyFont="1" applyBorder="1" applyAlignment="1">
      <alignment horizontal="right" wrapText="1"/>
    </xf>
    <xf numFmtId="0" fontId="8" fillId="0" borderId="3" xfId="0" applyFont="1" applyBorder="1" applyAlignment="1">
      <alignment horizontal="right"/>
    </xf>
    <xf numFmtId="0" fontId="7" fillId="0" borderId="2" xfId="0" applyFont="1" applyBorder="1" applyAlignment="1">
      <alignment horizontal="left" wrapText="1"/>
    </xf>
    <xf numFmtId="4" fontId="7" fillId="0" borderId="2" xfId="0" applyNumberFormat="1" applyFont="1" applyBorder="1" applyAlignment="1">
      <alignment horizontal="right" wrapText="1"/>
    </xf>
    <xf numFmtId="0" fontId="7" fillId="0" borderId="0" xfId="0" applyFont="1" applyBorder="1" applyAlignment="1">
      <alignment horizontal="left" vertical="top" wrapText="1" indent="1"/>
    </xf>
    <xf numFmtId="173" fontId="8" fillId="0" borderId="0" xfId="0" applyNumberFormat="1" applyFont="1" applyBorder="1" applyAlignment="1">
      <alignment/>
    </xf>
    <xf numFmtId="0" fontId="8" fillId="0" borderId="0" xfId="0" applyFont="1" applyBorder="1" applyAlignment="1">
      <alignment horizontal="right"/>
    </xf>
    <xf numFmtId="0" fontId="8" fillId="0" borderId="0" xfId="0" applyFont="1" applyAlignment="1">
      <alignment horizontal="center"/>
    </xf>
    <xf numFmtId="173" fontId="8" fillId="0" borderId="2" xfId="0" applyNumberFormat="1" applyFont="1" applyBorder="1" applyAlignment="1">
      <alignment horizontal="right"/>
    </xf>
    <xf numFmtId="0" fontId="8" fillId="0" borderId="2" xfId="0" applyFont="1" applyBorder="1" applyAlignment="1">
      <alignment horizontal="left"/>
    </xf>
    <xf numFmtId="0" fontId="8" fillId="0" borderId="3" xfId="0" applyFont="1" applyBorder="1" applyAlignment="1">
      <alignment horizontal="left" wrapText="1"/>
    </xf>
    <xf numFmtId="174" fontId="8" fillId="0" borderId="0" xfId="0" applyNumberFormat="1" applyFont="1" applyAlignment="1">
      <alignment/>
    </xf>
    <xf numFmtId="174" fontId="8" fillId="0" borderId="2" xfId="0" applyNumberFormat="1" applyFont="1" applyBorder="1" applyAlignment="1">
      <alignment wrapText="1"/>
    </xf>
    <xf numFmtId="43" fontId="8" fillId="0" borderId="2" xfId="15" applyFont="1" applyBorder="1" applyAlignment="1">
      <alignment/>
    </xf>
    <xf numFmtId="0" fontId="8" fillId="0" borderId="0" xfId="0" applyFont="1" applyBorder="1" applyAlignment="1">
      <alignment horizontal="right" vertical="top" wrapText="1"/>
    </xf>
    <xf numFmtId="3" fontId="8" fillId="0" borderId="2" xfId="0" applyNumberFormat="1" applyFont="1" applyBorder="1" applyAlignment="1">
      <alignment horizontal="right" wrapText="1"/>
    </xf>
    <xf numFmtId="173" fontId="8" fillId="0" borderId="2" xfId="0" applyNumberFormat="1" applyFont="1" applyBorder="1" applyAlignment="1">
      <alignment horizontal="right" wrapText="1"/>
    </xf>
    <xf numFmtId="0" fontId="8" fillId="0" borderId="4" xfId="0" applyFont="1" applyBorder="1" applyAlignment="1">
      <alignment horizontal="right" wrapText="1"/>
    </xf>
    <xf numFmtId="0" fontId="8" fillId="0" borderId="5" xfId="0" applyFont="1" applyBorder="1" applyAlignment="1">
      <alignment horizontal="right" wrapText="1"/>
    </xf>
    <xf numFmtId="0" fontId="8" fillId="0" borderId="3" xfId="0" applyFont="1" applyBorder="1" applyAlignment="1">
      <alignment vertical="top" wrapText="1"/>
    </xf>
    <xf numFmtId="0" fontId="0" fillId="0" borderId="2" xfId="0" applyFont="1" applyBorder="1" applyAlignment="1">
      <alignment/>
    </xf>
    <xf numFmtId="0" fontId="7" fillId="0" borderId="2" xfId="0" applyFont="1" applyBorder="1" applyAlignment="1">
      <alignment horizontal="left" vertical="top" wrapText="1"/>
    </xf>
    <xf numFmtId="0" fontId="8" fillId="0" borderId="3" xfId="0" applyFont="1" applyBorder="1" applyAlignment="1">
      <alignment/>
    </xf>
    <xf numFmtId="3" fontId="8" fillId="0" borderId="0" xfId="0" applyNumberFormat="1" applyFont="1" applyBorder="1" applyAlignment="1">
      <alignment horizontal="right" vertical="top" wrapText="1"/>
    </xf>
    <xf numFmtId="173" fontId="8" fillId="0" borderId="0" xfId="0" applyNumberFormat="1" applyFont="1" applyBorder="1" applyAlignment="1">
      <alignment horizontal="right" vertical="top" wrapText="1"/>
    </xf>
    <xf numFmtId="3" fontId="8" fillId="0" borderId="2" xfId="0" applyNumberFormat="1" applyFont="1" applyBorder="1" applyAlignment="1">
      <alignment horizontal="right" vertical="top" wrapText="1"/>
    </xf>
    <xf numFmtId="173" fontId="8" fillId="0" borderId="2" xfId="0" applyNumberFormat="1" applyFont="1" applyBorder="1" applyAlignment="1">
      <alignment horizontal="right" vertical="top" wrapText="1"/>
    </xf>
    <xf numFmtId="3" fontId="7" fillId="0" borderId="2" xfId="0" applyNumberFormat="1" applyFont="1" applyBorder="1" applyAlignment="1">
      <alignment horizontal="right" vertical="top" wrapText="1"/>
    </xf>
    <xf numFmtId="0" fontId="7" fillId="0" borderId="2" xfId="0" applyFont="1" applyBorder="1" applyAlignment="1">
      <alignment horizontal="right" vertical="top" wrapText="1"/>
    </xf>
    <xf numFmtId="174" fontId="8" fillId="0" borderId="2" xfId="0" applyNumberFormat="1" applyFont="1" applyBorder="1" applyAlignment="1">
      <alignment horizontal="right" vertical="top" wrapText="1"/>
    </xf>
    <xf numFmtId="178" fontId="8" fillId="0" borderId="0" xfId="0" applyNumberFormat="1" applyFont="1" applyBorder="1" applyAlignment="1">
      <alignment horizontal="right"/>
    </xf>
    <xf numFmtId="0" fontId="8" fillId="0" borderId="4" xfId="0" applyFont="1" applyBorder="1" applyAlignment="1">
      <alignment wrapText="1"/>
    </xf>
    <xf numFmtId="0" fontId="7" fillId="0" borderId="2" xfId="0" applyFont="1" applyBorder="1" applyAlignment="1">
      <alignment horizontal="right" wrapText="1"/>
    </xf>
    <xf numFmtId="175" fontId="8" fillId="0" borderId="2" xfId="0" applyNumberFormat="1" applyFont="1" applyBorder="1" applyAlignment="1">
      <alignment horizontal="right" wrapText="1"/>
    </xf>
    <xf numFmtId="172" fontId="7" fillId="0" borderId="0" xfId="0" applyNumberFormat="1" applyFont="1" applyBorder="1" applyAlignment="1">
      <alignment/>
    </xf>
    <xf numFmtId="172" fontId="9" fillId="0" borderId="0" xfId="0" applyNumberFormat="1" applyFont="1" applyBorder="1" applyAlignment="1">
      <alignment horizontal="right" wrapText="1"/>
    </xf>
    <xf numFmtId="173" fontId="9" fillId="0" borderId="0" xfId="0" applyNumberFormat="1" applyFont="1" applyBorder="1" applyAlignment="1">
      <alignment horizontal="right" wrapText="1"/>
    </xf>
    <xf numFmtId="173" fontId="18" fillId="0" borderId="0" xfId="0" applyNumberFormat="1" applyFont="1" applyBorder="1" applyAlignment="1">
      <alignment/>
    </xf>
    <xf numFmtId="172" fontId="7" fillId="0" borderId="0" xfId="0" applyNumberFormat="1" applyFont="1" applyBorder="1" applyAlignment="1">
      <alignment horizontal="right"/>
    </xf>
    <xf numFmtId="172" fontId="7" fillId="0" borderId="2" xfId="0" applyNumberFormat="1" applyFont="1" applyBorder="1" applyAlignment="1">
      <alignment horizontal="right" wrapText="1"/>
    </xf>
    <xf numFmtId="173" fontId="7" fillId="0" borderId="2" xfId="0" applyNumberFormat="1" applyFont="1" applyBorder="1" applyAlignment="1">
      <alignment horizontal="right" wrapText="1"/>
    </xf>
    <xf numFmtId="0" fontId="7" fillId="0" borderId="2" xfId="0" applyFont="1" applyBorder="1" applyAlignment="1">
      <alignment horizontal="right"/>
    </xf>
    <xf numFmtId="175" fontId="8" fillId="0" borderId="2" xfId="0" applyNumberFormat="1" applyFont="1" applyBorder="1" applyAlignment="1">
      <alignment horizontal="right"/>
    </xf>
    <xf numFmtId="174" fontId="8" fillId="0" borderId="0" xfId="0" applyNumberFormat="1" applyFont="1" applyBorder="1" applyAlignment="1">
      <alignment/>
    </xf>
    <xf numFmtId="174" fontId="8" fillId="0" borderId="3" xfId="0" applyNumberFormat="1" applyFont="1" applyBorder="1" applyAlignment="1">
      <alignment horizontal="right" wrapText="1"/>
    </xf>
    <xf numFmtId="174" fontId="8" fillId="0" borderId="2" xfId="0" applyNumberFormat="1" applyFont="1" applyBorder="1" applyAlignment="1">
      <alignment vertical="top" wrapText="1"/>
    </xf>
    <xf numFmtId="183" fontId="7" fillId="0" borderId="0" xfId="15" applyNumberFormat="1" applyFont="1" applyBorder="1" applyAlignment="1">
      <alignment horizontal="right" vertical="top" wrapText="1"/>
    </xf>
    <xf numFmtId="2" fontId="11" fillId="0" borderId="2" xfId="0" applyNumberFormat="1" applyFont="1" applyBorder="1" applyAlignment="1">
      <alignment horizontal="right" vertical="top" wrapText="1"/>
    </xf>
    <xf numFmtId="2" fontId="11" fillId="0" borderId="2" xfId="0" applyNumberFormat="1" applyFont="1" applyBorder="1" applyAlignment="1">
      <alignment horizontal="right" wrapText="1"/>
    </xf>
    <xf numFmtId="2" fontId="7" fillId="0" borderId="0" xfId="0" applyNumberFormat="1" applyFont="1" applyBorder="1" applyAlignment="1">
      <alignment horizontal="right" wrapText="1"/>
    </xf>
    <xf numFmtId="3" fontId="8" fillId="0" borderId="0" xfId="0" applyNumberFormat="1" applyFont="1" applyBorder="1" applyAlignment="1">
      <alignment horizontal="right" wrapText="1"/>
    </xf>
    <xf numFmtId="43" fontId="7" fillId="0" borderId="0" xfId="15" applyNumberFormat="1" applyFont="1" applyBorder="1" applyAlignment="1">
      <alignment horizontal="right" wrapText="1"/>
    </xf>
    <xf numFmtId="0" fontId="7" fillId="0" borderId="0" xfId="0" applyFont="1" applyBorder="1" applyAlignment="1">
      <alignment horizontal="left" vertical="top" wrapText="1"/>
    </xf>
    <xf numFmtId="0" fontId="7" fillId="0" borderId="2" xfId="0" applyFont="1" applyBorder="1" applyAlignment="1">
      <alignment horizontal="left" vertical="top" wrapText="1"/>
    </xf>
    <xf numFmtId="2" fontId="7" fillId="0" borderId="2" xfId="15" applyNumberFormat="1" applyFont="1" applyBorder="1" applyAlignment="1">
      <alignment horizontal="right" vertical="top" wrapText="1"/>
    </xf>
    <xf numFmtId="0" fontId="7" fillId="0" borderId="3" xfId="0" applyFont="1" applyBorder="1" applyAlignment="1">
      <alignment/>
    </xf>
    <xf numFmtId="0" fontId="7" fillId="0" borderId="4" xfId="0" applyFont="1" applyBorder="1" applyAlignment="1">
      <alignment/>
    </xf>
    <xf numFmtId="0" fontId="7" fillId="0" borderId="0" xfId="0" applyFont="1" applyAlignment="1">
      <alignment horizontal="left" vertical="top" wrapText="1"/>
    </xf>
    <xf numFmtId="173" fontId="8" fillId="0" borderId="0" xfId="0" applyNumberFormat="1" applyFont="1" applyAlignment="1">
      <alignment/>
    </xf>
    <xf numFmtId="193" fontId="8" fillId="0" borderId="2" xfId="0" applyNumberFormat="1" applyFont="1" applyBorder="1" applyAlignment="1">
      <alignment horizontal="right" wrapText="1"/>
    </xf>
    <xf numFmtId="4" fontId="8" fillId="0" borderId="0" xfId="0" applyNumberFormat="1" applyFont="1" applyAlignment="1">
      <alignment horizontal="right"/>
    </xf>
    <xf numFmtId="179" fontId="7" fillId="0" borderId="2" xfId="0" applyNumberFormat="1" applyFont="1" applyBorder="1" applyAlignment="1">
      <alignment/>
    </xf>
    <xf numFmtId="179" fontId="8" fillId="0" borderId="3" xfId="0" applyNumberFormat="1" applyFont="1" applyBorder="1" applyAlignment="1">
      <alignment horizontal="right"/>
    </xf>
    <xf numFmtId="0" fontId="8" fillId="0" borderId="1" xfId="0" applyFont="1" applyBorder="1" applyAlignment="1">
      <alignment/>
    </xf>
    <xf numFmtId="174" fontId="8" fillId="0" borderId="3" xfId="0" applyNumberFormat="1" applyFont="1" applyBorder="1" applyAlignment="1">
      <alignment horizontal="right"/>
    </xf>
    <xf numFmtId="173" fontId="8" fillId="0" borderId="3" xfId="0" applyNumberFormat="1" applyFont="1" applyBorder="1" applyAlignment="1">
      <alignment horizontal="right"/>
    </xf>
    <xf numFmtId="3" fontId="7" fillId="0" borderId="2" xfId="0" applyNumberFormat="1" applyFont="1" applyBorder="1" applyAlignment="1">
      <alignment/>
    </xf>
    <xf numFmtId="4" fontId="8" fillId="0" borderId="0" xfId="0" applyNumberFormat="1" applyFont="1" applyBorder="1" applyAlignment="1">
      <alignment horizontal="right"/>
    </xf>
    <xf numFmtId="0" fontId="7" fillId="0" borderId="0" xfId="0" applyFont="1" applyBorder="1" applyAlignment="1">
      <alignment horizontal="right" wrapText="1"/>
    </xf>
    <xf numFmtId="184" fontId="8" fillId="0" borderId="2" xfId="15" applyNumberFormat="1" applyFont="1" applyBorder="1" applyAlignment="1">
      <alignment/>
    </xf>
    <xf numFmtId="174" fontId="8" fillId="0" borderId="0" xfId="0" applyNumberFormat="1" applyFont="1" applyBorder="1" applyAlignment="1">
      <alignment horizontal="right" wrapText="1"/>
    </xf>
    <xf numFmtId="174" fontId="8" fillId="0" borderId="2" xfId="0" applyNumberFormat="1" applyFont="1" applyBorder="1" applyAlignment="1">
      <alignment horizontal="right" wrapText="1"/>
    </xf>
    <xf numFmtId="0" fontId="8" fillId="0" borderId="0" xfId="0" applyFont="1" applyBorder="1" applyAlignment="1">
      <alignment wrapText="1"/>
    </xf>
    <xf numFmtId="0" fontId="8" fillId="0" borderId="2" xfId="0" applyFont="1" applyBorder="1" applyAlignment="1">
      <alignment wrapText="1"/>
    </xf>
    <xf numFmtId="0" fontId="8" fillId="0" borderId="1" xfId="0" applyFont="1" applyBorder="1" applyAlignment="1">
      <alignment horizontal="right" wrapText="1"/>
    </xf>
    <xf numFmtId="0" fontId="7" fillId="0" borderId="0" xfId="0" applyFont="1" applyBorder="1" applyAlignment="1">
      <alignment horizontal="center" wrapText="1"/>
    </xf>
    <xf numFmtId="0" fontId="7" fillId="0" borderId="0" xfId="0" applyFont="1" applyBorder="1" applyAlignment="1">
      <alignment horizontal="left" vertical="top" wrapText="1"/>
    </xf>
    <xf numFmtId="0" fontId="8" fillId="0" borderId="0" xfId="0" applyFont="1" applyAlignment="1">
      <alignment horizontal="center"/>
    </xf>
    <xf numFmtId="0" fontId="7" fillId="0" borderId="0" xfId="0" applyFont="1" applyAlignment="1">
      <alignment vertical="top" wrapText="1"/>
    </xf>
    <xf numFmtId="0" fontId="7" fillId="0" borderId="0" xfId="0" applyFont="1" applyBorder="1" applyAlignment="1">
      <alignment vertical="top" wrapText="1"/>
    </xf>
    <xf numFmtId="0" fontId="7" fillId="0" borderId="2" xfId="0" applyFont="1" applyBorder="1" applyAlignment="1">
      <alignment vertical="top" wrapText="1"/>
    </xf>
    <xf numFmtId="172" fontId="8" fillId="0" borderId="0" xfId="0" applyNumberFormat="1" applyFont="1" applyBorder="1" applyAlignment="1">
      <alignment vertical="top" wrapText="1"/>
    </xf>
    <xf numFmtId="0" fontId="8" fillId="0" borderId="2" xfId="0" applyFont="1" applyBorder="1" applyAlignment="1">
      <alignment vertical="top" wrapText="1"/>
    </xf>
    <xf numFmtId="0" fontId="8" fillId="0" borderId="0" xfId="0" applyFont="1" applyBorder="1" applyAlignment="1">
      <alignment vertical="top" wrapText="1"/>
    </xf>
    <xf numFmtId="174" fontId="8" fillId="0" borderId="3" xfId="0" applyNumberFormat="1" applyFont="1" applyBorder="1" applyAlignment="1">
      <alignment horizontal="center"/>
    </xf>
    <xf numFmtId="174" fontId="8" fillId="0" borderId="0" xfId="0" applyNumberFormat="1" applyFont="1" applyBorder="1" applyAlignment="1">
      <alignment wrapText="1"/>
    </xf>
    <xf numFmtId="174" fontId="8" fillId="0" borderId="2" xfId="0" applyNumberFormat="1" applyFont="1" applyBorder="1" applyAlignment="1">
      <alignment wrapText="1"/>
    </xf>
    <xf numFmtId="174" fontId="8" fillId="0" borderId="0" xfId="0" applyNumberFormat="1" applyFont="1" applyBorder="1" applyAlignment="1">
      <alignment horizontal="center"/>
    </xf>
    <xf numFmtId="0" fontId="8" fillId="0" borderId="3" xfId="0" applyFont="1" applyBorder="1" applyAlignment="1">
      <alignment horizontal="center"/>
    </xf>
    <xf numFmtId="0" fontId="8" fillId="0" borderId="1" xfId="0" applyFont="1" applyBorder="1" applyAlignment="1">
      <alignment horizontal="left"/>
    </xf>
    <xf numFmtId="0" fontId="8" fillId="0" borderId="2" xfId="0" applyFont="1" applyBorder="1" applyAlignment="1">
      <alignment horizontal="left"/>
    </xf>
    <xf numFmtId="0" fontId="8" fillId="0" borderId="1" xfId="0" applyFont="1" applyBorder="1" applyAlignment="1">
      <alignment horizontal="left" wrapText="1"/>
    </xf>
    <xf numFmtId="0" fontId="8" fillId="0" borderId="0" xfId="0" applyFont="1" applyBorder="1" applyAlignment="1">
      <alignment horizontal="left" wrapText="1"/>
    </xf>
    <xf numFmtId="0" fontId="8" fillId="0" borderId="2" xfId="0" applyFont="1" applyBorder="1" applyAlignment="1">
      <alignment horizontal="left" wrapText="1"/>
    </xf>
    <xf numFmtId="0" fontId="8" fillId="0" borderId="3" xfId="0" applyFont="1" applyBorder="1" applyAlignment="1">
      <alignment horizontal="center" vertical="top" wrapText="1"/>
    </xf>
    <xf numFmtId="0" fontId="8" fillId="0" borderId="3" xfId="0" applyFont="1" applyBorder="1" applyAlignment="1">
      <alignment horizontal="center" wrapText="1"/>
    </xf>
    <xf numFmtId="0" fontId="8" fillId="0" borderId="6" xfId="0" applyFont="1" applyBorder="1" applyAlignment="1">
      <alignment wrapText="1"/>
    </xf>
    <xf numFmtId="0" fontId="8" fillId="0" borderId="7" xfId="0" applyFont="1" applyBorder="1" applyAlignment="1">
      <alignment wrapText="1"/>
    </xf>
    <xf numFmtId="0" fontId="8" fillId="0" borderId="1" xfId="0" applyFont="1" applyBorder="1" applyAlignment="1">
      <alignment horizontal="center" wrapText="1"/>
    </xf>
    <xf numFmtId="0" fontId="8" fillId="0" borderId="2" xfId="0" applyFont="1" applyBorder="1" applyAlignment="1">
      <alignment horizontal="center"/>
    </xf>
    <xf numFmtId="0" fontId="8" fillId="0" borderId="2" xfId="0" applyFont="1" applyBorder="1" applyAlignment="1">
      <alignment horizontal="center" wrapText="1"/>
    </xf>
    <xf numFmtId="0" fontId="8" fillId="0" borderId="0" xfId="0" applyFont="1" applyBorder="1" applyAlignment="1">
      <alignment horizontal="left"/>
    </xf>
    <xf numFmtId="0" fontId="8" fillId="0" borderId="0" xfId="0" applyFont="1" applyBorder="1" applyAlignment="1">
      <alignment horizontal="center" wrapText="1"/>
    </xf>
    <xf numFmtId="0" fontId="8" fillId="0" borderId="2" xfId="0" applyFont="1" applyBorder="1" applyAlignment="1">
      <alignment horizontal="center" vertical="top" wrapText="1"/>
    </xf>
    <xf numFmtId="0" fontId="8" fillId="0" borderId="0" xfId="0" applyFont="1" applyBorder="1" applyAlignment="1">
      <alignment horizontal="center" vertical="top" wrapText="1"/>
    </xf>
    <xf numFmtId="0" fontId="8" fillId="0" borderId="0" xfId="0" applyFont="1" applyBorder="1" applyAlignment="1">
      <alignment horizontal="right" wrapText="1"/>
    </xf>
    <xf numFmtId="0" fontId="8" fillId="0" borderId="2" xfId="0" applyFont="1" applyBorder="1" applyAlignment="1">
      <alignment horizontal="right" wrapText="1"/>
    </xf>
    <xf numFmtId="0" fontId="7" fillId="0" borderId="2" xfId="0" applyFont="1" applyBorder="1" applyAlignment="1">
      <alignment horizontal="left" vertical="top" wrapText="1"/>
    </xf>
    <xf numFmtId="0" fontId="7" fillId="0" borderId="0" xfId="0" applyFont="1" applyAlignment="1">
      <alignment horizontal="center"/>
    </xf>
    <xf numFmtId="0" fontId="8" fillId="0" borderId="0" xfId="0" applyFont="1" applyAlignment="1">
      <alignment horizontal="center" wrapText="1"/>
    </xf>
    <xf numFmtId="0" fontId="8" fillId="0" borderId="0" xfId="0" applyFont="1" applyAlignment="1">
      <alignment horizontal="left"/>
    </xf>
    <xf numFmtId="0" fontId="8" fillId="0" borderId="1" xfId="0" applyFont="1" applyBorder="1" applyAlignment="1">
      <alignment horizontal="center"/>
    </xf>
    <xf numFmtId="0" fontId="8" fillId="0" borderId="6" xfId="0" applyFont="1" applyBorder="1" applyAlignment="1">
      <alignment horizontal="left" wrapText="1"/>
    </xf>
    <xf numFmtId="0" fontId="8" fillId="0" borderId="7" xfId="0" applyFont="1" applyBorder="1" applyAlignment="1">
      <alignment horizontal="left" wrapText="1"/>
    </xf>
    <xf numFmtId="0" fontId="8" fillId="0" borderId="2" xfId="0" applyFont="1" applyBorder="1" applyAlignment="1">
      <alignment/>
    </xf>
    <xf numFmtId="0" fontId="8" fillId="0" borderId="0" xfId="0" applyFont="1" applyBorder="1" applyAlignment="1">
      <alignment horizontal="center"/>
    </xf>
    <xf numFmtId="0" fontId="8" fillId="0" borderId="0" xfId="0" applyFont="1" applyAlignment="1">
      <alignment/>
    </xf>
  </cellXfs>
  <cellStyles count="16">
    <cellStyle name="Normal" xfId="0"/>
    <cellStyle name="Comma" xfId="15"/>
    <cellStyle name="Comma [0]" xfId="16"/>
    <cellStyle name="Currency" xfId="17"/>
    <cellStyle name="Currency [0]" xfId="18"/>
    <cellStyle name="Followed Hyperlink" xfId="19"/>
    <cellStyle name="Hyperlink" xfId="20"/>
    <cellStyle name="L Cell text" xfId="21"/>
    <cellStyle name="L column heading/total" xfId="22"/>
    <cellStyle name="L Subtotal" xfId="23"/>
    <cellStyle name="Note" xfId="24"/>
    <cellStyle name="Percent" xfId="25"/>
    <cellStyle name="R Cell text" xfId="26"/>
    <cellStyle name="R column heading/total" xfId="27"/>
    <cellStyle name="R Subtotal" xfId="28"/>
    <cellStyle name="table heading"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styles" Target="styles.xml" /><Relationship Id="rId55" Type="http://schemas.openxmlformats.org/officeDocument/2006/relationships/sharedStrings" Target="sharedStrings.xml" /><Relationship Id="rId56" Type="http://schemas.openxmlformats.org/officeDocument/2006/relationships/externalLink" Target="externalLinks/externalLink1.xml" /><Relationship Id="rId5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WE\Health\Aboriginal%20health%20expenditure%202001-02\State%20and%20Commonwealth%20Data\Graphs%20-%20linked%20to%20All%20state%20and%20territory%20summary%20(v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SW"/>
      <sheetName val="Vic"/>
      <sheetName val="Qld"/>
      <sheetName val="WA"/>
      <sheetName val="SA"/>
      <sheetName val="Tas"/>
      <sheetName val="ACT"/>
      <sheetName val="NT"/>
      <sheetName val="Aust"/>
      <sheetName val="S&amp;T hospital exp &amp; funding"/>
      <sheetName val="Per capita rates"/>
      <sheetName val="S&amp;T hospital exp"/>
      <sheetName val="Graphs - linked to All state a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56"/>
  <sheetViews>
    <sheetView workbookViewId="0" topLeftCell="A1">
      <selection activeCell="A1" sqref="A1"/>
    </sheetView>
  </sheetViews>
  <sheetFormatPr defaultColWidth="9.140625" defaultRowHeight="12.75"/>
  <cols>
    <col min="1" max="1" width="140.7109375" style="65" customWidth="1"/>
    <col min="2" max="16384" width="9.140625" style="84" customWidth="1"/>
  </cols>
  <sheetData>
    <row r="1" ht="11.25">
      <c r="A1" s="64" t="s">
        <v>5</v>
      </c>
    </row>
    <row r="2" ht="11.25">
      <c r="A2" s="64" t="s">
        <v>6</v>
      </c>
    </row>
    <row r="3" ht="11.25">
      <c r="A3" s="64" t="s">
        <v>190</v>
      </c>
    </row>
    <row r="4" ht="11.25">
      <c r="A4" s="64" t="s">
        <v>404</v>
      </c>
    </row>
    <row r="5" ht="11.25">
      <c r="A5" s="85" t="s">
        <v>213</v>
      </c>
    </row>
    <row r="6" ht="11.25">
      <c r="A6" s="85" t="s">
        <v>44</v>
      </c>
    </row>
    <row r="7" ht="11.25">
      <c r="A7" s="85" t="s">
        <v>223</v>
      </c>
    </row>
    <row r="8" ht="11.25">
      <c r="A8" s="85" t="s">
        <v>232</v>
      </c>
    </row>
    <row r="9" ht="11.25">
      <c r="A9" s="85" t="s">
        <v>238</v>
      </c>
    </row>
    <row r="10" ht="11.25">
      <c r="A10" s="85" t="s">
        <v>239</v>
      </c>
    </row>
    <row r="11" ht="11.25">
      <c r="A11" s="85" t="s">
        <v>393</v>
      </c>
    </row>
    <row r="12" ht="11.25">
      <c r="A12" s="85" t="s">
        <v>248</v>
      </c>
    </row>
    <row r="13" ht="12.75" customHeight="1">
      <c r="A13" s="99" t="s">
        <v>405</v>
      </c>
    </row>
    <row r="14" ht="11.25">
      <c r="A14" s="99" t="s">
        <v>406</v>
      </c>
    </row>
    <row r="15" ht="11.25">
      <c r="A15" s="85" t="s">
        <v>43</v>
      </c>
    </row>
    <row r="16" ht="11.25">
      <c r="A16" s="85" t="s">
        <v>407</v>
      </c>
    </row>
    <row r="17" ht="11.25">
      <c r="A17" s="85" t="s">
        <v>408</v>
      </c>
    </row>
    <row r="18" ht="11.25">
      <c r="A18" s="85" t="s">
        <v>374</v>
      </c>
    </row>
    <row r="19" ht="11.25">
      <c r="A19" s="85" t="s">
        <v>270</v>
      </c>
    </row>
    <row r="20" ht="12.75" customHeight="1">
      <c r="A20" s="85" t="s">
        <v>271</v>
      </c>
    </row>
    <row r="21" ht="11.25">
      <c r="A21" s="85" t="s">
        <v>283</v>
      </c>
    </row>
    <row r="22" ht="11.25">
      <c r="A22" s="85" t="s">
        <v>287</v>
      </c>
    </row>
    <row r="23" ht="11.25">
      <c r="A23" s="85" t="s">
        <v>288</v>
      </c>
    </row>
    <row r="24" ht="11.25">
      <c r="A24" s="85" t="s">
        <v>306</v>
      </c>
    </row>
    <row r="25" ht="11.25">
      <c r="A25" s="85" t="s">
        <v>314</v>
      </c>
    </row>
    <row r="26" ht="11.25">
      <c r="A26" s="99" t="s">
        <v>409</v>
      </c>
    </row>
    <row r="27" ht="11.25">
      <c r="A27" s="100" t="s">
        <v>367</v>
      </c>
    </row>
    <row r="28" ht="11.25">
      <c r="A28" s="100" t="s">
        <v>368</v>
      </c>
    </row>
    <row r="29" ht="11.25">
      <c r="A29" s="99" t="s">
        <v>366</v>
      </c>
    </row>
    <row r="30" ht="11.25">
      <c r="A30" s="99" t="s">
        <v>410</v>
      </c>
    </row>
    <row r="31" ht="11.25">
      <c r="A31" s="99" t="s">
        <v>411</v>
      </c>
    </row>
    <row r="32" ht="11.25">
      <c r="A32" s="99" t="s">
        <v>412</v>
      </c>
    </row>
    <row r="33" ht="11.25">
      <c r="A33" s="99" t="s">
        <v>413</v>
      </c>
    </row>
    <row r="34" ht="22.5">
      <c r="A34" s="99" t="s">
        <v>414</v>
      </c>
    </row>
    <row r="35" ht="11.25">
      <c r="A35" s="99" t="s">
        <v>415</v>
      </c>
    </row>
    <row r="36" ht="15" customHeight="1">
      <c r="A36" s="99" t="s">
        <v>416</v>
      </c>
    </row>
    <row r="37" ht="11.25">
      <c r="A37" s="99" t="s">
        <v>417</v>
      </c>
    </row>
    <row r="38" ht="22.5">
      <c r="A38" s="99" t="s">
        <v>418</v>
      </c>
    </row>
    <row r="39" ht="12.75" customHeight="1">
      <c r="A39" s="99" t="s">
        <v>419</v>
      </c>
    </row>
    <row r="40" ht="22.5">
      <c r="A40" s="99" t="s">
        <v>420</v>
      </c>
    </row>
    <row r="41" ht="11.25">
      <c r="A41" s="99" t="s">
        <v>421</v>
      </c>
    </row>
    <row r="42" ht="22.5">
      <c r="A42" s="99" t="s">
        <v>422</v>
      </c>
    </row>
    <row r="43" ht="22.5">
      <c r="A43" s="99" t="s">
        <v>423</v>
      </c>
    </row>
    <row r="44" ht="12.75" customHeight="1">
      <c r="A44" s="99" t="s">
        <v>424</v>
      </c>
    </row>
    <row r="45" ht="22.5" customHeight="1">
      <c r="A45" s="99" t="s">
        <v>425</v>
      </c>
    </row>
    <row r="46" ht="11.25">
      <c r="A46" s="99" t="s">
        <v>426</v>
      </c>
    </row>
    <row r="47" ht="17.25" customHeight="1">
      <c r="A47" s="99" t="s">
        <v>427</v>
      </c>
    </row>
    <row r="48" ht="21.75" customHeight="1">
      <c r="A48" s="99" t="s">
        <v>428</v>
      </c>
    </row>
    <row r="49" ht="15" customHeight="1">
      <c r="A49" s="99" t="s">
        <v>429</v>
      </c>
    </row>
    <row r="50" ht="11.25">
      <c r="A50" s="99" t="s">
        <v>432</v>
      </c>
    </row>
    <row r="51" ht="11.25">
      <c r="A51" s="100" t="s">
        <v>387</v>
      </c>
    </row>
    <row r="52" ht="11.25">
      <c r="A52" s="100" t="s">
        <v>386</v>
      </c>
    </row>
    <row r="53" ht="11.25">
      <c r="A53" s="84"/>
    </row>
    <row r="54" ht="11.25">
      <c r="A54" s="84"/>
    </row>
    <row r="56" ht="11.25">
      <c r="A56" s="99" t="s">
        <v>186</v>
      </c>
    </row>
  </sheetData>
  <hyperlinks>
    <hyperlink ref="A14" location="'Table A3.9'!A1" display="Table A3.9: Estimated Indigenous share of Australian Government specific purpose payments to states and territories, by state and territory, 2001-02, ($ million)"/>
    <hyperlink ref="A26" location="'Table A6.1'!A1" display="Table A6.1: Funding by the non-government sector on health goods and services for Indigenous and non-Indigenous Australians, by health good or service type, Australia, 2001-02"/>
    <hyperlink ref="A32" location="'Table A9.3'!A1" display="Table A9.3: Estimated per person expenditure on health for Aboriginal and Torres Strait Islander people, 1995-96, 1998-99 and 2001-02, constant prices, Australia"/>
    <hyperlink ref="A34" location="'Table A9.5'!A1" display="Table A9.5: Estimated average expenditure per person, on health for Aboriginal and Torres Strait Islander people, by state and territory governments, 1995-96, 1998-99 and 2001-02, constant prices, Australia"/>
    <hyperlink ref="A35" location="'Table A9.6'!A1" display="Table A9.6: Estimated expenditure on health for Aboriginal and Torres Strait Islander people, incurred by the Australian Government, 1995-96, 1998-99 and 2001-02, constant prices, Australia"/>
    <hyperlink ref="A43" location="'Table A9.14'!A1" display="Table A9.14: Estimated per person expenditure on community and public health for Aboriginal and Torres Strait Islander people, incurred by the Australian Government, 1995-96, 1998-99 and 2001-02, constant prices, Australia "/>
    <hyperlink ref="A36" location="'Table A9.7'!A1" display="Table A9.7: Estimated average expenditure per person on health for Aboriginal and Torres Strait Islander people, by the Australian Government, 1995-96, 1998-99 and 2001-02, constant prices, Australia"/>
    <hyperlink ref="A37" location="'Table A9.8'!A1" display="Table A9.8: Estimated expenditure on health for Aboriginal and Torres Strait Islander people, incurred by the non-government sector, 1995-96, 1998-99 and 2001-02, constant prices, Australia"/>
    <hyperlink ref="A38" location="'Table A9.9'!A1" display="Table A9.9: Estimated average expenditure, per person, on health for Aboriginal and Torres Strait Islander people, incurred by the non-government sector, 1995-96, 1998-99 and 2001-02, constant prices, Australia"/>
    <hyperlink ref="A39" location="'Table A9.10'!A1" display="Table A9.10: Estimated total funding of health goods and services for Aboriginal and Torres Strait Islander people by the Australian Government, 1998-99 and 2001-02, constant prices, Australia"/>
    <hyperlink ref="A41" location="'Table A9.12'!A1" display="Table A9.12: Estimated funding by the Australian Government of state and territory health services for Indigenous Australians, through SPPs, 1998-99 and 2001-02, constant prices, Australia"/>
    <hyperlink ref="A13" location="'Table A3.8'!A1" display="Table A3.8: Estimated health funding by the Australian Government for Indigenous Australians, through the private health insurance incentives payments, 1998-99 and 2001-02, constant prices, Australia"/>
    <hyperlink ref="A40" location="'Table A9.11'!A1" display="Table A9.11: Estimated average funding, per person, of health goods and services for Aboriginal and Torres Strait Islander people by the Australian Government, 1998-99 and 2001-02, constant prices, Australia"/>
    <hyperlink ref="A45" location="'Table A9.16'!A1" display="Table A9.16: Estimated average funding, per person, of health goods and services for Aboriginal and Torres Strait Islander people by state and territory governments, 1998-99 and 2001-02, constant prices, Australia"/>
    <hyperlink ref="A46" location="'Table A9.17'!A1" display="Table A9.17: Estimated total non-government funding of health goods and services for Aboriginal and Torres Strait Islander people, 1998-99 and 2001-02, constant prices, Australia"/>
    <hyperlink ref="A47" location="'Table A9.18'!A1" display="Table A9.18: Estimated average non-government funding, per person, of health goods and services for Aboriginal and Torres Strait Islander people, 1998-99 and 2001-02, constant prices, Australia"/>
    <hyperlink ref="A48" location="'Table A9.19'!A1" display="Table A9.19: Expenditure on health and estimated population, for Aboriginal and Torres Strait Islander people and non-Indigenous people, constant prices, and average annual growth, 1998-99 and 2001-02"/>
    <hyperlink ref="A49" location="'Table A9.20'!A1" display="Table A9.20: Expenditure on health, per capita, for Aboriginal and Torres Strait Islander people and non-Indigenous people, constant prices, and average annual growth, 1998-99 and 2001-02"/>
    <hyperlink ref="A3" location="'Table A2.1'!A1" display="Table A2.1: Population estimates for Aboriginal and Torres Strait Islander people and the total Australian population, 2001"/>
    <hyperlink ref="A4" location="'Table A2.2'!A1" display="Table A2.2: Population distribution in Australia by ASGC Remoteness Areas, Aboriginal and Torres Strait Islander people and total Australian population, 2001-02"/>
    <hyperlink ref="A5" location="'Table A2.3'!A1" display="Table A2.3: Estimated mean resident population, Indigenous Australians and non-Indigenous people, 1995–96, 1998–99 and 2001–02, Australia"/>
    <hyperlink ref="A6" location="'Table A3.1'!A1" display="Table A3.1: Expenditures incurred by the Australian Government on public (non psychiatric) hospitals, 2001–02 ($ million)"/>
    <hyperlink ref="A7" location="'Table A3.2'!A1" display="Table A3.2: Proportion of BEACH encounters with Aboriginal and/or Torres Strait Islander patients, 1998–2002"/>
    <hyperlink ref="A8" location="'Table A3.3'!A1" display="Table A3.3: Method 1, estimated Medicare-paid GP services, 2001–02"/>
    <hyperlink ref="A9" location="'Table A3.4'!A1" display="Table A3.4: Method 2, estimated Medicare-paid GP services, 2001–02"/>
    <hyperlink ref="A10" location="'Table A3.5'!A1" display="Table A3.5: Estimated medical services and benefits through MBS for Aboriginal and Torres Strait Islander people, 2001–02"/>
    <hyperlink ref="A11" location="'Table A3.6'!A1" display="Table A3.6: Estimated services and benefits through MBS for Aboriginal and Torres Strait Islander people, 2001–02"/>
    <hyperlink ref="A12" location="'Table A3.7'!A1" display="Table A3.7: Estimated MBS benefits for GP services, reported and revised results, 1998–99 and 2001–02"/>
    <hyperlink ref="A15" location="'Table A4.1'!A1" display="Table A4.1: Australians Government recurrent health funding for high care in residential aged care homes(a), 2001–02"/>
    <hyperlink ref="A16" location="'Table A4.2'!A1" display="Table A4.2: Residents receiving high‑level care in residential aged care facilities(a), by State, 2001-02"/>
    <hyperlink ref="A17" location="'Table A4.3'!A1" display="Table A4.3: Rates of usage of high-care residential aged care(a) by Aboriginal and Torres Strait Islander people and non-Indigenous Australians, by age group, 2001-02"/>
    <hyperlink ref="A18" location="'Table A4.4'!A1" display="Table A4.4: Commonwealth recurrent health funding for high‑level care in residential aged care facilities(a), per person 2001–02"/>
    <hyperlink ref="A19" location="'Table A5.1'!A1" display="Table A5.1: Reported Indigenous and non-Indigenous separations by hospital sector, states and territories, 2001–02"/>
    <hyperlink ref="A20" location="'Table A5.2'!A1" display="Table A5.2: Estimated Indigenous and non-Indigenous separations by hospital sector, adjusted for under-identification of Aboriginal and Torres Strait Islander people, states and territories, 2001–02"/>
    <hyperlink ref="A21" location="'Table A5.3'!A1" display="Table A5.3: Ratio of Indigenous to non-Indigenous reported separations per 1,000 population, public (non-psychiatric) hospitals, by state and territory, 1995–96 to 2001–02"/>
    <hyperlink ref="A22" location="'Table A5.4'!A1" display="Table A5.4: Estimated under-identification adjustments for admitted patient data"/>
    <hyperlink ref="A23" location="'Table A5.5'!A1" display="Table A5.5: Assumed variation of DRG cost components by length of stay within DRG"/>
    <hyperlink ref="A24" location="'Table A5.6'!A1" display="Table A5.6: Patient clinical complexity level (PCCL) values and descriptions"/>
    <hyperlink ref="A25" location="'Table A5.7'!A1" display="Table A5.7: Emergency department services, Indigenous and non-Indigenous proportion of clients"/>
    <hyperlink ref="A51" location="'Table A9.22'!A1" display="Table A9.22: State and territory government health expenditure, by area of expenditure, for Indigenous and non-Indigenous people, 1995–96 and 1998–99"/>
    <hyperlink ref="A52" location="'Table A9.23'!A1" display="Table A9.23: Implicit price deflators 1995–96 and 1998–99, reference year 2001–02=100"/>
    <hyperlink ref="A1" location="'Table A1.1'!A1" display="Table A1.1: Government Purpose Classification (GPC) used in this report"/>
    <hyperlink ref="A2" location="'Table A1.2'!A1" display="Table A1.2: Major areas of health expenditure used in this report"/>
    <hyperlink ref="A29" location="'Table A8.1'!A1" display="Table A8.1: Description of Commonwealth/State Disability services, 2001–02"/>
    <hyperlink ref="A50" location="'Table A9.21'!A1" display="Table A9.21: Reported separation rates per 1,000 population, public (non-psychiatric) hospitals, Indigenous status, Australia, 1995-96, 1998-99 and 2001-02"/>
    <hyperlink ref="A27" location="'Table A7.1'!A1" display="Table A7.1: Employed persons, by Indigenous status 2001"/>
    <hyperlink ref="A28" location="'Table A7.2'!A1" display="Table A7.2: Hospitalisations for road vehicle accidents, by state and territory 2000–01 and 2001–02, by Indigenous status"/>
    <hyperlink ref="A33" location="'Table A9.4'!A1" display="Table A9.4: Estimated expenditure on health for Aboriginal and Torres Strait Islander people, by state and territory governments, 1995-96, 1998-99 and 2001-02, constant prices, Australia"/>
    <hyperlink ref="A56" location="Index!A1" display="Top"/>
    <hyperlink ref="A42" location="'Table A9.13'!A1" display="Table A9.13: Estimated expenditure on community and public health for Aboriginal and Torres Strait Islander people, incurred by the Australian Government, 1995-96, 1998-99 and 2001-02, constant prices, Australia "/>
    <hyperlink ref="A30" location="'Table A9.1'!A1" display="Table A9.1: Estimated expenditure on health for Aboriginal and Torres Strait Islander people, 1995-96, 1998-99 and 2001-02, constant prices, Australia"/>
    <hyperlink ref="A44" location="'Table A9.15'!A1" display="Table A9.15: Estimated total funding of health goods and services for Aboriginal and Torres Strait Islander people by state and territory governments, 1998-99 and 2001-02, constant prices, Australia"/>
    <hyperlink ref="A31" location="'Table A9.2'!A1" display="Table A9.2: Estimated average expenditure, per person, on health for Aboriginal and Torres Strait Islander people, 1995-96, 1998-99 and 2001-02, constant prices, Australia"/>
  </hyperlinks>
  <printOptions/>
  <pageMargins left="0.75" right="0.75" top="1" bottom="1" header="0.5" footer="0.5"/>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G11"/>
  <sheetViews>
    <sheetView workbookViewId="0" topLeftCell="A1">
      <selection activeCell="A11" sqref="A11"/>
    </sheetView>
  </sheetViews>
  <sheetFormatPr defaultColWidth="9.140625" defaultRowHeight="12.75"/>
  <cols>
    <col min="1" max="1" width="18.8515625" style="0" customWidth="1"/>
    <col min="2" max="2" width="10.8515625" style="0" customWidth="1"/>
    <col min="3" max="3" width="11.7109375" style="0" customWidth="1"/>
    <col min="4" max="4" width="14.7109375" style="0" customWidth="1"/>
    <col min="5" max="5" width="11.57421875" style="0" customWidth="1"/>
    <col min="6" max="6" width="16.28125" style="0" customWidth="1"/>
    <col min="7" max="7" width="16.57421875" style="0" customWidth="1"/>
  </cols>
  <sheetData>
    <row r="1" ht="16.5" customHeight="1">
      <c r="A1" s="58" t="s">
        <v>238</v>
      </c>
    </row>
    <row r="2" spans="1:7" ht="24" customHeight="1">
      <c r="A2" s="161"/>
      <c r="B2" s="126" t="s">
        <v>390</v>
      </c>
      <c r="C2" s="126" t="s">
        <v>391</v>
      </c>
      <c r="D2" s="126" t="s">
        <v>235</v>
      </c>
      <c r="E2" s="126" t="s">
        <v>233</v>
      </c>
      <c r="F2" s="126" t="s">
        <v>236</v>
      </c>
      <c r="G2" s="162" t="s">
        <v>392</v>
      </c>
    </row>
    <row r="3" spans="1:7" ht="12.75">
      <c r="A3" s="14" t="s">
        <v>7</v>
      </c>
      <c r="B3" s="19">
        <v>2014</v>
      </c>
      <c r="C3" s="19">
        <v>2490.406</v>
      </c>
      <c r="D3" s="19">
        <v>2317.556</v>
      </c>
      <c r="E3" s="41">
        <v>534.38</v>
      </c>
      <c r="F3" s="78">
        <v>1.238</v>
      </c>
      <c r="G3" s="10">
        <v>33.99</v>
      </c>
    </row>
    <row r="4" spans="1:7" ht="12.75">
      <c r="A4" s="14" t="s">
        <v>63</v>
      </c>
      <c r="B4" s="19">
        <v>174086</v>
      </c>
      <c r="C4" s="19">
        <v>195469.594</v>
      </c>
      <c r="D4" s="19">
        <v>184667.673</v>
      </c>
      <c r="E4" s="41">
        <v>534.38</v>
      </c>
      <c r="F4" s="78">
        <v>98.682</v>
      </c>
      <c r="G4" s="10">
        <v>2708.18</v>
      </c>
    </row>
    <row r="5" spans="1:7" ht="12.75">
      <c r="A5" s="14" t="s">
        <v>234</v>
      </c>
      <c r="B5" s="19">
        <v>21860</v>
      </c>
      <c r="C5" s="19"/>
      <c r="D5" s="11"/>
      <c r="E5" s="11"/>
      <c r="F5" s="11"/>
      <c r="G5" s="10"/>
    </row>
    <row r="6" spans="1:7" ht="12.75">
      <c r="A6" s="125" t="s">
        <v>24</v>
      </c>
      <c r="B6" s="159">
        <v>197960</v>
      </c>
      <c r="C6" s="159">
        <v>197960</v>
      </c>
      <c r="D6" s="159">
        <v>186985.229</v>
      </c>
      <c r="E6" s="116"/>
      <c r="F6" s="177">
        <v>99.921</v>
      </c>
      <c r="G6" s="142">
        <v>2742.16</v>
      </c>
    </row>
    <row r="7" spans="1:7" ht="12.75">
      <c r="A7" s="123" t="s">
        <v>237</v>
      </c>
      <c r="B7" s="123"/>
      <c r="C7" s="123"/>
      <c r="D7" s="123"/>
      <c r="E7" s="147">
        <v>99.92</v>
      </c>
      <c r="F7" s="176"/>
      <c r="G7" s="123"/>
    </row>
    <row r="8" spans="1:7" ht="12.75">
      <c r="A8" s="68"/>
      <c r="B8" s="68"/>
      <c r="C8" s="68"/>
      <c r="D8" s="68"/>
      <c r="E8" s="68"/>
      <c r="F8" s="68"/>
      <c r="G8" s="68"/>
    </row>
    <row r="9" spans="1:6" ht="12.75">
      <c r="A9" s="5"/>
      <c r="F9" s="136"/>
    </row>
    <row r="11" ht="12.75">
      <c r="A11" s="67" t="s">
        <v>175</v>
      </c>
    </row>
  </sheetData>
  <hyperlinks>
    <hyperlink ref="A11" location="Index!A9" display="Index!A9"/>
  </hyperlinks>
  <printOptions/>
  <pageMargins left="0.75" right="0.75" top="1" bottom="1" header="0.5" footer="0.5"/>
  <pageSetup horizontalDpi="600" verticalDpi="600" orientation="landscape" paperSize="9" r:id="rId1"/>
  <headerFooter alignWithMargins="0">
    <oddHeader>&amp;L&amp;A</oddHeader>
  </headerFooter>
</worksheet>
</file>

<file path=xl/worksheets/sheet11.xml><?xml version="1.0" encoding="utf-8"?>
<worksheet xmlns="http://schemas.openxmlformats.org/spreadsheetml/2006/main" xmlns:r="http://schemas.openxmlformats.org/officeDocument/2006/relationships">
  <dimension ref="A1:E16"/>
  <sheetViews>
    <sheetView workbookViewId="0" topLeftCell="A1">
      <selection activeCell="A16" sqref="A16"/>
    </sheetView>
  </sheetViews>
  <sheetFormatPr defaultColWidth="9.140625" defaultRowHeight="12.75"/>
  <cols>
    <col min="1" max="1" width="21.28125" style="12" customWidth="1"/>
    <col min="2" max="2" width="10.8515625" style="12" customWidth="1"/>
    <col min="3" max="3" width="16.140625" style="12" customWidth="1"/>
    <col min="4" max="4" width="19.8515625" style="12" customWidth="1"/>
    <col min="5" max="16384" width="9.140625" style="12" customWidth="1"/>
  </cols>
  <sheetData>
    <row r="1" spans="1:4" ht="16.5" customHeight="1">
      <c r="A1" s="112" t="s">
        <v>239</v>
      </c>
      <c r="B1" s="141"/>
      <c r="C1" s="141"/>
      <c r="D1" s="141"/>
    </row>
    <row r="2" spans="1:4" ht="23.25" customHeight="1">
      <c r="A2" s="163"/>
      <c r="B2" s="126" t="s">
        <v>253</v>
      </c>
      <c r="C2" s="126" t="s">
        <v>243</v>
      </c>
      <c r="D2" s="126" t="s">
        <v>319</v>
      </c>
    </row>
    <row r="3" spans="1:4" ht="12.75">
      <c r="A3" s="227" t="s">
        <v>240</v>
      </c>
      <c r="B3" s="227"/>
      <c r="C3" s="227"/>
      <c r="D3" s="5"/>
    </row>
    <row r="4" spans="1:4" ht="12.75">
      <c r="A4" s="106" t="s">
        <v>146</v>
      </c>
      <c r="B4" s="69">
        <v>1.239</v>
      </c>
      <c r="C4" s="13">
        <v>27.443</v>
      </c>
      <c r="D4" s="10">
        <v>34.013</v>
      </c>
    </row>
    <row r="5" spans="1:4" ht="12.75">
      <c r="A5" s="106" t="s">
        <v>147</v>
      </c>
      <c r="B5" s="69">
        <v>0.491</v>
      </c>
      <c r="C5" s="13">
        <v>27.053</v>
      </c>
      <c r="D5" s="10">
        <v>13.296</v>
      </c>
    </row>
    <row r="6" spans="1:4" ht="12.75">
      <c r="A6" s="106" t="s">
        <v>148</v>
      </c>
      <c r="B6" s="69">
        <v>0.1</v>
      </c>
      <c r="C6" s="13">
        <v>87.749</v>
      </c>
      <c r="D6" s="10">
        <v>8.767</v>
      </c>
    </row>
    <row r="7" spans="1:4" ht="12.75">
      <c r="A7" s="225" t="s">
        <v>241</v>
      </c>
      <c r="B7" s="225"/>
      <c r="C7" s="5"/>
      <c r="D7" s="38"/>
    </row>
    <row r="8" spans="1:4" ht="12.75">
      <c r="A8" s="106" t="s">
        <v>149</v>
      </c>
      <c r="B8" s="69">
        <v>0.094</v>
      </c>
      <c r="C8" s="16">
        <v>52.547</v>
      </c>
      <c r="D8" s="10">
        <v>4.93</v>
      </c>
    </row>
    <row r="9" spans="1:4" ht="12.75">
      <c r="A9" s="106" t="s">
        <v>150</v>
      </c>
      <c r="B9" s="69">
        <v>0.075</v>
      </c>
      <c r="C9" s="11">
        <v>88.69</v>
      </c>
      <c r="D9" s="10">
        <v>6.639</v>
      </c>
    </row>
    <row r="10" spans="1:4" ht="12.75">
      <c r="A10" s="106" t="s">
        <v>147</v>
      </c>
      <c r="B10" s="69">
        <v>0.061</v>
      </c>
      <c r="C10" s="16">
        <v>30.319</v>
      </c>
      <c r="D10" s="10">
        <v>1.849</v>
      </c>
    </row>
    <row r="11" spans="1:4" ht="12.75">
      <c r="A11" s="106" t="s">
        <v>148</v>
      </c>
      <c r="B11" s="69">
        <v>0.017</v>
      </c>
      <c r="C11" s="16">
        <v>138.168</v>
      </c>
      <c r="D11" s="15">
        <v>2.345</v>
      </c>
    </row>
    <row r="12" spans="1:5" ht="12.75">
      <c r="A12" s="226" t="s">
        <v>242</v>
      </c>
      <c r="B12" s="226"/>
      <c r="C12" s="123"/>
      <c r="D12" s="160">
        <v>71.839</v>
      </c>
      <c r="E12" s="92"/>
    </row>
    <row r="13" ht="12.75">
      <c r="A13" s="62"/>
    </row>
    <row r="14" ht="12.75">
      <c r="A14" s="5"/>
    </row>
    <row r="16" ht="12.75">
      <c r="A16" s="67" t="s">
        <v>176</v>
      </c>
    </row>
  </sheetData>
  <mergeCells count="3">
    <mergeCell ref="A7:B7"/>
    <mergeCell ref="A12:B12"/>
    <mergeCell ref="A3:C3"/>
  </mergeCells>
  <hyperlinks>
    <hyperlink ref="A16" location="Index!A10" display="Index!A10"/>
  </hyperlinks>
  <printOptions/>
  <pageMargins left="0.75" right="0.75" top="1" bottom="1" header="0.5" footer="0.5"/>
  <pageSetup horizontalDpi="600" verticalDpi="600" orientation="landscape" paperSize="9" r:id="rId1"/>
  <headerFooter alignWithMargins="0">
    <oddHeader>&amp;L&amp;A</oddHeader>
  </headerFooter>
</worksheet>
</file>

<file path=xl/worksheets/sheet12.xml><?xml version="1.0" encoding="utf-8"?>
<worksheet xmlns="http://schemas.openxmlformats.org/spreadsheetml/2006/main" xmlns:r="http://schemas.openxmlformats.org/officeDocument/2006/relationships">
  <dimension ref="A1:J13"/>
  <sheetViews>
    <sheetView workbookViewId="0" topLeftCell="A1">
      <selection activeCell="A13" sqref="A13"/>
    </sheetView>
  </sheetViews>
  <sheetFormatPr defaultColWidth="9.140625" defaultRowHeight="12.75"/>
  <cols>
    <col min="1" max="1" width="34.28125" style="12" customWidth="1"/>
    <col min="2" max="2" width="13.421875" style="12" customWidth="1"/>
    <col min="3" max="3" width="16.7109375" style="12" customWidth="1"/>
    <col min="4" max="4" width="18.28125" style="12" customWidth="1"/>
    <col min="5" max="16384" width="9.140625" style="12" customWidth="1"/>
  </cols>
  <sheetData>
    <row r="1" spans="1:4" ht="16.5" customHeight="1">
      <c r="A1" s="112" t="s">
        <v>393</v>
      </c>
      <c r="B1" s="141"/>
      <c r="C1" s="141"/>
      <c r="D1" s="141"/>
    </row>
    <row r="2" spans="1:4" ht="24.75" customHeight="1">
      <c r="A2" s="125"/>
      <c r="B2" s="116" t="s">
        <v>318</v>
      </c>
      <c r="C2" s="116" t="s">
        <v>243</v>
      </c>
      <c r="D2" s="116" t="s">
        <v>319</v>
      </c>
    </row>
    <row r="3" spans="1:10" ht="12.75" customHeight="1">
      <c r="A3" s="14" t="s">
        <v>244</v>
      </c>
      <c r="B3" s="69">
        <v>0.795</v>
      </c>
      <c r="C3" s="16">
        <v>24.424</v>
      </c>
      <c r="D3" s="15">
        <v>19.425</v>
      </c>
      <c r="J3" s="60"/>
    </row>
    <row r="4" spans="1:10" ht="12.75" customHeight="1">
      <c r="A4" s="14" t="s">
        <v>245</v>
      </c>
      <c r="B4" s="69">
        <v>0.073</v>
      </c>
      <c r="C4" s="16">
        <v>43.123</v>
      </c>
      <c r="D4" s="15">
        <v>3.138</v>
      </c>
      <c r="J4" s="60"/>
    </row>
    <row r="5" spans="1:10" ht="12.75" customHeight="1">
      <c r="A5" s="14" t="s">
        <v>246</v>
      </c>
      <c r="B5" s="69">
        <v>0.005</v>
      </c>
      <c r="C5" s="11">
        <v>22.33</v>
      </c>
      <c r="D5" s="15">
        <v>0.118</v>
      </c>
      <c r="J5" s="60"/>
    </row>
    <row r="6" spans="1:10" s="103" customFormat="1" ht="12.75" customHeight="1">
      <c r="A6" s="52" t="s">
        <v>394</v>
      </c>
      <c r="B6" s="179"/>
      <c r="C6" s="102"/>
      <c r="D6" s="180"/>
      <c r="J6" s="181"/>
    </row>
    <row r="7" spans="1:10" ht="12.75" customHeight="1">
      <c r="A7" s="148" t="s">
        <v>466</v>
      </c>
      <c r="B7" s="178">
        <v>0.698</v>
      </c>
      <c r="C7" s="11" t="s">
        <v>75</v>
      </c>
      <c r="D7" s="10">
        <v>10.897</v>
      </c>
      <c r="J7" s="60"/>
    </row>
    <row r="8" spans="1:10" ht="12.75" customHeight="1">
      <c r="A8" s="148" t="s">
        <v>467</v>
      </c>
      <c r="B8" s="182" t="s">
        <v>75</v>
      </c>
      <c r="C8" s="11" t="s">
        <v>75</v>
      </c>
      <c r="D8" s="10">
        <v>0.73</v>
      </c>
      <c r="J8" s="60"/>
    </row>
    <row r="9" spans="1:10" ht="12.75" customHeight="1">
      <c r="A9" s="125" t="s">
        <v>247</v>
      </c>
      <c r="B9" s="127"/>
      <c r="C9" s="127"/>
      <c r="D9" s="160">
        <v>34.307</v>
      </c>
      <c r="J9" s="60"/>
    </row>
    <row r="10" ht="12.75">
      <c r="A10" s="62"/>
    </row>
    <row r="11" ht="12.75">
      <c r="A11" s="5"/>
    </row>
    <row r="13" ht="12.75">
      <c r="A13" s="67" t="s">
        <v>177</v>
      </c>
    </row>
  </sheetData>
  <hyperlinks>
    <hyperlink ref="A13" location="Index!A11" display="Index!A11"/>
  </hyperlinks>
  <printOptions/>
  <pageMargins left="0.75" right="0.75" top="1" bottom="1" header="0.5" footer="0.5"/>
  <pageSetup horizontalDpi="600" verticalDpi="600" orientation="landscape" paperSize="9" r:id="rId1"/>
  <headerFooter alignWithMargins="0">
    <oddHeader>&amp;L&amp;A</oddHeader>
  </headerFooter>
</worksheet>
</file>

<file path=xl/worksheets/sheet13.xml><?xml version="1.0" encoding="utf-8"?>
<worksheet xmlns="http://schemas.openxmlformats.org/spreadsheetml/2006/main" xmlns:r="http://schemas.openxmlformats.org/officeDocument/2006/relationships">
  <dimension ref="A1:E9"/>
  <sheetViews>
    <sheetView workbookViewId="0" topLeftCell="A1">
      <selection activeCell="A9" sqref="A9"/>
    </sheetView>
  </sheetViews>
  <sheetFormatPr defaultColWidth="9.140625" defaultRowHeight="12.75"/>
  <cols>
    <col min="1" max="1" width="34.28125" style="12" customWidth="1"/>
    <col min="2" max="2" width="14.57421875" style="12" customWidth="1"/>
    <col min="3" max="3" width="17.00390625" style="12" customWidth="1"/>
    <col min="4" max="4" width="13.8515625" style="12" customWidth="1"/>
    <col min="5" max="5" width="13.57421875" style="12" customWidth="1"/>
    <col min="6" max="16384" width="9.140625" style="12" customWidth="1"/>
  </cols>
  <sheetData>
    <row r="1" spans="1:5" ht="16.5" customHeight="1">
      <c r="A1" s="112" t="s">
        <v>248</v>
      </c>
      <c r="B1" s="141"/>
      <c r="C1" s="141"/>
      <c r="D1" s="141"/>
      <c r="E1" s="141"/>
    </row>
    <row r="2" spans="1:5" ht="22.5">
      <c r="A2" s="127"/>
      <c r="B2" s="116" t="s">
        <v>253</v>
      </c>
      <c r="C2" s="116" t="s">
        <v>243</v>
      </c>
      <c r="D2" s="116" t="s">
        <v>252</v>
      </c>
      <c r="E2" s="116" t="s">
        <v>249</v>
      </c>
    </row>
    <row r="3" spans="1:5" ht="12.75">
      <c r="A3" s="5" t="s">
        <v>395</v>
      </c>
      <c r="B3" s="69">
        <v>1.236</v>
      </c>
      <c r="C3" s="16">
        <v>23.2</v>
      </c>
      <c r="D3" s="11">
        <v>28.7</v>
      </c>
      <c r="E3" s="11">
        <v>1.22</v>
      </c>
    </row>
    <row r="4" spans="1:5" ht="12.75">
      <c r="A4" s="5" t="s">
        <v>250</v>
      </c>
      <c r="B4" s="69">
        <v>1.27</v>
      </c>
      <c r="C4" s="16">
        <v>23.2</v>
      </c>
      <c r="D4" s="11">
        <v>29.5</v>
      </c>
      <c r="E4" s="11">
        <v>1.25</v>
      </c>
    </row>
    <row r="5" spans="1:5" ht="12.75">
      <c r="A5" s="123" t="s">
        <v>251</v>
      </c>
      <c r="B5" s="183">
        <v>1.239</v>
      </c>
      <c r="C5" s="147">
        <v>27.443</v>
      </c>
      <c r="D5" s="184">
        <v>34.013</v>
      </c>
      <c r="E5" s="140">
        <v>1.24</v>
      </c>
    </row>
    <row r="6" ht="12.75">
      <c r="A6" s="62"/>
    </row>
    <row r="7" ht="12.75">
      <c r="A7" s="5"/>
    </row>
    <row r="9" ht="12.75">
      <c r="A9" s="67" t="s">
        <v>134</v>
      </c>
    </row>
  </sheetData>
  <hyperlinks>
    <hyperlink ref="A9" location="Index!A12" display="Index!A12"/>
  </hyperlinks>
  <printOptions/>
  <pageMargins left="0.75" right="0.75" top="1" bottom="1" header="0.5" footer="0.5"/>
  <pageSetup horizontalDpi="600" verticalDpi="600" orientation="landscape" paperSize="9" r:id="rId1"/>
  <headerFooter alignWithMargins="0">
    <oddHeader>&amp;L&amp;A</oddHeader>
  </headerFooter>
</worksheet>
</file>

<file path=xl/worksheets/sheet14.xml><?xml version="1.0" encoding="utf-8"?>
<worksheet xmlns="http://schemas.openxmlformats.org/spreadsheetml/2006/main" xmlns:r="http://schemas.openxmlformats.org/officeDocument/2006/relationships">
  <dimension ref="A1:G18"/>
  <sheetViews>
    <sheetView workbookViewId="0" topLeftCell="A1">
      <selection activeCell="A18" sqref="A18"/>
    </sheetView>
  </sheetViews>
  <sheetFormatPr defaultColWidth="9.140625" defaultRowHeight="12.75"/>
  <cols>
    <col min="1" max="1" width="25.28125" style="108" customWidth="1"/>
    <col min="2" max="2" width="14.421875" style="24" customWidth="1"/>
    <col min="3" max="3" width="10.00390625" style="24" bestFit="1" customWidth="1"/>
    <col min="4" max="4" width="3.00390625" style="24" customWidth="1"/>
    <col min="5" max="5" width="18.8515625" style="6" customWidth="1"/>
    <col min="6" max="16384" width="9.140625" style="6" customWidth="1"/>
  </cols>
  <sheetData>
    <row r="1" spans="1:5" ht="16.5" customHeight="1">
      <c r="A1" s="153" t="s">
        <v>405</v>
      </c>
      <c r="B1" s="185"/>
      <c r="C1" s="185"/>
      <c r="D1" s="185"/>
      <c r="E1" s="110"/>
    </row>
    <row r="2" spans="1:6" ht="22.5" customHeight="1">
      <c r="A2" s="233" t="s">
        <v>151</v>
      </c>
      <c r="B2" s="232" t="s">
        <v>378</v>
      </c>
      <c r="C2" s="232"/>
      <c r="D2" s="151"/>
      <c r="E2" s="126" t="s">
        <v>377</v>
      </c>
      <c r="F2" s="138"/>
    </row>
    <row r="3" spans="1:6" ht="11.25">
      <c r="A3" s="234"/>
      <c r="B3" s="115" t="s">
        <v>40</v>
      </c>
      <c r="C3" s="115" t="s">
        <v>39</v>
      </c>
      <c r="D3" s="115"/>
      <c r="E3" s="116" t="s">
        <v>46</v>
      </c>
      <c r="F3" s="34"/>
    </row>
    <row r="4" spans="1:5" ht="11.25">
      <c r="A4" s="108" t="s">
        <v>34</v>
      </c>
      <c r="B4" s="47">
        <v>3.068</v>
      </c>
      <c r="C4" s="47">
        <v>5.138</v>
      </c>
      <c r="D4" s="47"/>
      <c r="E4" s="29">
        <v>18.761</v>
      </c>
    </row>
    <row r="5" spans="1:7" ht="11.25">
      <c r="A5" s="28" t="s">
        <v>60</v>
      </c>
      <c r="B5" s="47">
        <v>0.298</v>
      </c>
      <c r="C5" s="47">
        <v>0.51</v>
      </c>
      <c r="D5" s="47"/>
      <c r="E5" s="29">
        <v>19.632</v>
      </c>
      <c r="G5" s="58"/>
    </row>
    <row r="6" spans="1:5" ht="11.25">
      <c r="A6" s="28" t="s">
        <v>59</v>
      </c>
      <c r="B6" s="47">
        <v>2.77</v>
      </c>
      <c r="C6" s="47">
        <v>4.629</v>
      </c>
      <c r="D6" s="47"/>
      <c r="E6" s="29">
        <v>18.666</v>
      </c>
    </row>
    <row r="7" spans="1:5" ht="11.25">
      <c r="A7" s="108" t="s">
        <v>13</v>
      </c>
      <c r="B7" s="47">
        <v>0.276</v>
      </c>
      <c r="C7" s="47">
        <v>0.812</v>
      </c>
      <c r="D7" s="47"/>
      <c r="E7" s="29">
        <v>43.289</v>
      </c>
    </row>
    <row r="8" spans="1:5" ht="11.25">
      <c r="A8" s="108" t="s">
        <v>15</v>
      </c>
      <c r="B8" s="47">
        <v>0.639</v>
      </c>
      <c r="C8" s="47">
        <v>1.285</v>
      </c>
      <c r="D8" s="47"/>
      <c r="E8" s="29">
        <v>26.218</v>
      </c>
    </row>
    <row r="9" spans="1:5" ht="11.25">
      <c r="A9" s="108" t="s">
        <v>16</v>
      </c>
      <c r="B9" s="47">
        <v>0.253</v>
      </c>
      <c r="C9" s="47">
        <v>0.57</v>
      </c>
      <c r="D9" s="47"/>
      <c r="E9" s="29">
        <v>31.027</v>
      </c>
    </row>
    <row r="10" spans="1:5" ht="11.25">
      <c r="A10" s="108" t="s">
        <v>57</v>
      </c>
      <c r="B10" s="47" t="s">
        <v>77</v>
      </c>
      <c r="C10" s="47" t="s">
        <v>77</v>
      </c>
      <c r="D10" s="47"/>
      <c r="E10" s="29">
        <v>11.02</v>
      </c>
    </row>
    <row r="11" spans="1:5" ht="11.25">
      <c r="A11" s="108" t="s">
        <v>17</v>
      </c>
      <c r="B11" s="47">
        <v>0.034</v>
      </c>
      <c r="C11" s="47">
        <v>0.086</v>
      </c>
      <c r="D11" s="47"/>
      <c r="E11" s="29">
        <v>36.31</v>
      </c>
    </row>
    <row r="12" spans="1:5" ht="11.25">
      <c r="A12" s="108" t="s">
        <v>21</v>
      </c>
      <c r="B12" s="47">
        <v>0.121</v>
      </c>
      <c r="C12" s="47">
        <v>0.257</v>
      </c>
      <c r="D12" s="47"/>
      <c r="E12" s="29">
        <v>28.479</v>
      </c>
    </row>
    <row r="13" spans="1:5" ht="11.25">
      <c r="A13" s="108" t="s">
        <v>37</v>
      </c>
      <c r="B13" s="47">
        <v>0.757</v>
      </c>
      <c r="C13" s="47">
        <v>1.525</v>
      </c>
      <c r="D13" s="47"/>
      <c r="E13" s="29">
        <v>26.295</v>
      </c>
    </row>
    <row r="14" spans="1:5" ht="11.25">
      <c r="A14" s="153" t="s">
        <v>28</v>
      </c>
      <c r="B14" s="186">
        <v>5.149</v>
      </c>
      <c r="C14" s="186">
        <v>9.674</v>
      </c>
      <c r="D14" s="186"/>
      <c r="E14" s="113">
        <v>23.396</v>
      </c>
    </row>
    <row r="15" spans="3:4" ht="11.25">
      <c r="C15" s="31"/>
      <c r="D15" s="31"/>
    </row>
    <row r="18" ht="12.75">
      <c r="A18" s="109" t="s">
        <v>85</v>
      </c>
    </row>
  </sheetData>
  <mergeCells count="2">
    <mergeCell ref="B2:C2"/>
    <mergeCell ref="A2:A3"/>
  </mergeCells>
  <hyperlinks>
    <hyperlink ref="A18" location="Index!A13" display="Index!A13"/>
  </hyperlinks>
  <printOptions/>
  <pageMargins left="0.75" right="0.75" top="1" bottom="1" header="0.5" footer="0.5"/>
  <pageSetup horizontalDpi="600" verticalDpi="600" orientation="landscape" paperSize="9" r:id="rId1"/>
  <headerFooter alignWithMargins="0">
    <oddHeader>&amp;L&amp;A</oddHeader>
  </headerFooter>
</worksheet>
</file>

<file path=xl/worksheets/sheet15.xml><?xml version="1.0" encoding="utf-8"?>
<worksheet xmlns="http://schemas.openxmlformats.org/spreadsheetml/2006/main" xmlns:r="http://schemas.openxmlformats.org/officeDocument/2006/relationships">
  <dimension ref="A1:AA16"/>
  <sheetViews>
    <sheetView workbookViewId="0" topLeftCell="A1">
      <selection activeCell="A13" sqref="A13"/>
    </sheetView>
  </sheetViews>
  <sheetFormatPr defaultColWidth="9.140625" defaultRowHeight="12.75"/>
  <cols>
    <col min="1" max="1" width="41.57421875" style="26" customWidth="1"/>
    <col min="2" max="2" width="10.8515625" style="26" customWidth="1"/>
    <col min="3" max="3" width="10.00390625" style="26" bestFit="1" customWidth="1"/>
    <col min="4" max="4" width="1.7109375" style="26" customWidth="1"/>
    <col min="5" max="5" width="9.8515625" style="26" customWidth="1"/>
    <col min="6" max="6" width="10.28125" style="26" customWidth="1"/>
    <col min="7" max="7" width="1.421875" style="26" customWidth="1"/>
    <col min="8" max="9" width="9.7109375" style="26" customWidth="1"/>
    <col min="10" max="10" width="0.71875" style="26" customWidth="1"/>
    <col min="11" max="11" width="10.421875" style="26" customWidth="1"/>
    <col min="12" max="12" width="10.00390625" style="26" customWidth="1"/>
    <col min="13" max="13" width="1.1484375" style="26" customWidth="1"/>
    <col min="14" max="14" width="10.7109375" style="26" customWidth="1"/>
    <col min="15" max="15" width="11.140625" style="26" customWidth="1"/>
    <col min="16" max="16" width="0.9921875" style="26" customWidth="1"/>
    <col min="17" max="17" width="9.8515625" style="26" customWidth="1"/>
    <col min="18" max="18" width="9.7109375" style="26" customWidth="1"/>
    <col min="19" max="19" width="0.9921875" style="26" customWidth="1"/>
    <col min="20" max="20" width="12.8515625" style="26" customWidth="1"/>
    <col min="21" max="21" width="11.00390625" style="26" customWidth="1"/>
    <col min="22" max="22" width="1.1484375" style="26" customWidth="1"/>
    <col min="23" max="23" width="10.00390625" style="26" customWidth="1"/>
    <col min="24" max="24" width="10.140625" style="26" customWidth="1"/>
    <col min="25" max="25" width="2.421875" style="26" customWidth="1"/>
    <col min="26" max="26" width="10.57421875" style="26" customWidth="1"/>
    <col min="27" max="27" width="10.140625" style="26" customWidth="1"/>
    <col min="28" max="16384" width="9.140625" style="26" customWidth="1"/>
  </cols>
  <sheetData>
    <row r="1" spans="1:27" s="187" customFormat="1" ht="16.5" customHeight="1">
      <c r="A1" s="121" t="s">
        <v>406</v>
      </c>
      <c r="B1" s="121"/>
      <c r="C1" s="121"/>
      <c r="D1" s="121"/>
      <c r="E1" s="121"/>
      <c r="F1" s="121"/>
      <c r="G1" s="121"/>
      <c r="H1" s="121"/>
      <c r="I1" s="121"/>
      <c r="J1" s="121"/>
      <c r="K1" s="121"/>
      <c r="L1" s="121"/>
      <c r="M1" s="121"/>
      <c r="N1" s="121"/>
      <c r="O1" s="121"/>
      <c r="P1" s="121"/>
      <c r="Q1" s="121"/>
      <c r="R1" s="121"/>
      <c r="S1" s="121"/>
      <c r="T1" s="121"/>
      <c r="U1" s="121"/>
      <c r="V1" s="121"/>
      <c r="W1" s="121"/>
      <c r="X1" s="121"/>
      <c r="Y1" s="121"/>
      <c r="Z1" s="121"/>
      <c r="AA1" s="121"/>
    </row>
    <row r="2" spans="1:27" s="187" customFormat="1" ht="15.75" customHeight="1">
      <c r="A2" s="229" t="s">
        <v>8</v>
      </c>
      <c r="B2" s="228" t="s">
        <v>112</v>
      </c>
      <c r="C2" s="228"/>
      <c r="D2" s="231" t="s">
        <v>113</v>
      </c>
      <c r="E2" s="231"/>
      <c r="F2" s="231"/>
      <c r="G2" s="214"/>
      <c r="H2" s="228" t="s">
        <v>114</v>
      </c>
      <c r="I2" s="228"/>
      <c r="K2" s="228" t="s">
        <v>115</v>
      </c>
      <c r="L2" s="228"/>
      <c r="N2" s="228" t="s">
        <v>116</v>
      </c>
      <c r="O2" s="228"/>
      <c r="Q2" s="231" t="s">
        <v>117</v>
      </c>
      <c r="R2" s="231"/>
      <c r="T2" s="228" t="s">
        <v>118</v>
      </c>
      <c r="U2" s="228"/>
      <c r="W2" s="231" t="s">
        <v>119</v>
      </c>
      <c r="X2" s="231"/>
      <c r="Z2" s="228" t="s">
        <v>120</v>
      </c>
      <c r="AA2" s="228"/>
    </row>
    <row r="3" spans="1:27" s="187" customFormat="1" ht="24" customHeight="1">
      <c r="A3" s="230"/>
      <c r="B3" s="142" t="s">
        <v>7</v>
      </c>
      <c r="C3" s="142" t="s">
        <v>63</v>
      </c>
      <c r="D3" s="142"/>
      <c r="E3" s="188" t="s">
        <v>7</v>
      </c>
      <c r="F3" s="188" t="s">
        <v>63</v>
      </c>
      <c r="G3" s="215"/>
      <c r="H3" s="142" t="s">
        <v>7</v>
      </c>
      <c r="I3" s="142" t="s">
        <v>63</v>
      </c>
      <c r="J3" s="121"/>
      <c r="K3" s="142" t="s">
        <v>7</v>
      </c>
      <c r="L3" s="142" t="s">
        <v>63</v>
      </c>
      <c r="M3" s="121"/>
      <c r="N3" s="142" t="s">
        <v>7</v>
      </c>
      <c r="O3" s="142" t="s">
        <v>63</v>
      </c>
      <c r="P3" s="121"/>
      <c r="Q3" s="188" t="s">
        <v>7</v>
      </c>
      <c r="R3" s="188" t="s">
        <v>63</v>
      </c>
      <c r="S3" s="121"/>
      <c r="T3" s="142" t="s">
        <v>7</v>
      </c>
      <c r="U3" s="142" t="s">
        <v>63</v>
      </c>
      <c r="V3" s="121"/>
      <c r="W3" s="188" t="s">
        <v>7</v>
      </c>
      <c r="X3" s="188" t="s">
        <v>63</v>
      </c>
      <c r="Y3" s="121"/>
      <c r="Z3" s="142" t="s">
        <v>7</v>
      </c>
      <c r="AA3" s="142" t="s">
        <v>63</v>
      </c>
    </row>
    <row r="4" spans="1:27" ht="11.25">
      <c r="A4" s="35" t="s">
        <v>29</v>
      </c>
      <c r="B4" s="10">
        <v>67.627</v>
      </c>
      <c r="C4" s="10">
        <v>2199.98</v>
      </c>
      <c r="D4" s="10"/>
      <c r="E4" s="10">
        <v>14.574</v>
      </c>
      <c r="F4" s="10">
        <v>1622.305</v>
      </c>
      <c r="G4" s="10"/>
      <c r="H4" s="10">
        <v>92.885</v>
      </c>
      <c r="I4" s="10">
        <v>1165.168</v>
      </c>
      <c r="K4" s="10">
        <v>62.584</v>
      </c>
      <c r="L4" s="10">
        <v>604.518</v>
      </c>
      <c r="N4" s="10">
        <v>20.752545287656197</v>
      </c>
      <c r="O4" s="10">
        <v>550.7278330223437</v>
      </c>
      <c r="Q4" s="10">
        <v>2.932</v>
      </c>
      <c r="R4" s="10">
        <v>144.669</v>
      </c>
      <c r="T4" s="10">
        <v>1.799</v>
      </c>
      <c r="U4" s="10">
        <v>83.673</v>
      </c>
      <c r="W4" s="10">
        <v>43.765</v>
      </c>
      <c r="X4" s="10">
        <v>30.976</v>
      </c>
      <c r="Z4" s="10">
        <v>306.92</v>
      </c>
      <c r="AA4" s="10">
        <v>6402.016</v>
      </c>
    </row>
    <row r="5" spans="1:27" ht="11.25">
      <c r="A5" s="35" t="s">
        <v>30</v>
      </c>
      <c r="B5" s="10">
        <v>3.863</v>
      </c>
      <c r="C5" s="10">
        <v>125.67</v>
      </c>
      <c r="D5" s="10"/>
      <c r="E5" s="10">
        <v>1.252</v>
      </c>
      <c r="F5" s="10">
        <v>139.324</v>
      </c>
      <c r="G5" s="10"/>
      <c r="H5" s="10">
        <v>4.195</v>
      </c>
      <c r="I5" s="10">
        <v>52.626</v>
      </c>
      <c r="K5" s="10">
        <v>3.967</v>
      </c>
      <c r="L5" s="10">
        <v>38.317</v>
      </c>
      <c r="N5" s="10">
        <v>1.4480129938643198</v>
      </c>
      <c r="O5" s="10">
        <v>38.427144586135675</v>
      </c>
      <c r="Q5" s="10">
        <v>0.145</v>
      </c>
      <c r="R5" s="10">
        <v>7.152</v>
      </c>
      <c r="T5" s="10">
        <v>0.152</v>
      </c>
      <c r="U5" s="10">
        <v>7.066</v>
      </c>
      <c r="W5" s="10">
        <v>2.662</v>
      </c>
      <c r="X5" s="10">
        <v>1.884</v>
      </c>
      <c r="Z5" s="10">
        <v>17.684</v>
      </c>
      <c r="AA5" s="10">
        <v>410.466</v>
      </c>
    </row>
    <row r="6" spans="1:27" ht="11.25">
      <c r="A6" s="35" t="s">
        <v>31</v>
      </c>
      <c r="B6" s="18" t="s">
        <v>77</v>
      </c>
      <c r="C6" s="18">
        <v>6.842</v>
      </c>
      <c r="D6" s="10"/>
      <c r="E6" s="18" t="s">
        <v>77</v>
      </c>
      <c r="F6" s="18">
        <v>7.555</v>
      </c>
      <c r="G6" s="10"/>
      <c r="H6" s="18">
        <v>0.055</v>
      </c>
      <c r="I6" s="18">
        <v>11.861</v>
      </c>
      <c r="K6" s="18" t="s">
        <v>77</v>
      </c>
      <c r="L6" s="18">
        <v>2.922</v>
      </c>
      <c r="N6" s="18" t="s">
        <v>77</v>
      </c>
      <c r="O6" s="26">
        <v>2.039505456923494</v>
      </c>
      <c r="Q6" s="18" t="s">
        <v>77</v>
      </c>
      <c r="R6" s="18">
        <v>0.103</v>
      </c>
      <c r="T6" s="18" t="s">
        <v>77</v>
      </c>
      <c r="U6" s="18">
        <v>0.137</v>
      </c>
      <c r="W6" s="18" t="s">
        <v>77</v>
      </c>
      <c r="X6" s="18" t="s">
        <v>77</v>
      </c>
      <c r="Z6" s="18">
        <v>0.055</v>
      </c>
      <c r="AA6" s="18">
        <v>31.459</v>
      </c>
    </row>
    <row r="7" spans="1:27" ht="11.25">
      <c r="A7" s="35" t="s">
        <v>32</v>
      </c>
      <c r="B7" s="26">
        <v>0.336</v>
      </c>
      <c r="C7" s="26">
        <v>3.317</v>
      </c>
      <c r="D7" s="10"/>
      <c r="E7" s="26">
        <v>0.081</v>
      </c>
      <c r="F7" s="26">
        <v>2.668</v>
      </c>
      <c r="G7" s="10"/>
      <c r="H7" s="26">
        <v>0.131</v>
      </c>
      <c r="I7" s="26">
        <v>1.437</v>
      </c>
      <c r="K7" s="26">
        <v>0.192</v>
      </c>
      <c r="L7" s="26">
        <v>0.75</v>
      </c>
      <c r="N7" s="26">
        <v>0.05796272382437824</v>
      </c>
      <c r="O7" s="26">
        <v>0.8249265361756217</v>
      </c>
      <c r="Q7" s="18" t="s">
        <v>77</v>
      </c>
      <c r="R7" s="18">
        <v>0.289</v>
      </c>
      <c r="T7" s="18" t="s">
        <v>77</v>
      </c>
      <c r="U7" s="18">
        <v>0.204</v>
      </c>
      <c r="W7" s="18">
        <v>0.08</v>
      </c>
      <c r="X7" s="18">
        <v>0.053</v>
      </c>
      <c r="Z7" s="18">
        <v>0.877</v>
      </c>
      <c r="AA7" s="18">
        <v>9.543</v>
      </c>
    </row>
    <row r="8" spans="1:27" ht="11.25">
      <c r="A8" s="35" t="s">
        <v>33</v>
      </c>
      <c r="B8" s="26">
        <v>3.388</v>
      </c>
      <c r="C8" s="26">
        <v>81.357</v>
      </c>
      <c r="D8" s="10"/>
      <c r="E8" s="26">
        <v>2.361</v>
      </c>
      <c r="F8" s="26">
        <v>58.659</v>
      </c>
      <c r="G8" s="10"/>
      <c r="H8" s="26">
        <v>2.518</v>
      </c>
      <c r="I8" s="26">
        <v>38.554</v>
      </c>
      <c r="K8" s="26">
        <v>1.697</v>
      </c>
      <c r="L8" s="26">
        <v>22.844</v>
      </c>
      <c r="N8" s="26">
        <v>0.6895900410691265</v>
      </c>
      <c r="O8" s="26">
        <v>22.342680858930876</v>
      </c>
      <c r="Q8" s="18">
        <v>0.295</v>
      </c>
      <c r="R8" s="18">
        <v>8.462</v>
      </c>
      <c r="T8" s="18">
        <v>0.067</v>
      </c>
      <c r="U8" s="18">
        <v>5.685</v>
      </c>
      <c r="W8" s="18">
        <v>3.889</v>
      </c>
      <c r="X8" s="18">
        <v>2.271</v>
      </c>
      <c r="Z8" s="18">
        <v>14.904</v>
      </c>
      <c r="AA8" s="18">
        <v>240.176</v>
      </c>
    </row>
    <row r="9" spans="1:27" s="187" customFormat="1" ht="11.25">
      <c r="A9" s="189" t="s">
        <v>24</v>
      </c>
      <c r="B9" s="121">
        <v>75.214</v>
      </c>
      <c r="C9" s="121">
        <v>2417.165</v>
      </c>
      <c r="D9" s="142"/>
      <c r="E9" s="121">
        <v>18.268</v>
      </c>
      <c r="F9" s="121">
        <v>1830.51</v>
      </c>
      <c r="G9" s="142"/>
      <c r="H9" s="121">
        <v>99.784</v>
      </c>
      <c r="I9" s="121">
        <v>1269.647</v>
      </c>
      <c r="J9" s="121"/>
      <c r="K9" s="121">
        <v>68.44</v>
      </c>
      <c r="L9" s="121">
        <v>669.35</v>
      </c>
      <c r="M9" s="121"/>
      <c r="N9" s="121">
        <f>SUM(N4:N8)</f>
        <v>22.948111046414024</v>
      </c>
      <c r="O9" s="121">
        <f>SUM(O4:O8)</f>
        <v>614.3620904605094</v>
      </c>
      <c r="P9" s="121"/>
      <c r="Q9" s="117">
        <v>3.372</v>
      </c>
      <c r="R9" s="117">
        <v>160.675</v>
      </c>
      <c r="S9" s="121"/>
      <c r="T9" s="117">
        <v>2.018</v>
      </c>
      <c r="U9" s="117">
        <v>96.766</v>
      </c>
      <c r="V9" s="121"/>
      <c r="W9" s="117">
        <v>50.395</v>
      </c>
      <c r="X9" s="117">
        <v>35.184</v>
      </c>
      <c r="Y9" s="121"/>
      <c r="Z9" s="117">
        <v>340.439</v>
      </c>
      <c r="AA9" s="117">
        <v>7093.66</v>
      </c>
    </row>
    <row r="10" spans="1:17" ht="11.25">
      <c r="A10" s="35"/>
      <c r="B10" s="36"/>
      <c r="C10" s="10"/>
      <c r="D10" s="10"/>
      <c r="E10" s="10"/>
      <c r="F10" s="10"/>
      <c r="G10" s="10"/>
      <c r="Q10" s="18"/>
    </row>
    <row r="12" ht="11.25">
      <c r="L12" s="44"/>
    </row>
    <row r="13" spans="1:12" ht="12.75">
      <c r="A13" s="37" t="s">
        <v>178</v>
      </c>
      <c r="L13" s="44"/>
    </row>
    <row r="14" ht="11.25">
      <c r="L14" s="44"/>
    </row>
    <row r="15" ht="11.25">
      <c r="L15" s="44"/>
    </row>
    <row r="16" ht="11.25">
      <c r="K16" s="44"/>
    </row>
  </sheetData>
  <mergeCells count="11">
    <mergeCell ref="Q2:R2"/>
    <mergeCell ref="T2:U2"/>
    <mergeCell ref="W2:X2"/>
    <mergeCell ref="Z2:AA2"/>
    <mergeCell ref="B2:C2"/>
    <mergeCell ref="A2:A3"/>
    <mergeCell ref="N2:O2"/>
    <mergeCell ref="H2:I2"/>
    <mergeCell ref="D2:F2"/>
    <mergeCell ref="K2:L2"/>
    <mergeCell ref="G2:G3"/>
  </mergeCells>
  <hyperlinks>
    <hyperlink ref="A13" location="Index!A14" display="Index!A14"/>
  </hyperlinks>
  <printOptions/>
  <pageMargins left="0.16" right="0.17" top="0.34" bottom="0.38" header="0.17" footer="0.17"/>
  <pageSetup horizontalDpi="600" verticalDpi="600" orientation="landscape" paperSize="9" r:id="rId1"/>
  <headerFooter alignWithMargins="0">
    <oddHeader>&amp;L&amp;A</oddHeader>
  </headerFooter>
</worksheet>
</file>

<file path=xl/worksheets/sheet16.xml><?xml version="1.0" encoding="utf-8"?>
<worksheet xmlns="http://schemas.openxmlformats.org/spreadsheetml/2006/main" xmlns:r="http://schemas.openxmlformats.org/officeDocument/2006/relationships">
  <dimension ref="A1:H16"/>
  <sheetViews>
    <sheetView workbookViewId="0" topLeftCell="A1">
      <selection activeCell="A16" sqref="A16"/>
    </sheetView>
  </sheetViews>
  <sheetFormatPr defaultColWidth="9.140625" defaultRowHeight="12.75"/>
  <cols>
    <col min="1" max="1" width="26.28125" style="12" customWidth="1"/>
    <col min="2" max="2" width="10.8515625" style="12" customWidth="1"/>
    <col min="3" max="3" width="11.7109375" style="12" customWidth="1"/>
    <col min="4" max="4" width="3.00390625" style="12" customWidth="1"/>
    <col min="5" max="16384" width="9.140625" style="12" customWidth="1"/>
  </cols>
  <sheetData>
    <row r="1" spans="1:6" ht="12.75">
      <c r="A1" s="112" t="s">
        <v>43</v>
      </c>
      <c r="B1" s="141"/>
      <c r="C1" s="141"/>
      <c r="D1" s="141"/>
      <c r="E1" s="141"/>
      <c r="F1" s="141"/>
    </row>
    <row r="2" spans="1:6" ht="12.75">
      <c r="A2" s="216" t="s">
        <v>397</v>
      </c>
      <c r="B2" s="244" t="s">
        <v>7</v>
      </c>
      <c r="C2" s="244"/>
      <c r="D2" s="246"/>
      <c r="E2" s="246" t="s">
        <v>63</v>
      </c>
      <c r="F2" s="246"/>
    </row>
    <row r="3" spans="1:6" ht="22.5">
      <c r="A3" s="217"/>
      <c r="B3" s="116" t="s">
        <v>396</v>
      </c>
      <c r="C3" s="116" t="s">
        <v>254</v>
      </c>
      <c r="D3" s="244"/>
      <c r="E3" s="126" t="s">
        <v>396</v>
      </c>
      <c r="F3" s="126" t="s">
        <v>254</v>
      </c>
    </row>
    <row r="4" spans="1:6" ht="12.75">
      <c r="A4" s="5" t="s">
        <v>112</v>
      </c>
      <c r="B4" s="36">
        <v>5.456</v>
      </c>
      <c r="C4" s="17">
        <v>0.438</v>
      </c>
      <c r="D4" s="61"/>
      <c r="E4" s="36">
        <v>1239.869</v>
      </c>
      <c r="F4" s="17">
        <v>99.562</v>
      </c>
    </row>
    <row r="5" spans="1:6" ht="12.75">
      <c r="A5" s="5" t="s">
        <v>113</v>
      </c>
      <c r="B5" s="36">
        <v>0.697</v>
      </c>
      <c r="C5" s="17">
        <v>0.085</v>
      </c>
      <c r="D5" s="61"/>
      <c r="E5" s="36">
        <v>816.953</v>
      </c>
      <c r="F5" s="17">
        <v>99.915</v>
      </c>
    </row>
    <row r="6" spans="1:6" ht="12.75">
      <c r="A6" s="5" t="s">
        <v>114</v>
      </c>
      <c r="B6" s="36">
        <v>5.972</v>
      </c>
      <c r="C6" s="17">
        <v>1.01</v>
      </c>
      <c r="D6" s="61"/>
      <c r="E6" s="36">
        <v>585.071</v>
      </c>
      <c r="F6" s="17">
        <v>98.99</v>
      </c>
    </row>
    <row r="7" spans="1:8" ht="12.75">
      <c r="A7" s="5" t="s">
        <v>115</v>
      </c>
      <c r="B7" s="36">
        <v>5.725</v>
      </c>
      <c r="C7" s="17">
        <v>2.234</v>
      </c>
      <c r="D7" s="61"/>
      <c r="E7" s="36">
        <v>250.497</v>
      </c>
      <c r="F7" s="17">
        <v>97.766</v>
      </c>
      <c r="H7" s="97"/>
    </row>
    <row r="8" spans="1:6" ht="12.75">
      <c r="A8" s="5" t="s">
        <v>116</v>
      </c>
      <c r="B8" s="36">
        <v>2.82</v>
      </c>
      <c r="C8" s="17">
        <v>0.85</v>
      </c>
      <c r="D8" s="61"/>
      <c r="E8" s="36">
        <v>328.804</v>
      </c>
      <c r="F8" s="17">
        <v>99.15</v>
      </c>
    </row>
    <row r="9" spans="1:6" ht="12.75">
      <c r="A9" s="5" t="s">
        <v>117</v>
      </c>
      <c r="B9" s="36">
        <v>0.332</v>
      </c>
      <c r="C9" s="17">
        <v>0.346</v>
      </c>
      <c r="D9" s="61"/>
      <c r="E9" s="36">
        <v>95.501</v>
      </c>
      <c r="F9" s="17">
        <v>99.654</v>
      </c>
    </row>
    <row r="10" spans="1:6" ht="12.75">
      <c r="A10" s="5" t="s">
        <v>118</v>
      </c>
      <c r="B10" s="36">
        <v>0.091</v>
      </c>
      <c r="C10" s="17">
        <v>0.26</v>
      </c>
      <c r="D10" s="61"/>
      <c r="E10" s="36">
        <v>34.822</v>
      </c>
      <c r="F10" s="17">
        <v>99.74</v>
      </c>
    </row>
    <row r="11" spans="1:6" ht="12.75">
      <c r="A11" s="5" t="s">
        <v>119</v>
      </c>
      <c r="B11" s="36">
        <v>7.173</v>
      </c>
      <c r="C11" s="17">
        <v>56.419</v>
      </c>
      <c r="D11" s="61"/>
      <c r="E11" s="36">
        <v>5.541</v>
      </c>
      <c r="F11" s="17">
        <v>43.581</v>
      </c>
    </row>
    <row r="12" spans="1:6" ht="12.75">
      <c r="A12" s="127" t="s">
        <v>120</v>
      </c>
      <c r="B12" s="173">
        <v>28.266</v>
      </c>
      <c r="C12" s="170">
        <v>0.835</v>
      </c>
      <c r="D12" s="133"/>
      <c r="E12" s="173">
        <v>3357.059</v>
      </c>
      <c r="F12" s="170">
        <v>99.165</v>
      </c>
    </row>
    <row r="13" ht="12.75">
      <c r="A13" s="62"/>
    </row>
    <row r="14" ht="12.75">
      <c r="A14" s="5"/>
    </row>
    <row r="16" ht="12.75">
      <c r="A16" s="67" t="s">
        <v>179</v>
      </c>
    </row>
  </sheetData>
  <mergeCells count="4">
    <mergeCell ref="A2:A3"/>
    <mergeCell ref="B2:C2"/>
    <mergeCell ref="D2:D3"/>
    <mergeCell ref="E2:F2"/>
  </mergeCells>
  <hyperlinks>
    <hyperlink ref="A16" location="Index!A15" display="Index!A15"/>
  </hyperlinks>
  <printOptions/>
  <pageMargins left="0.75" right="0.75" top="1" bottom="1" header="0.5" footer="0.5"/>
  <pageSetup horizontalDpi="600" verticalDpi="600" orientation="landscape" paperSize="9" r:id="rId1"/>
  <headerFooter alignWithMargins="0">
    <oddHeader>&amp;L&amp;A</oddHeader>
  </headerFooter>
</worksheet>
</file>

<file path=xl/worksheets/sheet17.xml><?xml version="1.0" encoding="utf-8"?>
<worksheet xmlns="http://schemas.openxmlformats.org/spreadsheetml/2006/main" xmlns:r="http://schemas.openxmlformats.org/officeDocument/2006/relationships">
  <dimension ref="A1:F16"/>
  <sheetViews>
    <sheetView workbookViewId="0" topLeftCell="A1">
      <selection activeCell="A16" sqref="A16"/>
    </sheetView>
  </sheetViews>
  <sheetFormatPr defaultColWidth="9.140625" defaultRowHeight="12.75"/>
  <cols>
    <col min="1" max="1" width="27.7109375" style="12" customWidth="1"/>
    <col min="2" max="2" width="17.28125" style="12" customWidth="1"/>
    <col min="3" max="3" width="19.140625" style="12" customWidth="1"/>
    <col min="4" max="4" width="3.57421875" style="12" customWidth="1"/>
    <col min="5" max="6" width="17.28125" style="12" customWidth="1"/>
    <col min="7" max="16384" width="9.140625" style="12" customWidth="1"/>
  </cols>
  <sheetData>
    <row r="1" spans="1:6" ht="12.75">
      <c r="A1" s="112" t="s">
        <v>407</v>
      </c>
      <c r="B1" s="141"/>
      <c r="C1" s="141"/>
      <c r="D1" s="141"/>
      <c r="E1" s="141"/>
      <c r="F1" s="141"/>
    </row>
    <row r="2" spans="1:6" ht="12.75">
      <c r="A2" s="240" t="s">
        <v>193</v>
      </c>
      <c r="B2" s="242" t="s">
        <v>255</v>
      </c>
      <c r="C2" s="242"/>
      <c r="D2" s="242"/>
      <c r="E2" s="239" t="s">
        <v>256</v>
      </c>
      <c r="F2" s="239"/>
    </row>
    <row r="3" spans="1:6" ht="12.75" customHeight="1">
      <c r="A3" s="241"/>
      <c r="B3" s="126" t="s">
        <v>257</v>
      </c>
      <c r="C3" s="126" t="s">
        <v>254</v>
      </c>
      <c r="D3" s="244"/>
      <c r="E3" s="116" t="s">
        <v>257</v>
      </c>
      <c r="F3" s="116" t="s">
        <v>254</v>
      </c>
    </row>
    <row r="4" spans="1:6" ht="12.75">
      <c r="A4" s="5" t="s">
        <v>112</v>
      </c>
      <c r="B4" s="63">
        <v>174</v>
      </c>
      <c r="C4" s="17">
        <v>0.4</v>
      </c>
      <c r="D4" s="61"/>
      <c r="E4" s="63">
        <v>41432</v>
      </c>
      <c r="F4" s="17">
        <v>99.58</v>
      </c>
    </row>
    <row r="5" spans="1:6" ht="12.75">
      <c r="A5" s="5" t="s">
        <v>113</v>
      </c>
      <c r="B5" s="17">
        <v>18</v>
      </c>
      <c r="C5" s="17">
        <v>0.1</v>
      </c>
      <c r="D5" s="61"/>
      <c r="E5" s="190">
        <v>25298</v>
      </c>
      <c r="F5" s="17">
        <v>99.93</v>
      </c>
    </row>
    <row r="6" spans="1:6" ht="12.75">
      <c r="A6" s="5" t="s">
        <v>114</v>
      </c>
      <c r="B6" s="63">
        <v>166</v>
      </c>
      <c r="C6" s="17">
        <v>0.8</v>
      </c>
      <c r="D6" s="61"/>
      <c r="E6" s="63">
        <v>20528</v>
      </c>
      <c r="F6" s="17">
        <v>99.2</v>
      </c>
    </row>
    <row r="7" spans="1:6" ht="12.75">
      <c r="A7" s="5" t="s">
        <v>115</v>
      </c>
      <c r="B7" s="63">
        <v>183</v>
      </c>
      <c r="C7" s="17">
        <v>2.3</v>
      </c>
      <c r="D7" s="61"/>
      <c r="E7" s="63">
        <v>7899</v>
      </c>
      <c r="F7" s="17">
        <v>97.73</v>
      </c>
    </row>
    <row r="8" spans="1:6" ht="12.75">
      <c r="A8" s="5" t="s">
        <v>116</v>
      </c>
      <c r="B8" s="63">
        <v>16</v>
      </c>
      <c r="C8" s="17">
        <v>0.1</v>
      </c>
      <c r="D8" s="61"/>
      <c r="E8" s="63">
        <v>10989</v>
      </c>
      <c r="F8" s="17">
        <v>99.85</v>
      </c>
    </row>
    <row r="9" spans="1:6" ht="12.75">
      <c r="A9" s="5" t="s">
        <v>117</v>
      </c>
      <c r="B9" s="61">
        <v>8</v>
      </c>
      <c r="C9" s="17">
        <v>0.3</v>
      </c>
      <c r="D9" s="61"/>
      <c r="E9" s="190">
        <v>3159</v>
      </c>
      <c r="F9" s="17">
        <v>99.74</v>
      </c>
    </row>
    <row r="10" spans="1:6" ht="12.75">
      <c r="A10" s="5" t="s">
        <v>118</v>
      </c>
      <c r="B10" s="61">
        <v>3</v>
      </c>
      <c r="C10" s="17">
        <v>0.3</v>
      </c>
      <c r="D10" s="61"/>
      <c r="E10" s="190">
        <v>1181</v>
      </c>
      <c r="F10" s="17">
        <v>99.74</v>
      </c>
    </row>
    <row r="11" spans="1:6" ht="12.75">
      <c r="A11" s="5" t="s">
        <v>119</v>
      </c>
      <c r="B11" s="63">
        <v>211</v>
      </c>
      <c r="C11" s="17">
        <v>53.3</v>
      </c>
      <c r="D11" s="61"/>
      <c r="E11" s="190">
        <v>185</v>
      </c>
      <c r="F11" s="17">
        <v>46.69</v>
      </c>
    </row>
    <row r="12" spans="1:6" ht="12.75">
      <c r="A12" s="127" t="s">
        <v>120</v>
      </c>
      <c r="B12" s="169">
        <v>780</v>
      </c>
      <c r="C12" s="170">
        <v>0.7</v>
      </c>
      <c r="D12" s="133"/>
      <c r="E12" s="169">
        <v>110671</v>
      </c>
      <c r="F12" s="170">
        <v>99.3</v>
      </c>
    </row>
    <row r="16" ht="12.75">
      <c r="A16" s="67" t="s">
        <v>189</v>
      </c>
    </row>
  </sheetData>
  <mergeCells count="4">
    <mergeCell ref="A2:A3"/>
    <mergeCell ref="B2:C2"/>
    <mergeCell ref="D2:D3"/>
    <mergeCell ref="E2:F2"/>
  </mergeCells>
  <hyperlinks>
    <hyperlink ref="A16" location="Index!A16" display="Index!A16"/>
  </hyperlinks>
  <printOptions/>
  <pageMargins left="0.75" right="0.75" top="1" bottom="1" header="0.5" footer="0.5"/>
  <pageSetup horizontalDpi="600" verticalDpi="600" orientation="landscape" paperSize="9" r:id="rId1"/>
  <headerFooter alignWithMargins="0">
    <oddHeader>&amp;L&amp;A</oddHeader>
  </headerFooter>
</worksheet>
</file>

<file path=xl/worksheets/sheet18.xml><?xml version="1.0" encoding="utf-8"?>
<worksheet xmlns="http://schemas.openxmlformats.org/spreadsheetml/2006/main" xmlns:r="http://schemas.openxmlformats.org/officeDocument/2006/relationships">
  <dimension ref="A1:D12"/>
  <sheetViews>
    <sheetView workbookViewId="0" topLeftCell="A1">
      <selection activeCell="A12" sqref="A12"/>
    </sheetView>
  </sheetViews>
  <sheetFormatPr defaultColWidth="9.140625" defaultRowHeight="12.75"/>
  <cols>
    <col min="1" max="1" width="18.8515625" style="12" customWidth="1"/>
    <col min="2" max="2" width="21.140625" style="12" customWidth="1"/>
    <col min="3" max="3" width="16.7109375" style="12" customWidth="1"/>
    <col min="4" max="16384" width="9.140625" style="12" customWidth="1"/>
  </cols>
  <sheetData>
    <row r="1" spans="1:4" ht="12.75">
      <c r="A1" s="112" t="s">
        <v>408</v>
      </c>
      <c r="B1" s="141"/>
      <c r="C1" s="141"/>
      <c r="D1" s="141"/>
    </row>
    <row r="2" spans="1:4" ht="12.75">
      <c r="A2" s="235" t="s">
        <v>399</v>
      </c>
      <c r="B2" s="243" t="s">
        <v>398</v>
      </c>
      <c r="C2" s="243"/>
      <c r="D2" s="218" t="s">
        <v>76</v>
      </c>
    </row>
    <row r="3" spans="1:4" ht="12.75">
      <c r="A3" s="237"/>
      <c r="B3" s="116" t="s">
        <v>7</v>
      </c>
      <c r="C3" s="116" t="s">
        <v>63</v>
      </c>
      <c r="D3" s="250"/>
    </row>
    <row r="4" spans="1:4" ht="12.75">
      <c r="A4" s="5" t="s">
        <v>127</v>
      </c>
      <c r="B4" s="41">
        <v>0.16</v>
      </c>
      <c r="C4" s="41">
        <v>0.08</v>
      </c>
      <c r="D4" s="41">
        <v>1.99</v>
      </c>
    </row>
    <row r="5" spans="1:4" ht="12.75">
      <c r="A5" s="5" t="s">
        <v>128</v>
      </c>
      <c r="B5" s="41">
        <v>1.64</v>
      </c>
      <c r="C5" s="41">
        <v>0.88</v>
      </c>
      <c r="D5" s="41">
        <v>1.87</v>
      </c>
    </row>
    <row r="6" spans="1:4" ht="12.75">
      <c r="A6" s="5" t="s">
        <v>129</v>
      </c>
      <c r="B6" s="41">
        <v>21.62</v>
      </c>
      <c r="C6" s="41">
        <v>7.79</v>
      </c>
      <c r="D6" s="41">
        <v>2.77</v>
      </c>
    </row>
    <row r="7" spans="1:4" ht="12.75">
      <c r="A7" s="5" t="s">
        <v>130</v>
      </c>
      <c r="B7" s="41">
        <v>90.28</v>
      </c>
      <c r="C7" s="41">
        <v>86.03</v>
      </c>
      <c r="D7" s="41">
        <v>1.05</v>
      </c>
    </row>
    <row r="8" spans="1:4" ht="12.75">
      <c r="A8" s="127" t="s">
        <v>131</v>
      </c>
      <c r="B8" s="144">
        <v>1.72</v>
      </c>
      <c r="C8" s="144">
        <v>5.83</v>
      </c>
      <c r="D8" s="144">
        <v>0.29</v>
      </c>
    </row>
    <row r="12" ht="12.75">
      <c r="A12" s="67" t="s">
        <v>98</v>
      </c>
    </row>
  </sheetData>
  <mergeCells count="3">
    <mergeCell ref="B2:C2"/>
    <mergeCell ref="D2:D3"/>
    <mergeCell ref="A2:A3"/>
  </mergeCells>
  <hyperlinks>
    <hyperlink ref="A12" location="Index!A17" display="Index!A17"/>
  </hyperlinks>
  <printOptions/>
  <pageMargins left="0.75" right="0.75" top="1" bottom="1" header="0.5" footer="0.5"/>
  <pageSetup horizontalDpi="600" verticalDpi="600" orientation="landscape" paperSize="9" r:id="rId1"/>
  <headerFooter alignWithMargins="0">
    <oddHeader>&amp;L&amp;A&amp;A</oddHeader>
  </headerFooter>
</worksheet>
</file>

<file path=xl/worksheets/sheet19.xml><?xml version="1.0" encoding="utf-8"?>
<worksheet xmlns="http://schemas.openxmlformats.org/spreadsheetml/2006/main" xmlns:r="http://schemas.openxmlformats.org/officeDocument/2006/relationships">
  <dimension ref="A1:K16"/>
  <sheetViews>
    <sheetView workbookViewId="0" topLeftCell="A1">
      <selection activeCell="A16" sqref="A16"/>
    </sheetView>
  </sheetViews>
  <sheetFormatPr defaultColWidth="9.140625" defaultRowHeight="12.75"/>
  <cols>
    <col min="1" max="1" width="18.8515625" style="8" customWidth="1"/>
    <col min="2" max="2" width="14.7109375" style="8" customWidth="1"/>
    <col min="3" max="3" width="12.7109375" style="8" customWidth="1"/>
    <col min="4" max="4" width="9.140625" style="8" customWidth="1"/>
    <col min="5" max="5" width="3.28125" style="8" customWidth="1"/>
    <col min="6" max="6" width="15.57421875" style="8" customWidth="1"/>
    <col min="7" max="10" width="9.140625" style="8" customWidth="1"/>
    <col min="11" max="11" width="17.00390625" style="8" bestFit="1" customWidth="1"/>
    <col min="12" max="16384" width="9.140625" style="8" customWidth="1"/>
  </cols>
  <sheetData>
    <row r="1" spans="1:7" ht="16.5" customHeight="1">
      <c r="A1" s="112" t="s">
        <v>373</v>
      </c>
      <c r="B1" s="114"/>
      <c r="C1" s="114"/>
      <c r="D1" s="114"/>
      <c r="E1" s="114"/>
      <c r="F1" s="114"/>
      <c r="G1" s="114"/>
    </row>
    <row r="2" spans="2:4" ht="11.25">
      <c r="B2" s="243" t="s">
        <v>258</v>
      </c>
      <c r="C2" s="243"/>
      <c r="D2" s="243"/>
    </row>
    <row r="3" spans="1:7" ht="25.5" customHeight="1">
      <c r="A3" s="127" t="s">
        <v>124</v>
      </c>
      <c r="B3" s="116" t="s">
        <v>400</v>
      </c>
      <c r="C3" s="116" t="s">
        <v>401</v>
      </c>
      <c r="D3" s="116" t="s">
        <v>24</v>
      </c>
      <c r="E3" s="116"/>
      <c r="F3" s="116" t="s">
        <v>259</v>
      </c>
      <c r="G3" s="116" t="s">
        <v>76</v>
      </c>
    </row>
    <row r="4" spans="1:8" ht="11.25">
      <c r="A4" s="14" t="s">
        <v>112</v>
      </c>
      <c r="B4" s="41">
        <v>39.007</v>
      </c>
      <c r="C4" s="42">
        <v>1.4376</v>
      </c>
      <c r="D4" s="41">
        <v>40.4448</v>
      </c>
      <c r="E4" s="42"/>
      <c r="F4" s="41">
        <v>192.516</v>
      </c>
      <c r="G4" s="41">
        <v>0.21</v>
      </c>
      <c r="H4" s="8" t="s">
        <v>53</v>
      </c>
    </row>
    <row r="5" spans="1:7" ht="11.25">
      <c r="A5" s="14" t="s">
        <v>113</v>
      </c>
      <c r="B5" s="41">
        <v>25.046</v>
      </c>
      <c r="C5" s="193" t="s">
        <v>77</v>
      </c>
      <c r="D5" s="41">
        <v>25.046</v>
      </c>
      <c r="E5" s="42"/>
      <c r="F5" s="41">
        <v>171.022</v>
      </c>
      <c r="G5" s="41">
        <v>0.146</v>
      </c>
    </row>
    <row r="6" spans="1:11" ht="11.25">
      <c r="A6" s="14" t="s">
        <v>114</v>
      </c>
      <c r="B6" s="41">
        <v>40.646</v>
      </c>
      <c r="C6" s="42">
        <v>6.7828</v>
      </c>
      <c r="D6" s="41">
        <v>47.429</v>
      </c>
      <c r="E6" s="42"/>
      <c r="F6" s="41">
        <v>167.018</v>
      </c>
      <c r="G6" s="41">
        <v>0.284</v>
      </c>
      <c r="J6" s="89"/>
      <c r="K6" s="89"/>
    </row>
    <row r="7" spans="1:11" ht="11.25">
      <c r="A7" s="14" t="s">
        <v>115</v>
      </c>
      <c r="B7" s="41">
        <v>86.831</v>
      </c>
      <c r="C7" s="193" t="s">
        <v>77</v>
      </c>
      <c r="D7" s="41">
        <v>86.831</v>
      </c>
      <c r="E7" s="42"/>
      <c r="F7" s="41">
        <v>136.494</v>
      </c>
      <c r="G7" s="41">
        <v>0.636</v>
      </c>
      <c r="J7" s="89"/>
      <c r="K7" s="89"/>
    </row>
    <row r="8" spans="1:11" ht="11.25">
      <c r="A8" s="14" t="s">
        <v>116</v>
      </c>
      <c r="B8" s="16">
        <v>17.237</v>
      </c>
      <c r="C8" s="42">
        <v>93.1776</v>
      </c>
      <c r="D8" s="16">
        <v>110.414</v>
      </c>
      <c r="E8" s="42"/>
      <c r="F8" s="16">
        <v>221.24</v>
      </c>
      <c r="G8" s="16">
        <v>0.499</v>
      </c>
      <c r="J8" s="89"/>
      <c r="K8" s="89"/>
    </row>
    <row r="9" spans="1:11" ht="11.25">
      <c r="A9" s="14" t="s">
        <v>117</v>
      </c>
      <c r="B9" s="16">
        <v>16.89</v>
      </c>
      <c r="C9" s="16">
        <v>2.2057</v>
      </c>
      <c r="D9" s="16">
        <v>19.096</v>
      </c>
      <c r="E9" s="42"/>
      <c r="F9" s="16">
        <v>210.164</v>
      </c>
      <c r="G9" s="16">
        <v>0.091</v>
      </c>
      <c r="J9" s="89"/>
      <c r="K9" s="89"/>
    </row>
    <row r="10" spans="1:11" ht="11.25">
      <c r="A10" s="14" t="s">
        <v>132</v>
      </c>
      <c r="B10" s="16">
        <v>23.219</v>
      </c>
      <c r="C10" s="193" t="s">
        <v>77</v>
      </c>
      <c r="D10" s="16">
        <v>23.219</v>
      </c>
      <c r="E10" s="42"/>
      <c r="F10" s="16">
        <v>110.404</v>
      </c>
      <c r="G10" s="16">
        <v>0.21</v>
      </c>
      <c r="J10" s="89"/>
      <c r="K10" s="89"/>
    </row>
    <row r="11" spans="1:11" ht="11.25">
      <c r="A11" s="14" t="s">
        <v>119</v>
      </c>
      <c r="B11" s="16">
        <v>89.657</v>
      </c>
      <c r="C11" s="42">
        <v>36.466</v>
      </c>
      <c r="D11" s="16">
        <v>126.123</v>
      </c>
      <c r="E11" s="42"/>
      <c r="F11" s="16">
        <v>39.328</v>
      </c>
      <c r="G11" s="16">
        <v>3.207</v>
      </c>
      <c r="J11" s="89"/>
      <c r="K11" s="89"/>
    </row>
    <row r="12" spans="1:11" ht="11.25">
      <c r="A12" s="127" t="s">
        <v>120</v>
      </c>
      <c r="B12" s="144">
        <v>49.563</v>
      </c>
      <c r="C12" s="191">
        <v>12.0832</v>
      </c>
      <c r="D12" s="144">
        <v>61.646</v>
      </c>
      <c r="E12" s="192"/>
      <c r="F12" s="144">
        <v>177.109</v>
      </c>
      <c r="G12" s="144">
        <v>0.348</v>
      </c>
      <c r="J12" s="89"/>
      <c r="K12" s="89"/>
    </row>
    <row r="13" spans="3:11" ht="11.25">
      <c r="C13" s="42"/>
      <c r="J13" s="89"/>
      <c r="K13" s="89"/>
    </row>
    <row r="14" spans="3:11" ht="11.25">
      <c r="C14" s="42"/>
      <c r="J14" s="89"/>
      <c r="K14" s="89"/>
    </row>
    <row r="15" ht="11.25">
      <c r="C15" s="42"/>
    </row>
    <row r="16" ht="12.75">
      <c r="A16" s="67" t="s">
        <v>135</v>
      </c>
    </row>
  </sheetData>
  <mergeCells count="1">
    <mergeCell ref="B2:D2"/>
  </mergeCells>
  <hyperlinks>
    <hyperlink ref="A16" location="Index!A18" display="Index!A18"/>
  </hyperlinks>
  <printOptions/>
  <pageMargins left="0.75" right="0.75" top="1" bottom="1" header="0.5" footer="0.5"/>
  <pageSetup horizontalDpi="600" verticalDpi="600" orientation="landscape" paperSize="9" r:id="rId1"/>
  <headerFooter alignWithMargins="0">
    <oddHeader>&amp;L&amp;A</oddHeader>
  </headerFooter>
</worksheet>
</file>

<file path=xl/worksheets/sheet2.xml><?xml version="1.0" encoding="utf-8"?>
<worksheet xmlns="http://schemas.openxmlformats.org/spreadsheetml/2006/main" xmlns:r="http://schemas.openxmlformats.org/officeDocument/2006/relationships">
  <dimension ref="A1:C17"/>
  <sheetViews>
    <sheetView workbookViewId="0" topLeftCell="A1">
      <selection activeCell="A1" sqref="A1"/>
    </sheetView>
  </sheetViews>
  <sheetFormatPr defaultColWidth="9.140625" defaultRowHeight="12.75"/>
  <cols>
    <col min="1" max="1" width="14.28125" style="6" customWidth="1"/>
    <col min="2" max="2" width="34.421875" style="6" customWidth="1"/>
    <col min="3" max="3" width="15.7109375" style="6" customWidth="1"/>
    <col min="4" max="16384" width="9.140625" style="6" customWidth="1"/>
  </cols>
  <sheetData>
    <row r="1" spans="1:3" ht="16.5" customHeight="1">
      <c r="A1" s="112" t="s">
        <v>5</v>
      </c>
      <c r="B1" s="112"/>
      <c r="C1" s="112"/>
    </row>
    <row r="2" spans="1:3" ht="12.75" customHeight="1">
      <c r="A2" s="112" t="s">
        <v>320</v>
      </c>
      <c r="B2" s="112" t="s">
        <v>321</v>
      </c>
      <c r="C2" s="112" t="s">
        <v>322</v>
      </c>
    </row>
    <row r="3" spans="1:3" ht="12.75" customHeight="1">
      <c r="A3" s="71">
        <v>25</v>
      </c>
      <c r="B3" s="57" t="s">
        <v>323</v>
      </c>
      <c r="C3" s="57" t="s">
        <v>324</v>
      </c>
    </row>
    <row r="4" spans="1:3" ht="12.75" customHeight="1">
      <c r="A4" s="70">
        <v>251</v>
      </c>
      <c r="B4" s="57" t="s">
        <v>34</v>
      </c>
      <c r="C4" s="57" t="s">
        <v>324</v>
      </c>
    </row>
    <row r="5" spans="1:3" ht="12.75" customHeight="1">
      <c r="A5" s="70">
        <v>252</v>
      </c>
      <c r="B5" s="57" t="s">
        <v>88</v>
      </c>
      <c r="C5" s="57" t="s">
        <v>324</v>
      </c>
    </row>
    <row r="6" spans="1:3" ht="12.75" customHeight="1">
      <c r="A6" s="70">
        <v>253</v>
      </c>
      <c r="B6" s="57" t="s">
        <v>325</v>
      </c>
      <c r="C6" s="57" t="s">
        <v>324</v>
      </c>
    </row>
    <row r="7" spans="1:3" ht="12.75" customHeight="1">
      <c r="A7" s="70">
        <v>254</v>
      </c>
      <c r="B7" s="57" t="s">
        <v>326</v>
      </c>
      <c r="C7" s="57" t="s">
        <v>324</v>
      </c>
    </row>
    <row r="8" spans="1:3" ht="12.75" customHeight="1">
      <c r="A8" s="70">
        <v>255</v>
      </c>
      <c r="B8" s="57" t="s">
        <v>327</v>
      </c>
      <c r="C8" s="57" t="s">
        <v>324</v>
      </c>
    </row>
    <row r="9" spans="1:3" ht="12.75" customHeight="1">
      <c r="A9" s="70">
        <v>256</v>
      </c>
      <c r="B9" s="57" t="s">
        <v>328</v>
      </c>
      <c r="C9" s="57" t="s">
        <v>324</v>
      </c>
    </row>
    <row r="10" spans="1:3" ht="12.75" customHeight="1">
      <c r="A10" s="70">
        <v>257</v>
      </c>
      <c r="B10" s="57" t="s">
        <v>121</v>
      </c>
      <c r="C10" s="57" t="s">
        <v>324</v>
      </c>
    </row>
    <row r="11" spans="1:3" ht="12.75" customHeight="1">
      <c r="A11" s="70">
        <v>259</v>
      </c>
      <c r="B11" s="57" t="s">
        <v>389</v>
      </c>
      <c r="C11" s="57" t="s">
        <v>324</v>
      </c>
    </row>
    <row r="12" spans="1:3" ht="12.75" customHeight="1">
      <c r="A12" s="71">
        <v>2622</v>
      </c>
      <c r="B12" s="57" t="s">
        <v>329</v>
      </c>
      <c r="C12" s="57" t="s">
        <v>330</v>
      </c>
    </row>
    <row r="13" spans="1:3" ht="12.75" customHeight="1">
      <c r="A13" s="165">
        <v>2623</v>
      </c>
      <c r="B13" s="122" t="s">
        <v>331</v>
      </c>
      <c r="C13" s="122" t="s">
        <v>330</v>
      </c>
    </row>
    <row r="17" ht="12.75">
      <c r="A17" s="21" t="s">
        <v>97</v>
      </c>
    </row>
  </sheetData>
  <hyperlinks>
    <hyperlink ref="A17" location="Index!A1" display="Index'!A1"/>
  </hyperlinks>
  <printOptions/>
  <pageMargins left="0.75" right="0.75" top="1" bottom="1" header="0.5" footer="0.5"/>
  <pageSetup horizontalDpi="600" verticalDpi="600" orientation="landscape" paperSize="9" r:id="rId1"/>
  <headerFooter alignWithMargins="0">
    <oddHeader>&amp;L&amp;A</oddHeader>
  </headerFooter>
</worksheet>
</file>

<file path=xl/worksheets/sheet20.xml><?xml version="1.0" encoding="utf-8"?>
<worksheet xmlns="http://schemas.openxmlformats.org/spreadsheetml/2006/main" xmlns:r="http://schemas.openxmlformats.org/officeDocument/2006/relationships">
  <dimension ref="A1:K40"/>
  <sheetViews>
    <sheetView workbookViewId="0" topLeftCell="A25">
      <selection activeCell="A40" sqref="A40"/>
    </sheetView>
  </sheetViews>
  <sheetFormatPr defaultColWidth="9.140625" defaultRowHeight="12.75"/>
  <cols>
    <col min="1" max="1" width="18.8515625" style="12" customWidth="1"/>
    <col min="2" max="2" width="10.8515625" style="12" customWidth="1"/>
    <col min="3" max="3" width="11.7109375" style="12" customWidth="1"/>
    <col min="4" max="9" width="9.140625" style="12" customWidth="1"/>
    <col min="10" max="10" width="9.421875" style="12" customWidth="1"/>
    <col min="11" max="11" width="17.00390625" style="12" bestFit="1" customWidth="1"/>
    <col min="12" max="16384" width="9.140625" style="12" customWidth="1"/>
  </cols>
  <sheetData>
    <row r="1" spans="1:10" ht="16.5" customHeight="1">
      <c r="A1" s="112" t="s">
        <v>270</v>
      </c>
      <c r="B1" s="141"/>
      <c r="C1" s="141"/>
      <c r="D1" s="141"/>
      <c r="E1" s="141"/>
      <c r="F1" s="141"/>
      <c r="G1" s="141"/>
      <c r="H1" s="141"/>
      <c r="I1" s="141"/>
      <c r="J1" s="141"/>
    </row>
    <row r="2" spans="1:10" ht="12.75">
      <c r="A2" s="139" t="s">
        <v>260</v>
      </c>
      <c r="B2" s="126" t="s">
        <v>64</v>
      </c>
      <c r="C2" s="126" t="s">
        <v>65</v>
      </c>
      <c r="D2" s="126" t="s">
        <v>66</v>
      </c>
      <c r="E2" s="126" t="s">
        <v>67</v>
      </c>
      <c r="F2" s="126" t="s">
        <v>68</v>
      </c>
      <c r="G2" s="126" t="s">
        <v>69</v>
      </c>
      <c r="H2" s="126" t="s">
        <v>70</v>
      </c>
      <c r="I2" s="126" t="s">
        <v>71</v>
      </c>
      <c r="J2" s="126" t="s">
        <v>120</v>
      </c>
    </row>
    <row r="3" spans="1:10" ht="12.75">
      <c r="A3" s="5"/>
      <c r="B3" s="246" t="s">
        <v>261</v>
      </c>
      <c r="C3" s="246"/>
      <c r="D3" s="246"/>
      <c r="E3" s="246"/>
      <c r="F3" s="246"/>
      <c r="G3" s="246"/>
      <c r="H3" s="246"/>
      <c r="I3" s="246"/>
      <c r="J3" s="246"/>
    </row>
    <row r="4" spans="1:10" ht="12.75">
      <c r="A4" s="5" t="s">
        <v>7</v>
      </c>
      <c r="B4" s="19">
        <v>34713</v>
      </c>
      <c r="C4" s="19">
        <v>8013</v>
      </c>
      <c r="D4" s="19">
        <v>53161</v>
      </c>
      <c r="E4" s="19">
        <v>34629</v>
      </c>
      <c r="F4" s="19">
        <v>12656</v>
      </c>
      <c r="G4" s="19">
        <v>1525</v>
      </c>
      <c r="H4" s="19">
        <v>1361</v>
      </c>
      <c r="I4" s="19">
        <v>39644</v>
      </c>
      <c r="J4" s="19">
        <v>185702</v>
      </c>
    </row>
    <row r="5" spans="1:10" ht="12.75">
      <c r="A5" s="5" t="s">
        <v>63</v>
      </c>
      <c r="B5" s="19">
        <v>1224276</v>
      </c>
      <c r="C5" s="19">
        <v>1081851</v>
      </c>
      <c r="D5" s="19">
        <v>630006</v>
      </c>
      <c r="E5" s="19">
        <v>318130</v>
      </c>
      <c r="F5" s="19">
        <v>340374</v>
      </c>
      <c r="G5" s="19">
        <v>73030</v>
      </c>
      <c r="H5" s="19">
        <v>58428</v>
      </c>
      <c r="I5" s="19">
        <v>23572</v>
      </c>
      <c r="J5" s="19">
        <v>3749667</v>
      </c>
    </row>
    <row r="6" spans="1:10" ht="12.75">
      <c r="A6" s="5" t="s">
        <v>262</v>
      </c>
      <c r="B6" s="19">
        <v>4728</v>
      </c>
      <c r="C6" s="61" t="s">
        <v>77</v>
      </c>
      <c r="D6" s="19">
        <v>11554</v>
      </c>
      <c r="E6" s="61" t="s">
        <v>77</v>
      </c>
      <c r="F6" s="19">
        <v>9304</v>
      </c>
      <c r="G6" s="19">
        <v>4932</v>
      </c>
      <c r="H6" s="19">
        <v>2156</v>
      </c>
      <c r="I6" s="11">
        <v>266</v>
      </c>
      <c r="J6" s="19">
        <v>32940</v>
      </c>
    </row>
    <row r="7" spans="1:10" ht="12.75">
      <c r="A7" s="55" t="s">
        <v>24</v>
      </c>
      <c r="B7" s="194">
        <v>1263717</v>
      </c>
      <c r="C7" s="194">
        <v>1089864</v>
      </c>
      <c r="D7" s="194">
        <v>694721</v>
      </c>
      <c r="E7" s="194">
        <v>352759</v>
      </c>
      <c r="F7" s="194">
        <v>362334</v>
      </c>
      <c r="G7" s="194">
        <v>79487</v>
      </c>
      <c r="H7" s="194">
        <v>61945</v>
      </c>
      <c r="I7" s="194">
        <v>63482</v>
      </c>
      <c r="J7" s="194">
        <v>3968309</v>
      </c>
    </row>
    <row r="8" spans="1:10" ht="12.75">
      <c r="A8" s="5"/>
      <c r="B8" s="246" t="s">
        <v>263</v>
      </c>
      <c r="C8" s="246"/>
      <c r="D8" s="246"/>
      <c r="E8" s="246"/>
      <c r="F8" s="246"/>
      <c r="G8" s="246"/>
      <c r="H8" s="246"/>
      <c r="I8" s="246"/>
      <c r="J8" s="246"/>
    </row>
    <row r="9" spans="1:10" ht="12.75">
      <c r="A9" s="5" t="s">
        <v>7</v>
      </c>
      <c r="B9" s="11">
        <v>2.7</v>
      </c>
      <c r="C9" s="11">
        <v>0.7</v>
      </c>
      <c r="D9" s="11">
        <v>7.7</v>
      </c>
      <c r="E9" s="11">
        <v>9.8</v>
      </c>
      <c r="F9" s="11">
        <v>3.5</v>
      </c>
      <c r="G9" s="11">
        <v>1.9</v>
      </c>
      <c r="H9" s="11">
        <v>2.2</v>
      </c>
      <c r="I9" s="11">
        <v>62.4</v>
      </c>
      <c r="J9" s="11">
        <v>4.7</v>
      </c>
    </row>
    <row r="10" spans="1:10" ht="12.75">
      <c r="A10" s="5" t="s">
        <v>63</v>
      </c>
      <c r="B10" s="11">
        <v>96.9</v>
      </c>
      <c r="C10" s="11">
        <v>99.3</v>
      </c>
      <c r="D10" s="11">
        <v>90.7</v>
      </c>
      <c r="E10" s="11">
        <v>90.2</v>
      </c>
      <c r="F10" s="11">
        <v>93.9</v>
      </c>
      <c r="G10" s="11">
        <v>91.9</v>
      </c>
      <c r="H10" s="11">
        <v>94.3</v>
      </c>
      <c r="I10" s="11">
        <v>37.1</v>
      </c>
      <c r="J10" s="11">
        <v>94.5</v>
      </c>
    </row>
    <row r="11" spans="1:10" ht="12.75">
      <c r="A11" s="5" t="s">
        <v>262</v>
      </c>
      <c r="B11" s="11">
        <v>0.4</v>
      </c>
      <c r="C11" s="61" t="s">
        <v>77</v>
      </c>
      <c r="D11" s="11">
        <v>1.7</v>
      </c>
      <c r="E11" s="61" t="s">
        <v>77</v>
      </c>
      <c r="F11" s="11">
        <v>2.6</v>
      </c>
      <c r="G11" s="11">
        <v>6.2</v>
      </c>
      <c r="H11" s="11">
        <v>3.5</v>
      </c>
      <c r="I11" s="11">
        <v>0.4</v>
      </c>
      <c r="J11" s="11">
        <v>0.8</v>
      </c>
    </row>
    <row r="12" spans="1:10" ht="12.75">
      <c r="A12" s="55" t="s">
        <v>24</v>
      </c>
      <c r="B12" s="124">
        <v>100</v>
      </c>
      <c r="C12" s="124">
        <v>100</v>
      </c>
      <c r="D12" s="124">
        <v>100</v>
      </c>
      <c r="E12" s="124">
        <v>100</v>
      </c>
      <c r="F12" s="124">
        <v>100</v>
      </c>
      <c r="G12" s="124">
        <v>100</v>
      </c>
      <c r="H12" s="124">
        <v>100</v>
      </c>
      <c r="I12" s="124">
        <v>100</v>
      </c>
      <c r="J12" s="124">
        <v>100</v>
      </c>
    </row>
    <row r="13" spans="1:10" ht="12.75">
      <c r="A13" s="5"/>
      <c r="B13" s="248" t="s">
        <v>264</v>
      </c>
      <c r="C13" s="248"/>
      <c r="D13" s="248"/>
      <c r="E13" s="248"/>
      <c r="F13" s="248"/>
      <c r="G13" s="248"/>
      <c r="H13" s="248"/>
      <c r="I13" s="248"/>
      <c r="J13" s="248"/>
    </row>
    <row r="14" spans="1:10" ht="12.75">
      <c r="A14" s="5" t="s">
        <v>7</v>
      </c>
      <c r="B14" s="61">
        <v>468</v>
      </c>
      <c r="C14" s="61">
        <v>383</v>
      </c>
      <c r="D14" s="63">
        <v>1374</v>
      </c>
      <c r="E14" s="63">
        <v>2739</v>
      </c>
      <c r="F14" s="61">
        <v>212</v>
      </c>
      <c r="G14" s="61">
        <v>145</v>
      </c>
      <c r="H14" s="61">
        <v>48</v>
      </c>
      <c r="I14" s="61" t="s">
        <v>84</v>
      </c>
      <c r="J14" s="63">
        <v>5369</v>
      </c>
    </row>
    <row r="15" spans="1:10" ht="12.75">
      <c r="A15" s="5" t="s">
        <v>63</v>
      </c>
      <c r="B15" s="63">
        <v>691236</v>
      </c>
      <c r="C15" s="63">
        <v>579453</v>
      </c>
      <c r="D15" s="63">
        <v>462031</v>
      </c>
      <c r="E15" s="63">
        <v>262393</v>
      </c>
      <c r="F15" s="63">
        <v>192357</v>
      </c>
      <c r="G15" s="63">
        <v>23151</v>
      </c>
      <c r="H15" s="63">
        <v>25558</v>
      </c>
      <c r="I15" s="61" t="s">
        <v>84</v>
      </c>
      <c r="J15" s="63">
        <v>2236179</v>
      </c>
    </row>
    <row r="16" spans="1:10" ht="12.75">
      <c r="A16" s="5" t="s">
        <v>262</v>
      </c>
      <c r="B16" s="61">
        <v>838</v>
      </c>
      <c r="C16" s="61" t="s">
        <v>77</v>
      </c>
      <c r="D16" s="63">
        <v>129669</v>
      </c>
      <c r="E16" s="61" t="s">
        <v>77</v>
      </c>
      <c r="F16" s="63">
        <v>5201</v>
      </c>
      <c r="G16" s="63">
        <v>47353</v>
      </c>
      <c r="H16" s="63">
        <v>1580</v>
      </c>
      <c r="I16" s="61" t="s">
        <v>84</v>
      </c>
      <c r="J16" s="63">
        <v>184641</v>
      </c>
    </row>
    <row r="17" spans="1:10" ht="12.75">
      <c r="A17" s="55" t="s">
        <v>24</v>
      </c>
      <c r="B17" s="167">
        <v>692542</v>
      </c>
      <c r="C17" s="167">
        <v>579836</v>
      </c>
      <c r="D17" s="167">
        <v>593074</v>
      </c>
      <c r="E17" s="167">
        <v>265132</v>
      </c>
      <c r="F17" s="167">
        <v>197770</v>
      </c>
      <c r="G17" s="167">
        <v>70649</v>
      </c>
      <c r="H17" s="167">
        <v>27186</v>
      </c>
      <c r="I17" s="158" t="s">
        <v>84</v>
      </c>
      <c r="J17" s="167">
        <v>2426189</v>
      </c>
    </row>
    <row r="18" spans="1:10" ht="12.75">
      <c r="A18" s="5"/>
      <c r="B18" s="248" t="s">
        <v>265</v>
      </c>
      <c r="C18" s="248"/>
      <c r="D18" s="248"/>
      <c r="E18" s="248"/>
      <c r="F18" s="248"/>
      <c r="G18" s="248"/>
      <c r="H18" s="248"/>
      <c r="I18" s="248"/>
      <c r="J18" s="248"/>
    </row>
    <row r="19" spans="1:10" ht="12.75">
      <c r="A19" s="5" t="s">
        <v>7</v>
      </c>
      <c r="B19" s="61">
        <v>0.1</v>
      </c>
      <c r="C19" s="61">
        <v>0.1</v>
      </c>
      <c r="D19" s="61">
        <v>0.2</v>
      </c>
      <c r="E19" s="61">
        <v>1</v>
      </c>
      <c r="F19" s="61">
        <v>0.1</v>
      </c>
      <c r="G19" s="61">
        <v>0.2</v>
      </c>
      <c r="H19" s="61">
        <v>0.2</v>
      </c>
      <c r="I19" s="61" t="s">
        <v>84</v>
      </c>
      <c r="J19" s="61">
        <v>0.2</v>
      </c>
    </row>
    <row r="20" spans="1:10" ht="12.75">
      <c r="A20" s="5" t="s">
        <v>63</v>
      </c>
      <c r="B20" s="61">
        <v>99.8</v>
      </c>
      <c r="C20" s="61">
        <v>99.9</v>
      </c>
      <c r="D20" s="61">
        <v>77.9</v>
      </c>
      <c r="E20" s="61">
        <v>99</v>
      </c>
      <c r="F20" s="61">
        <v>97.3</v>
      </c>
      <c r="G20" s="61">
        <v>32.8</v>
      </c>
      <c r="H20" s="61">
        <v>94</v>
      </c>
      <c r="I20" s="61" t="s">
        <v>84</v>
      </c>
      <c r="J20" s="61">
        <v>92.2</v>
      </c>
    </row>
    <row r="21" spans="1:10" ht="12.75">
      <c r="A21" s="5" t="s">
        <v>262</v>
      </c>
      <c r="B21" s="61">
        <v>0.1</v>
      </c>
      <c r="C21" s="61" t="s">
        <v>77</v>
      </c>
      <c r="D21" s="61">
        <v>21.9</v>
      </c>
      <c r="E21" s="61" t="s">
        <v>77</v>
      </c>
      <c r="F21" s="61">
        <v>2.6</v>
      </c>
      <c r="G21" s="61">
        <v>67</v>
      </c>
      <c r="H21" s="61">
        <v>5.8</v>
      </c>
      <c r="I21" s="61" t="s">
        <v>84</v>
      </c>
      <c r="J21" s="61">
        <v>7.6</v>
      </c>
    </row>
    <row r="22" spans="1:10" ht="12.75">
      <c r="A22" s="55" t="s">
        <v>24</v>
      </c>
      <c r="B22" s="124">
        <v>100</v>
      </c>
      <c r="C22" s="124">
        <v>100</v>
      </c>
      <c r="D22" s="124">
        <v>100</v>
      </c>
      <c r="E22" s="124">
        <v>100</v>
      </c>
      <c r="F22" s="124">
        <v>100</v>
      </c>
      <c r="G22" s="124">
        <v>100</v>
      </c>
      <c r="H22" s="124">
        <v>100</v>
      </c>
      <c r="I22" s="158" t="s">
        <v>84</v>
      </c>
      <c r="J22" s="124">
        <v>100</v>
      </c>
    </row>
    <row r="23" spans="1:10" ht="12.75">
      <c r="A23" s="5"/>
      <c r="B23" s="248" t="s">
        <v>266</v>
      </c>
      <c r="C23" s="248"/>
      <c r="D23" s="248"/>
      <c r="E23" s="248"/>
      <c r="F23" s="248"/>
      <c r="G23" s="248"/>
      <c r="H23" s="248"/>
      <c r="I23" s="248"/>
      <c r="J23" s="248"/>
    </row>
    <row r="24" spans="1:10" ht="12.75">
      <c r="A24" s="5" t="s">
        <v>7</v>
      </c>
      <c r="B24" s="63">
        <v>35181</v>
      </c>
      <c r="C24" s="63">
        <v>8396</v>
      </c>
      <c r="D24" s="63">
        <v>54535</v>
      </c>
      <c r="E24" s="63">
        <v>37368</v>
      </c>
      <c r="F24" s="63">
        <v>12868</v>
      </c>
      <c r="G24" s="63">
        <v>1670</v>
      </c>
      <c r="H24" s="63">
        <v>1409</v>
      </c>
      <c r="I24" s="63">
        <v>39644</v>
      </c>
      <c r="J24" s="63">
        <v>191071</v>
      </c>
    </row>
    <row r="25" spans="1:10" ht="12.75">
      <c r="A25" s="5" t="s">
        <v>63</v>
      </c>
      <c r="B25" s="63">
        <v>1915512</v>
      </c>
      <c r="C25" s="63">
        <v>1661304</v>
      </c>
      <c r="D25" s="63">
        <v>1092037</v>
      </c>
      <c r="E25" s="63">
        <v>580523</v>
      </c>
      <c r="F25" s="63">
        <v>532731</v>
      </c>
      <c r="G25" s="63">
        <v>96181</v>
      </c>
      <c r="H25" s="63">
        <v>83986</v>
      </c>
      <c r="I25" s="63">
        <v>23572</v>
      </c>
      <c r="J25" s="63">
        <v>5985846</v>
      </c>
    </row>
    <row r="26" spans="1:10" ht="12.75">
      <c r="A26" s="5" t="s">
        <v>262</v>
      </c>
      <c r="B26" s="63">
        <v>5566</v>
      </c>
      <c r="C26" s="61" t="s">
        <v>77</v>
      </c>
      <c r="D26" s="63">
        <v>141223</v>
      </c>
      <c r="E26" s="61" t="s">
        <v>77</v>
      </c>
      <c r="F26" s="63">
        <v>14505</v>
      </c>
      <c r="G26" s="63">
        <v>52285</v>
      </c>
      <c r="H26" s="63">
        <v>3736</v>
      </c>
      <c r="I26" s="61">
        <v>266</v>
      </c>
      <c r="J26" s="63">
        <v>217581</v>
      </c>
    </row>
    <row r="27" spans="1:10" ht="12.75">
      <c r="A27" s="55" t="s">
        <v>24</v>
      </c>
      <c r="B27" s="194">
        <v>1956259</v>
      </c>
      <c r="C27" s="194">
        <v>1669700</v>
      </c>
      <c r="D27" s="194">
        <v>1287795</v>
      </c>
      <c r="E27" s="194">
        <v>617891</v>
      </c>
      <c r="F27" s="194">
        <v>560104</v>
      </c>
      <c r="G27" s="194">
        <v>150136</v>
      </c>
      <c r="H27" s="194">
        <v>89131</v>
      </c>
      <c r="I27" s="194">
        <v>63482</v>
      </c>
      <c r="J27" s="194">
        <v>6394498</v>
      </c>
    </row>
    <row r="28" spans="1:10" ht="12" customHeight="1">
      <c r="A28" s="5"/>
      <c r="B28" s="248" t="s">
        <v>267</v>
      </c>
      <c r="C28" s="248"/>
      <c r="D28" s="248"/>
      <c r="E28" s="248"/>
      <c r="F28" s="248"/>
      <c r="G28" s="248"/>
      <c r="H28" s="248"/>
      <c r="I28" s="248"/>
      <c r="J28" s="248"/>
    </row>
    <row r="29" spans="1:10" ht="12.75">
      <c r="A29" s="5" t="s">
        <v>7</v>
      </c>
      <c r="B29" s="61">
        <v>1.8</v>
      </c>
      <c r="C29" s="61">
        <v>0.5</v>
      </c>
      <c r="D29" s="61">
        <v>4.2</v>
      </c>
      <c r="E29" s="61">
        <v>6</v>
      </c>
      <c r="F29" s="61">
        <v>2.3</v>
      </c>
      <c r="G29" s="61">
        <v>1.1</v>
      </c>
      <c r="H29" s="61">
        <v>1.6</v>
      </c>
      <c r="I29" s="61">
        <v>62.4</v>
      </c>
      <c r="J29" s="61">
        <v>3</v>
      </c>
    </row>
    <row r="30" spans="1:10" ht="12.75">
      <c r="A30" s="5" t="s">
        <v>63</v>
      </c>
      <c r="B30" s="61">
        <v>97.9</v>
      </c>
      <c r="C30" s="61">
        <v>99.5</v>
      </c>
      <c r="D30" s="61">
        <v>84.8</v>
      </c>
      <c r="E30" s="61">
        <v>94</v>
      </c>
      <c r="F30" s="61">
        <v>95.1</v>
      </c>
      <c r="G30" s="61">
        <v>64.1</v>
      </c>
      <c r="H30" s="61">
        <v>94.2</v>
      </c>
      <c r="I30" s="61">
        <v>37.1</v>
      </c>
      <c r="J30" s="61">
        <v>93.6</v>
      </c>
    </row>
    <row r="31" spans="1:11" ht="12.75">
      <c r="A31" s="5" t="s">
        <v>262</v>
      </c>
      <c r="B31" s="61">
        <v>0.3</v>
      </c>
      <c r="C31" s="61" t="s">
        <v>77</v>
      </c>
      <c r="D31" s="61">
        <v>11</v>
      </c>
      <c r="E31" s="61" t="s">
        <v>77</v>
      </c>
      <c r="F31" s="61">
        <v>2.6</v>
      </c>
      <c r="G31" s="61">
        <v>34.8</v>
      </c>
      <c r="H31" s="61">
        <v>4.2</v>
      </c>
      <c r="I31" s="61">
        <v>0.4</v>
      </c>
      <c r="J31" s="61">
        <v>3.4</v>
      </c>
      <c r="K31" s="43"/>
    </row>
    <row r="32" spans="1:11" ht="12.75">
      <c r="A32" s="55" t="s">
        <v>24</v>
      </c>
      <c r="B32" s="124">
        <v>100</v>
      </c>
      <c r="C32" s="124">
        <v>100</v>
      </c>
      <c r="D32" s="124">
        <v>100</v>
      </c>
      <c r="E32" s="124">
        <v>100</v>
      </c>
      <c r="F32" s="124">
        <v>100</v>
      </c>
      <c r="G32" s="124">
        <v>100</v>
      </c>
      <c r="H32" s="124">
        <v>100</v>
      </c>
      <c r="I32" s="124">
        <v>100</v>
      </c>
      <c r="J32" s="124">
        <v>100</v>
      </c>
      <c r="K32" s="43"/>
    </row>
    <row r="33" spans="1:11" ht="12.75">
      <c r="A33" s="5"/>
      <c r="B33" s="246" t="s">
        <v>337</v>
      </c>
      <c r="C33" s="246"/>
      <c r="D33" s="246"/>
      <c r="E33" s="246"/>
      <c r="F33" s="246"/>
      <c r="G33" s="246"/>
      <c r="H33" s="246"/>
      <c r="I33" s="246"/>
      <c r="J33" s="246"/>
      <c r="K33" s="43"/>
    </row>
    <row r="34" spans="1:11" ht="12.75">
      <c r="A34" s="14" t="s">
        <v>268</v>
      </c>
      <c r="B34" s="11">
        <v>354.7</v>
      </c>
      <c r="C34" s="11">
        <v>410.4</v>
      </c>
      <c r="D34" s="11">
        <v>620.8</v>
      </c>
      <c r="E34" s="11">
        <v>763.7</v>
      </c>
      <c r="F34" s="11">
        <v>699.3</v>
      </c>
      <c r="G34" s="11">
        <v>124.6</v>
      </c>
      <c r="H34" s="11">
        <v>747.1</v>
      </c>
      <c r="I34" s="11">
        <v>999</v>
      </c>
      <c r="J34" s="11">
        <v>579</v>
      </c>
      <c r="K34" s="43"/>
    </row>
    <row r="35" spans="1:11" ht="12.75">
      <c r="A35" s="14" t="s">
        <v>256</v>
      </c>
      <c r="B35" s="11">
        <v>290.5</v>
      </c>
      <c r="C35" s="11">
        <v>340.3</v>
      </c>
      <c r="D35" s="11">
        <v>351.8</v>
      </c>
      <c r="E35" s="11">
        <v>326</v>
      </c>
      <c r="F35" s="11">
        <v>348.5</v>
      </c>
      <c r="G35" s="11">
        <v>315.7</v>
      </c>
      <c r="H35" s="11">
        <v>308.1</v>
      </c>
      <c r="I35" s="11">
        <v>224.8</v>
      </c>
      <c r="J35" s="11">
        <v>322.5</v>
      </c>
      <c r="K35" s="43"/>
    </row>
    <row r="36" spans="1:11" ht="12.75">
      <c r="A36" s="5" t="s">
        <v>269</v>
      </c>
      <c r="B36" s="11">
        <v>291.5</v>
      </c>
      <c r="C36" s="11">
        <v>340.6</v>
      </c>
      <c r="D36" s="11">
        <v>358</v>
      </c>
      <c r="E36" s="11">
        <v>337.1</v>
      </c>
      <c r="F36" s="11">
        <v>352.7</v>
      </c>
      <c r="G36" s="11">
        <v>310.3</v>
      </c>
      <c r="H36" s="11">
        <v>310.3</v>
      </c>
      <c r="I36" s="11">
        <v>394.3</v>
      </c>
      <c r="J36" s="11">
        <v>326.7</v>
      </c>
      <c r="K36" s="43"/>
    </row>
    <row r="37" spans="1:11" ht="12.75">
      <c r="A37" s="122" t="s">
        <v>338</v>
      </c>
      <c r="B37" s="176">
        <v>1.2</v>
      </c>
      <c r="C37" s="176">
        <v>1.2</v>
      </c>
      <c r="D37" s="176">
        <v>1.8</v>
      </c>
      <c r="E37" s="176">
        <v>2.3</v>
      </c>
      <c r="F37" s="176">
        <v>2</v>
      </c>
      <c r="G37" s="176">
        <v>0.4</v>
      </c>
      <c r="H37" s="176">
        <v>2.4</v>
      </c>
      <c r="I37" s="176">
        <v>4.4</v>
      </c>
      <c r="J37" s="176">
        <v>1.8</v>
      </c>
      <c r="K37" s="43"/>
    </row>
    <row r="38" spans="1:11" ht="12.75">
      <c r="A38" s="8"/>
      <c r="B38" s="8"/>
      <c r="C38" s="8"/>
      <c r="D38" s="8"/>
      <c r="E38" s="8"/>
      <c r="F38" s="8"/>
      <c r="G38" s="8"/>
      <c r="H38" s="8"/>
      <c r="J38" s="43"/>
      <c r="K38" s="43"/>
    </row>
    <row r="39" spans="10:11" ht="12.75">
      <c r="J39" s="43"/>
      <c r="K39" s="43"/>
    </row>
    <row r="40" ht="12.75">
      <c r="A40" s="67" t="s">
        <v>379</v>
      </c>
    </row>
  </sheetData>
  <mergeCells count="7">
    <mergeCell ref="B23:J23"/>
    <mergeCell ref="B28:J28"/>
    <mergeCell ref="B33:J33"/>
    <mergeCell ref="B3:J3"/>
    <mergeCell ref="B8:J8"/>
    <mergeCell ref="B13:J13"/>
    <mergeCell ref="B18:J18"/>
  </mergeCells>
  <hyperlinks>
    <hyperlink ref="A40" location="Index!A19" display="Index!A19"/>
  </hyperlinks>
  <printOptions/>
  <pageMargins left="0.75" right="0.75" top="0.43" bottom="0.32" header="0.17" footer="0.18"/>
  <pageSetup horizontalDpi="600" verticalDpi="600" orientation="landscape" paperSize="9" r:id="rId1"/>
  <headerFooter alignWithMargins="0">
    <oddHeader>&amp;L&amp;A</oddHeader>
  </headerFooter>
</worksheet>
</file>

<file path=xl/worksheets/sheet21.xml><?xml version="1.0" encoding="utf-8"?>
<worksheet xmlns="http://schemas.openxmlformats.org/spreadsheetml/2006/main" xmlns:r="http://schemas.openxmlformats.org/officeDocument/2006/relationships">
  <dimension ref="A1:K18"/>
  <sheetViews>
    <sheetView workbookViewId="0" topLeftCell="A1">
      <selection activeCell="A18" sqref="A18"/>
    </sheetView>
  </sheetViews>
  <sheetFormatPr defaultColWidth="9.140625" defaultRowHeight="12.75"/>
  <cols>
    <col min="1" max="1" width="23.8515625" style="12" customWidth="1"/>
    <col min="2" max="2" width="10.8515625" style="12" customWidth="1"/>
    <col min="3" max="3" width="11.7109375" style="12" customWidth="1"/>
    <col min="4" max="10" width="9.140625" style="12" customWidth="1"/>
    <col min="11" max="11" width="17.00390625" style="12" bestFit="1" customWidth="1"/>
    <col min="12" max="16384" width="9.140625" style="12" customWidth="1"/>
  </cols>
  <sheetData>
    <row r="1" spans="1:10" ht="16.5" customHeight="1">
      <c r="A1" s="112" t="s">
        <v>271</v>
      </c>
      <c r="B1" s="141"/>
      <c r="C1" s="141"/>
      <c r="D1" s="141"/>
      <c r="E1" s="141"/>
      <c r="F1" s="141"/>
      <c r="G1" s="141"/>
      <c r="H1" s="141"/>
      <c r="I1" s="141"/>
      <c r="J1" s="141"/>
    </row>
    <row r="2" spans="1:10" ht="12.75">
      <c r="A2" s="175" t="s">
        <v>260</v>
      </c>
      <c r="B2" s="126" t="s">
        <v>64</v>
      </c>
      <c r="C2" s="126" t="s">
        <v>65</v>
      </c>
      <c r="D2" s="126" t="s">
        <v>66</v>
      </c>
      <c r="E2" s="126" t="s">
        <v>67</v>
      </c>
      <c r="F2" s="126" t="s">
        <v>68</v>
      </c>
      <c r="G2" s="126" t="s">
        <v>69</v>
      </c>
      <c r="H2" s="126" t="s">
        <v>70</v>
      </c>
      <c r="I2" s="126" t="s">
        <v>71</v>
      </c>
      <c r="J2" s="126" t="s">
        <v>120</v>
      </c>
    </row>
    <row r="3" spans="1:10" ht="12.75" customHeight="1">
      <c r="A3" s="5" t="s">
        <v>275</v>
      </c>
      <c r="B3" s="11">
        <v>30</v>
      </c>
      <c r="C3" s="11">
        <v>25</v>
      </c>
      <c r="D3" s="11">
        <v>20</v>
      </c>
      <c r="E3" s="11">
        <v>6</v>
      </c>
      <c r="F3" s="11">
        <v>0</v>
      </c>
      <c r="G3" s="11">
        <v>0</v>
      </c>
      <c r="H3" s="11">
        <v>30</v>
      </c>
      <c r="I3" s="11">
        <v>0</v>
      </c>
      <c r="J3" s="11" t="s">
        <v>75</v>
      </c>
    </row>
    <row r="4" spans="1:10" ht="12.75" customHeight="1">
      <c r="A4" s="5"/>
      <c r="B4" s="246" t="s">
        <v>276</v>
      </c>
      <c r="C4" s="246"/>
      <c r="D4" s="246"/>
      <c r="E4" s="246"/>
      <c r="F4" s="246"/>
      <c r="G4" s="246"/>
      <c r="H4" s="246"/>
      <c r="I4" s="246"/>
      <c r="J4" s="246"/>
    </row>
    <row r="5" spans="1:10" ht="12.75" customHeight="1">
      <c r="A5" s="5" t="s">
        <v>7</v>
      </c>
      <c r="B5" s="19">
        <v>46062</v>
      </c>
      <c r="C5" s="19">
        <v>10495</v>
      </c>
      <c r="D5" s="19">
        <v>65442</v>
      </c>
      <c r="E5" s="19">
        <v>39610</v>
      </c>
      <c r="F5" s="19">
        <v>13207</v>
      </c>
      <c r="G5" s="19">
        <v>2550</v>
      </c>
      <c r="H5" s="19">
        <v>1832</v>
      </c>
      <c r="I5" s="19">
        <v>39817</v>
      </c>
      <c r="J5" s="19">
        <v>219015</v>
      </c>
    </row>
    <row r="6" spans="1:10" ht="12.75" customHeight="1">
      <c r="A6" s="5" t="s">
        <v>63</v>
      </c>
      <c r="B6" s="19">
        <v>1907285</v>
      </c>
      <c r="C6" s="19">
        <v>1659202</v>
      </c>
      <c r="D6" s="19">
        <v>1222352</v>
      </c>
      <c r="E6" s="19">
        <v>584901</v>
      </c>
      <c r="F6" s="19">
        <v>546857</v>
      </c>
      <c r="G6" s="19">
        <v>147586</v>
      </c>
      <c r="H6" s="19">
        <v>87299</v>
      </c>
      <c r="I6" s="19">
        <v>23674</v>
      </c>
      <c r="J6" s="19">
        <v>6179156</v>
      </c>
    </row>
    <row r="7" spans="1:10" ht="12.75" customHeight="1">
      <c r="A7" s="55" t="s">
        <v>24</v>
      </c>
      <c r="B7" s="194">
        <v>1953347</v>
      </c>
      <c r="C7" s="194">
        <v>1669697</v>
      </c>
      <c r="D7" s="194">
        <v>1287794</v>
      </c>
      <c r="E7" s="194">
        <v>624511</v>
      </c>
      <c r="F7" s="194">
        <v>560064</v>
      </c>
      <c r="G7" s="194">
        <v>150136</v>
      </c>
      <c r="H7" s="194">
        <v>89131</v>
      </c>
      <c r="I7" s="194">
        <v>63491</v>
      </c>
      <c r="J7" s="194">
        <v>6398171</v>
      </c>
    </row>
    <row r="8" spans="1:10" ht="12.75" customHeight="1">
      <c r="A8" s="5"/>
      <c r="B8" s="246" t="s">
        <v>263</v>
      </c>
      <c r="C8" s="246"/>
      <c r="D8" s="246"/>
      <c r="E8" s="246"/>
      <c r="F8" s="246"/>
      <c r="G8" s="246"/>
      <c r="H8" s="246"/>
      <c r="I8" s="246"/>
      <c r="J8" s="246"/>
    </row>
    <row r="9" spans="1:10" ht="12.75" customHeight="1">
      <c r="A9" s="5" t="s">
        <v>7</v>
      </c>
      <c r="B9" s="11">
        <v>2.4</v>
      </c>
      <c r="C9" s="11">
        <v>0.6</v>
      </c>
      <c r="D9" s="11">
        <v>5.1</v>
      </c>
      <c r="E9" s="11">
        <v>6.3</v>
      </c>
      <c r="F9" s="11">
        <v>2.4</v>
      </c>
      <c r="G9" s="11">
        <v>1.7</v>
      </c>
      <c r="H9" s="11">
        <v>2.1</v>
      </c>
      <c r="I9" s="11">
        <v>62.7</v>
      </c>
      <c r="J9" s="11">
        <v>3.4</v>
      </c>
    </row>
    <row r="10" spans="1:10" ht="12.75" customHeight="1">
      <c r="A10" s="5" t="s">
        <v>63</v>
      </c>
      <c r="B10" s="11">
        <v>97.6</v>
      </c>
      <c r="C10" s="11">
        <v>99.4</v>
      </c>
      <c r="D10" s="11">
        <v>94.9</v>
      </c>
      <c r="E10" s="11">
        <v>93.7</v>
      </c>
      <c r="F10" s="11">
        <v>97.6</v>
      </c>
      <c r="G10" s="11">
        <v>98.3</v>
      </c>
      <c r="H10" s="11">
        <v>97.9</v>
      </c>
      <c r="I10" s="11">
        <v>37.3</v>
      </c>
      <c r="J10" s="11">
        <v>96.6</v>
      </c>
    </row>
    <row r="11" spans="1:10" ht="12.75" customHeight="1">
      <c r="A11" s="5" t="s">
        <v>24</v>
      </c>
      <c r="B11" s="11">
        <v>100</v>
      </c>
      <c r="C11" s="11">
        <v>100</v>
      </c>
      <c r="D11" s="11">
        <v>100</v>
      </c>
      <c r="E11" s="11">
        <v>100</v>
      </c>
      <c r="F11" s="11">
        <v>100</v>
      </c>
      <c r="G11" s="11">
        <v>100</v>
      </c>
      <c r="H11" s="11">
        <v>100</v>
      </c>
      <c r="I11" s="11">
        <v>100</v>
      </c>
      <c r="J11" s="11">
        <v>100</v>
      </c>
    </row>
    <row r="12" spans="1:10" ht="12.75" customHeight="1">
      <c r="A12" s="5"/>
      <c r="B12" s="246" t="s">
        <v>277</v>
      </c>
      <c r="C12" s="246"/>
      <c r="D12" s="246"/>
      <c r="E12" s="246"/>
      <c r="F12" s="246"/>
      <c r="G12" s="246"/>
      <c r="H12" s="246"/>
      <c r="I12" s="246"/>
      <c r="J12" s="246"/>
    </row>
    <row r="13" spans="1:10" ht="12.75" customHeight="1">
      <c r="A13" s="5" t="s">
        <v>7</v>
      </c>
      <c r="B13" s="11">
        <v>2.1</v>
      </c>
      <c r="C13" s="11">
        <v>0.6</v>
      </c>
      <c r="D13" s="11">
        <v>3.5</v>
      </c>
      <c r="E13" s="11">
        <v>3.5</v>
      </c>
      <c r="F13" s="11">
        <v>1.7</v>
      </c>
      <c r="G13" s="11">
        <v>3.7</v>
      </c>
      <c r="H13" s="11">
        <v>1.2</v>
      </c>
      <c r="I13" s="11">
        <v>28.8</v>
      </c>
      <c r="J13" s="11">
        <v>2.4</v>
      </c>
    </row>
    <row r="14" spans="1:10" ht="12.75" customHeight="1">
      <c r="A14" s="123" t="s">
        <v>63</v>
      </c>
      <c r="B14" s="176">
        <v>97.9</v>
      </c>
      <c r="C14" s="176">
        <v>99.4</v>
      </c>
      <c r="D14" s="176">
        <v>96.5</v>
      </c>
      <c r="E14" s="176">
        <v>96.5</v>
      </c>
      <c r="F14" s="176">
        <v>98.3</v>
      </c>
      <c r="G14" s="176">
        <v>96.3</v>
      </c>
      <c r="H14" s="176">
        <v>98.8</v>
      </c>
      <c r="I14" s="176">
        <v>71.2</v>
      </c>
      <c r="J14" s="176">
        <v>97.6</v>
      </c>
    </row>
    <row r="15" spans="1:11" ht="12.75">
      <c r="A15" s="8"/>
      <c r="B15" s="8"/>
      <c r="C15" s="8"/>
      <c r="D15" s="8"/>
      <c r="E15" s="8"/>
      <c r="F15" s="8"/>
      <c r="G15" s="8"/>
      <c r="H15" s="8"/>
      <c r="J15" s="43"/>
      <c r="K15" s="43"/>
    </row>
    <row r="16" spans="10:11" ht="12.75">
      <c r="J16" s="43"/>
      <c r="K16" s="43"/>
    </row>
    <row r="18" ht="12.75">
      <c r="A18" s="67" t="s">
        <v>180</v>
      </c>
    </row>
  </sheetData>
  <mergeCells count="3">
    <mergeCell ref="B8:J8"/>
    <mergeCell ref="B4:J4"/>
    <mergeCell ref="B12:J12"/>
  </mergeCells>
  <hyperlinks>
    <hyperlink ref="A18" location="Index!A20" display="Index!A20"/>
  </hyperlinks>
  <printOptions/>
  <pageMargins left="0.75" right="0.75" top="1" bottom="1" header="0.5" footer="0.5"/>
  <pageSetup horizontalDpi="600" verticalDpi="600" orientation="landscape" paperSize="9" r:id="rId1"/>
  <headerFooter alignWithMargins="0">
    <oddHeader>&amp;L&amp;A</oddHeader>
  </headerFooter>
</worksheet>
</file>

<file path=xl/worksheets/sheet22.xml><?xml version="1.0" encoding="utf-8"?>
<worksheet xmlns="http://schemas.openxmlformats.org/spreadsheetml/2006/main" xmlns:r="http://schemas.openxmlformats.org/officeDocument/2006/relationships">
  <dimension ref="A1:K14"/>
  <sheetViews>
    <sheetView workbookViewId="0" topLeftCell="A1">
      <selection activeCell="A14" sqref="A14"/>
    </sheetView>
  </sheetViews>
  <sheetFormatPr defaultColWidth="9.140625" defaultRowHeight="12.75"/>
  <cols>
    <col min="1" max="1" width="21.8515625" style="12" customWidth="1"/>
    <col min="2" max="2" width="10.8515625" style="12" customWidth="1"/>
    <col min="3" max="3" width="11.7109375" style="12" customWidth="1"/>
    <col min="4" max="10" width="9.140625" style="12" customWidth="1"/>
    <col min="11" max="11" width="17.00390625" style="12" bestFit="1" customWidth="1"/>
    <col min="12" max="16384" width="9.140625" style="12" customWidth="1"/>
  </cols>
  <sheetData>
    <row r="1" spans="1:10" ht="12.75">
      <c r="A1" s="112" t="s">
        <v>283</v>
      </c>
      <c r="B1" s="141"/>
      <c r="C1" s="141"/>
      <c r="D1" s="141"/>
      <c r="E1" s="141"/>
      <c r="F1" s="141"/>
      <c r="G1" s="141"/>
      <c r="H1" s="141"/>
      <c r="I1" s="141"/>
      <c r="J1" s="141"/>
    </row>
    <row r="2" spans="1:10" ht="12.75">
      <c r="A2" s="163" t="s">
        <v>278</v>
      </c>
      <c r="B2" s="126" t="s">
        <v>64</v>
      </c>
      <c r="C2" s="126" t="s">
        <v>65</v>
      </c>
      <c r="D2" s="126" t="s">
        <v>66</v>
      </c>
      <c r="E2" s="126" t="s">
        <v>67</v>
      </c>
      <c r="F2" s="126" t="s">
        <v>68</v>
      </c>
      <c r="G2" s="126" t="s">
        <v>69</v>
      </c>
      <c r="H2" s="126" t="s">
        <v>70</v>
      </c>
      <c r="I2" s="126" t="s">
        <v>71</v>
      </c>
      <c r="J2" s="134" t="s">
        <v>126</v>
      </c>
    </row>
    <row r="3" spans="1:10" ht="12.75" customHeight="1">
      <c r="A3" s="14" t="s">
        <v>41</v>
      </c>
      <c r="B3" s="11">
        <v>1.15</v>
      </c>
      <c r="C3" s="11">
        <v>1.25</v>
      </c>
      <c r="D3" s="16">
        <v>1.8</v>
      </c>
      <c r="E3" s="11">
        <v>2.66</v>
      </c>
      <c r="F3" s="16">
        <v>2</v>
      </c>
      <c r="G3" s="11">
        <v>0.11</v>
      </c>
      <c r="H3" s="11">
        <v>0.56</v>
      </c>
      <c r="I3" s="11">
        <v>3.05</v>
      </c>
      <c r="J3" s="11">
        <v>1.72</v>
      </c>
    </row>
    <row r="4" spans="1:10" ht="12.75" customHeight="1">
      <c r="A4" s="14" t="s">
        <v>279</v>
      </c>
      <c r="B4" s="11">
        <v>1.25</v>
      </c>
      <c r="C4" s="11">
        <v>1.33</v>
      </c>
      <c r="D4" s="11">
        <v>1.82</v>
      </c>
      <c r="E4" s="11">
        <v>2.79</v>
      </c>
      <c r="F4" s="11">
        <v>1.96</v>
      </c>
      <c r="G4" s="11">
        <v>0.12</v>
      </c>
      <c r="H4" s="11">
        <v>1.07</v>
      </c>
      <c r="I4" s="11">
        <v>3.19</v>
      </c>
      <c r="J4" s="16">
        <v>1.8</v>
      </c>
    </row>
    <row r="5" spans="1:10" ht="12.75">
      <c r="A5" s="14" t="s">
        <v>280</v>
      </c>
      <c r="B5" s="11">
        <v>1.21</v>
      </c>
      <c r="C5" s="16">
        <v>1.4</v>
      </c>
      <c r="D5" s="11">
        <v>1.85</v>
      </c>
      <c r="E5" s="11">
        <v>3.04</v>
      </c>
      <c r="F5" s="11">
        <v>2.04</v>
      </c>
      <c r="G5" s="11">
        <v>0.35</v>
      </c>
      <c r="H5" s="11">
        <v>1.03</v>
      </c>
      <c r="I5" s="11">
        <v>3.58</v>
      </c>
      <c r="J5" s="11">
        <v>1.87</v>
      </c>
    </row>
    <row r="6" spans="1:10" ht="12.75">
      <c r="A6" s="14" t="s">
        <v>40</v>
      </c>
      <c r="B6" s="11">
        <v>1.25</v>
      </c>
      <c r="C6" s="11">
        <v>1.25</v>
      </c>
      <c r="D6" s="11">
        <v>2.05</v>
      </c>
      <c r="E6" s="11">
        <v>3.15</v>
      </c>
      <c r="F6" s="11">
        <v>1.97</v>
      </c>
      <c r="G6" s="11">
        <v>0.09</v>
      </c>
      <c r="H6" s="11">
        <v>0.07</v>
      </c>
      <c r="I6" s="11">
        <v>3.48</v>
      </c>
      <c r="J6" s="11">
        <v>1.92</v>
      </c>
    </row>
    <row r="7" spans="1:10" ht="12.75">
      <c r="A7" s="14" t="s">
        <v>281</v>
      </c>
      <c r="B7" s="11">
        <v>1.31</v>
      </c>
      <c r="C7" s="11">
        <v>1.33</v>
      </c>
      <c r="D7" s="11">
        <v>2.11</v>
      </c>
      <c r="E7" s="11">
        <v>3.12</v>
      </c>
      <c r="F7" s="11">
        <v>2.19</v>
      </c>
      <c r="G7" s="11">
        <v>0.39</v>
      </c>
      <c r="H7" s="11">
        <v>1.77</v>
      </c>
      <c r="I7" s="11">
        <v>3.69</v>
      </c>
      <c r="J7" s="11">
        <v>2.01</v>
      </c>
    </row>
    <row r="8" spans="1:10" ht="12.75" customHeight="1">
      <c r="A8" s="14" t="s">
        <v>282</v>
      </c>
      <c r="B8" s="11">
        <v>1.46</v>
      </c>
      <c r="C8" s="11">
        <v>1.41</v>
      </c>
      <c r="D8" s="11">
        <v>2.25</v>
      </c>
      <c r="E8" s="11">
        <v>3.17</v>
      </c>
      <c r="F8" s="11">
        <v>2.15</v>
      </c>
      <c r="G8" s="11">
        <v>0.44</v>
      </c>
      <c r="H8" s="11">
        <v>1.65</v>
      </c>
      <c r="I8" s="11">
        <v>3.66</v>
      </c>
      <c r="J8" s="11">
        <v>2.09</v>
      </c>
    </row>
    <row r="9" spans="1:10" ht="12.75">
      <c r="A9" s="14" t="s">
        <v>39</v>
      </c>
      <c r="B9" s="11">
        <v>1.36</v>
      </c>
      <c r="C9" s="11">
        <v>1.27</v>
      </c>
      <c r="D9" s="195">
        <v>2.3</v>
      </c>
      <c r="E9" s="11">
        <v>3.03</v>
      </c>
      <c r="F9" s="16">
        <v>2.1</v>
      </c>
      <c r="G9" s="11">
        <v>0.51</v>
      </c>
      <c r="H9" s="11">
        <v>1.81</v>
      </c>
      <c r="I9" s="11">
        <v>4.12</v>
      </c>
      <c r="J9" s="11">
        <v>2.03</v>
      </c>
    </row>
    <row r="10" spans="1:10" ht="12.75" customHeight="1">
      <c r="A10" s="122" t="s">
        <v>339</v>
      </c>
      <c r="B10" s="184">
        <v>18.261</v>
      </c>
      <c r="C10" s="140">
        <v>1.6</v>
      </c>
      <c r="D10" s="184">
        <v>27.778</v>
      </c>
      <c r="E10" s="184">
        <v>13.91</v>
      </c>
      <c r="F10" s="184">
        <v>5</v>
      </c>
      <c r="G10" s="184">
        <v>363.636</v>
      </c>
      <c r="H10" s="184">
        <v>223.214</v>
      </c>
      <c r="I10" s="184">
        <v>35.082</v>
      </c>
      <c r="J10" s="184">
        <v>18.023</v>
      </c>
    </row>
    <row r="11" spans="1:10" ht="12.75" customHeight="1">
      <c r="A11" s="5"/>
      <c r="B11" s="11"/>
      <c r="C11" s="11"/>
      <c r="D11" s="11"/>
      <c r="E11" s="11"/>
      <c r="F11" s="11"/>
      <c r="G11" s="11"/>
      <c r="H11" s="11"/>
      <c r="I11" s="11"/>
      <c r="J11" s="11"/>
    </row>
    <row r="12" spans="1:10" ht="12.75">
      <c r="A12" s="5"/>
      <c r="B12" s="11"/>
      <c r="C12" s="11"/>
      <c r="D12" s="11"/>
      <c r="E12" s="11"/>
      <c r="F12" s="11"/>
      <c r="G12" s="11"/>
      <c r="H12" s="11"/>
      <c r="I12" s="11"/>
      <c r="J12" s="11"/>
    </row>
    <row r="13" spans="1:11" ht="12.75">
      <c r="A13" s="8"/>
      <c r="B13" s="8"/>
      <c r="C13" s="8"/>
      <c r="D13" s="8"/>
      <c r="E13" s="8"/>
      <c r="F13" s="8"/>
      <c r="G13" s="8"/>
      <c r="H13" s="8"/>
      <c r="J13" s="43"/>
      <c r="K13" s="43"/>
    </row>
    <row r="14" spans="1:11" ht="12.75">
      <c r="A14" s="67" t="s">
        <v>181</v>
      </c>
      <c r="J14" s="43"/>
      <c r="K14" s="43"/>
    </row>
  </sheetData>
  <hyperlinks>
    <hyperlink ref="A14" location="Index!A21" display="Index!A21"/>
  </hyperlinks>
  <printOptions/>
  <pageMargins left="0.75" right="0.75" top="1" bottom="1" header="0.5" footer="0.5"/>
  <pageSetup horizontalDpi="600" verticalDpi="600" orientation="landscape" paperSize="9" r:id="rId1"/>
  <headerFooter alignWithMargins="0">
    <oddHeader>&amp;L&amp;A</oddHeader>
  </headerFooter>
</worksheet>
</file>

<file path=xl/worksheets/sheet23.xml><?xml version="1.0" encoding="utf-8"?>
<worksheet xmlns="http://schemas.openxmlformats.org/spreadsheetml/2006/main" xmlns:r="http://schemas.openxmlformats.org/officeDocument/2006/relationships">
  <dimension ref="A1:D16"/>
  <sheetViews>
    <sheetView workbookViewId="0" topLeftCell="A1">
      <selection activeCell="A14" sqref="A14"/>
    </sheetView>
  </sheetViews>
  <sheetFormatPr defaultColWidth="9.140625" defaultRowHeight="12.75"/>
  <cols>
    <col min="1" max="1" width="29.7109375" style="62" customWidth="1"/>
    <col min="2" max="2" width="17.28125" style="62" customWidth="1"/>
    <col min="3" max="3" width="22.421875" style="62" customWidth="1"/>
    <col min="4" max="4" width="17.00390625" style="62" bestFit="1" customWidth="1"/>
    <col min="5" max="16384" width="9.140625" style="62" customWidth="1"/>
  </cols>
  <sheetData>
    <row r="1" spans="1:3" ht="16.5" customHeight="1">
      <c r="A1" s="130" t="s">
        <v>287</v>
      </c>
      <c r="B1" s="164"/>
      <c r="C1" s="164"/>
    </row>
    <row r="2" spans="1:3" ht="33.75">
      <c r="A2" s="154" t="s">
        <v>193</v>
      </c>
      <c r="B2" s="126" t="s">
        <v>284</v>
      </c>
      <c r="C2" s="126" t="s">
        <v>285</v>
      </c>
    </row>
    <row r="3" spans="1:3" ht="12.75">
      <c r="A3" s="5" t="s">
        <v>112</v>
      </c>
      <c r="B3" s="16">
        <v>1.3</v>
      </c>
      <c r="C3" s="16">
        <v>1.3</v>
      </c>
    </row>
    <row r="4" spans="1:3" ht="12.75">
      <c r="A4" s="5" t="s">
        <v>113</v>
      </c>
      <c r="B4" s="16">
        <v>1.25</v>
      </c>
      <c r="C4" s="16">
        <v>1.25</v>
      </c>
    </row>
    <row r="5" spans="1:3" ht="12.75">
      <c r="A5" s="5" t="s">
        <v>114</v>
      </c>
      <c r="B5" s="16">
        <v>1.2</v>
      </c>
      <c r="C5" s="16">
        <v>1.2</v>
      </c>
    </row>
    <row r="6" spans="1:3" ht="12.75">
      <c r="A6" s="5" t="s">
        <v>115</v>
      </c>
      <c r="B6" s="16">
        <v>1.06</v>
      </c>
      <c r="C6" s="16">
        <v>1.06</v>
      </c>
    </row>
    <row r="7" spans="1:3" ht="12.75">
      <c r="A7" s="5" t="s">
        <v>116</v>
      </c>
      <c r="B7" s="16">
        <v>1.1</v>
      </c>
      <c r="C7" s="16" t="s">
        <v>286</v>
      </c>
    </row>
    <row r="8" spans="1:3" ht="12.75">
      <c r="A8" s="5" t="s">
        <v>117</v>
      </c>
      <c r="B8" s="16" t="s">
        <v>75</v>
      </c>
      <c r="C8" s="16" t="s">
        <v>75</v>
      </c>
    </row>
    <row r="9" spans="1:3" ht="12.75">
      <c r="A9" s="5" t="s">
        <v>118</v>
      </c>
      <c r="B9" s="16">
        <v>1.44</v>
      </c>
      <c r="C9" s="16">
        <v>1.3</v>
      </c>
    </row>
    <row r="10" spans="1:3" ht="12.75">
      <c r="A10" s="123" t="s">
        <v>119</v>
      </c>
      <c r="B10" s="140" t="s">
        <v>77</v>
      </c>
      <c r="C10" s="140" t="s">
        <v>77</v>
      </c>
    </row>
    <row r="11" spans="1:3" ht="12.75">
      <c r="A11" s="5"/>
      <c r="B11" s="11"/>
      <c r="C11" s="11"/>
    </row>
    <row r="12" spans="1:3" ht="12.75">
      <c r="A12" s="5"/>
      <c r="B12" s="219"/>
      <c r="C12" s="219"/>
    </row>
    <row r="13" spans="1:3" ht="12.75">
      <c r="A13" s="5"/>
      <c r="B13" s="11"/>
      <c r="C13" s="11"/>
    </row>
    <row r="14" spans="1:3" ht="12.75">
      <c r="A14" s="67" t="s">
        <v>99</v>
      </c>
      <c r="B14" s="11"/>
      <c r="C14" s="11"/>
    </row>
    <row r="15" spans="1:4" ht="12.75">
      <c r="A15" s="39"/>
      <c r="B15" s="39"/>
      <c r="C15" s="39"/>
      <c r="D15" s="83"/>
    </row>
    <row r="16" ht="12.75">
      <c r="D16" s="83"/>
    </row>
  </sheetData>
  <mergeCells count="1">
    <mergeCell ref="B12:C12"/>
  </mergeCells>
  <hyperlinks>
    <hyperlink ref="A14" location="Index!A22" display="Index!A22"/>
  </hyperlinks>
  <printOptions/>
  <pageMargins left="0.75" right="0.75" top="1" bottom="1" header="0.5" footer="0.5"/>
  <pageSetup horizontalDpi="600" verticalDpi="600" orientation="landscape" paperSize="9" r:id="rId1"/>
  <headerFooter alignWithMargins="0">
    <oddHeader>&amp;L&amp;A</oddHeader>
  </headerFooter>
</worksheet>
</file>

<file path=xl/worksheets/sheet24.xml><?xml version="1.0" encoding="utf-8"?>
<worksheet xmlns="http://schemas.openxmlformats.org/spreadsheetml/2006/main" xmlns:r="http://schemas.openxmlformats.org/officeDocument/2006/relationships">
  <dimension ref="A1:B21"/>
  <sheetViews>
    <sheetView workbookViewId="0" topLeftCell="A1">
      <selection activeCell="A21" sqref="A21"/>
    </sheetView>
  </sheetViews>
  <sheetFormatPr defaultColWidth="9.140625" defaultRowHeight="12.75"/>
  <cols>
    <col min="1" max="1" width="31.57421875" style="12" customWidth="1"/>
    <col min="2" max="2" width="29.140625" style="12" customWidth="1"/>
    <col min="3" max="3" width="22.421875" style="12" customWidth="1"/>
    <col min="4" max="4" width="17.00390625" style="12" bestFit="1" customWidth="1"/>
    <col min="5" max="16384" width="9.140625" style="12" customWidth="1"/>
  </cols>
  <sheetData>
    <row r="1" spans="1:2" ht="16.5" customHeight="1">
      <c r="A1" s="112" t="s">
        <v>288</v>
      </c>
      <c r="B1" s="141"/>
    </row>
    <row r="2" spans="1:2" ht="12.75">
      <c r="A2" s="163" t="s">
        <v>289</v>
      </c>
      <c r="B2" s="163" t="s">
        <v>290</v>
      </c>
    </row>
    <row r="3" spans="1:2" ht="12.75">
      <c r="A3" s="223" t="s">
        <v>291</v>
      </c>
      <c r="B3" s="14" t="s">
        <v>292</v>
      </c>
    </row>
    <row r="4" spans="1:2" ht="12.75">
      <c r="A4" s="223"/>
      <c r="B4" s="14" t="s">
        <v>293</v>
      </c>
    </row>
    <row r="5" spans="1:2" ht="12.75">
      <c r="A5" s="223"/>
      <c r="B5" s="14" t="s">
        <v>294</v>
      </c>
    </row>
    <row r="6" spans="1:2" ht="12.75">
      <c r="A6" s="223"/>
      <c r="B6" s="14" t="s">
        <v>295</v>
      </c>
    </row>
    <row r="7" spans="1:2" ht="12.75">
      <c r="A7" s="223"/>
      <c r="B7" s="14" t="s">
        <v>297</v>
      </c>
    </row>
    <row r="8" spans="1:2" ht="12.75">
      <c r="A8" s="220" t="s">
        <v>291</v>
      </c>
      <c r="B8" s="14" t="s">
        <v>298</v>
      </c>
    </row>
    <row r="9" spans="1:2" ht="12.75">
      <c r="A9" s="220"/>
      <c r="B9" s="14" t="s">
        <v>299</v>
      </c>
    </row>
    <row r="10" spans="1:2" ht="12.75">
      <c r="A10" s="220"/>
      <c r="B10" s="14" t="s">
        <v>147</v>
      </c>
    </row>
    <row r="11" spans="1:2" ht="12.75">
      <c r="A11" s="220"/>
      <c r="B11" s="14" t="s">
        <v>148</v>
      </c>
    </row>
    <row r="12" spans="1:2" ht="12.75">
      <c r="A12" s="220"/>
      <c r="B12" s="14" t="s">
        <v>300</v>
      </c>
    </row>
    <row r="13" spans="1:2" ht="12.75">
      <c r="A13" s="220"/>
      <c r="B13" s="14" t="s">
        <v>301</v>
      </c>
    </row>
    <row r="14" spans="1:2" ht="12.75">
      <c r="A14" s="220"/>
      <c r="B14" s="14" t="s">
        <v>302</v>
      </c>
    </row>
    <row r="15" spans="1:2" ht="12.75">
      <c r="A15" s="220"/>
      <c r="B15" s="14" t="s">
        <v>305</v>
      </c>
    </row>
    <row r="16" spans="1:2" ht="12.75">
      <c r="A16" s="220"/>
      <c r="B16" s="14" t="s">
        <v>303</v>
      </c>
    </row>
    <row r="17" spans="1:2" ht="12.75">
      <c r="A17" s="251"/>
      <c r="B17" s="122" t="s">
        <v>304</v>
      </c>
    </row>
    <row r="21" ht="12.75">
      <c r="A21" s="67" t="s">
        <v>100</v>
      </c>
    </row>
  </sheetData>
  <mergeCells count="2">
    <mergeCell ref="A3:A7"/>
    <mergeCell ref="A8:A17"/>
  </mergeCells>
  <hyperlinks>
    <hyperlink ref="A21" location="Index!A23" display="Index!A23"/>
  </hyperlinks>
  <printOptions/>
  <pageMargins left="0.75" right="0.75" top="1" bottom="1" header="0.5" footer="0.5"/>
  <pageSetup horizontalDpi="600" verticalDpi="600" orientation="landscape" paperSize="9" r:id="rId1"/>
  <headerFooter alignWithMargins="0">
    <oddHeader>&amp;L&amp;A</oddHeader>
  </headerFooter>
</worksheet>
</file>

<file path=xl/worksheets/sheet25.xml><?xml version="1.0" encoding="utf-8"?>
<worksheet xmlns="http://schemas.openxmlformats.org/spreadsheetml/2006/main" xmlns:r="http://schemas.openxmlformats.org/officeDocument/2006/relationships">
  <dimension ref="A1:B17"/>
  <sheetViews>
    <sheetView workbookViewId="0" topLeftCell="A1">
      <selection activeCell="A11" sqref="A11"/>
    </sheetView>
  </sheetViews>
  <sheetFormatPr defaultColWidth="9.140625" defaultRowHeight="11.25" customHeight="1"/>
  <cols>
    <col min="1" max="1" width="12.8515625" style="62" customWidth="1"/>
    <col min="2" max="2" width="33.57421875" style="62" customWidth="1"/>
    <col min="3" max="7" width="8.28125" style="62" customWidth="1"/>
    <col min="8" max="16384" width="9.140625" style="62" customWidth="1"/>
  </cols>
  <sheetData>
    <row r="1" spans="1:2" ht="16.5" customHeight="1">
      <c r="A1" s="130" t="s">
        <v>306</v>
      </c>
      <c r="B1" s="164"/>
    </row>
    <row r="2" spans="1:2" ht="11.25" customHeight="1">
      <c r="A2" s="127" t="s">
        <v>307</v>
      </c>
      <c r="B2" s="127" t="s">
        <v>308</v>
      </c>
    </row>
    <row r="3" spans="1:2" ht="11.25" customHeight="1">
      <c r="A3" s="40">
        <v>0</v>
      </c>
      <c r="B3" s="5" t="s">
        <v>309</v>
      </c>
    </row>
    <row r="4" spans="1:2" ht="11.25" customHeight="1">
      <c r="A4" s="40">
        <v>1</v>
      </c>
      <c r="B4" s="5" t="s">
        <v>310</v>
      </c>
    </row>
    <row r="5" spans="1:2" ht="11.25" customHeight="1">
      <c r="A5" s="40">
        <v>2</v>
      </c>
      <c r="B5" s="5" t="s">
        <v>311</v>
      </c>
    </row>
    <row r="6" spans="1:2" ht="11.25" customHeight="1">
      <c r="A6" s="40">
        <v>3</v>
      </c>
      <c r="B6" s="5" t="s">
        <v>312</v>
      </c>
    </row>
    <row r="7" spans="1:2" ht="11.25" customHeight="1">
      <c r="A7" s="146">
        <v>4</v>
      </c>
      <c r="B7" s="123" t="s">
        <v>313</v>
      </c>
    </row>
    <row r="8" spans="1:2" ht="11.25" customHeight="1">
      <c r="A8" s="5"/>
      <c r="B8" s="5"/>
    </row>
    <row r="9" spans="1:2" ht="11.25" customHeight="1">
      <c r="A9" s="5"/>
      <c r="B9" s="5"/>
    </row>
    <row r="10" spans="1:2" ht="11.25" customHeight="1">
      <c r="A10" s="5"/>
      <c r="B10" s="5"/>
    </row>
    <row r="11" spans="1:2" ht="11.25" customHeight="1">
      <c r="A11" s="67" t="s">
        <v>182</v>
      </c>
      <c r="B11" s="5"/>
    </row>
    <row r="12" spans="1:2" ht="11.25" customHeight="1">
      <c r="A12" s="5"/>
      <c r="B12" s="5"/>
    </row>
    <row r="13" spans="1:2" ht="11.25" customHeight="1">
      <c r="A13" s="5"/>
      <c r="B13" s="5"/>
    </row>
    <row r="14" spans="1:2" ht="11.25" customHeight="1">
      <c r="A14" s="5"/>
      <c r="B14" s="5"/>
    </row>
    <row r="15" spans="1:2" ht="11.25" customHeight="1">
      <c r="A15" s="5"/>
      <c r="B15" s="5"/>
    </row>
    <row r="16" spans="1:2" ht="11.25" customHeight="1">
      <c r="A16" s="5"/>
      <c r="B16" s="5"/>
    </row>
    <row r="17" spans="1:2" ht="11.25" customHeight="1">
      <c r="A17" s="5"/>
      <c r="B17" s="5"/>
    </row>
  </sheetData>
  <hyperlinks>
    <hyperlink ref="A11" location="Index!A24" display="Index!A24"/>
  </hyperlinks>
  <printOptions/>
  <pageMargins left="0.75" right="0.75" top="1" bottom="1" header="0.5" footer="0.5"/>
  <pageSetup horizontalDpi="600" verticalDpi="600" orientation="landscape" paperSize="9" r:id="rId1"/>
  <headerFooter alignWithMargins="0">
    <oddHeader>&amp;L&amp;A</oddHeader>
  </headerFooter>
</worksheet>
</file>

<file path=xl/worksheets/sheet26.xml><?xml version="1.0" encoding="utf-8"?>
<worksheet xmlns="http://schemas.openxmlformats.org/spreadsheetml/2006/main" xmlns:r="http://schemas.openxmlformats.org/officeDocument/2006/relationships">
  <dimension ref="A1:I17"/>
  <sheetViews>
    <sheetView workbookViewId="0" topLeftCell="A1">
      <selection activeCell="A8" sqref="A8"/>
    </sheetView>
  </sheetViews>
  <sheetFormatPr defaultColWidth="9.140625" defaultRowHeight="12.75"/>
  <cols>
    <col min="1" max="1" width="11.7109375" style="12" bestFit="1" customWidth="1"/>
    <col min="2" max="9" width="5.7109375" style="12" bestFit="1" customWidth="1"/>
    <col min="10" max="16384" width="9.140625" style="12" customWidth="1"/>
  </cols>
  <sheetData>
    <row r="1" spans="1:9" ht="16.5" customHeight="1">
      <c r="A1" s="112" t="s">
        <v>314</v>
      </c>
      <c r="B1" s="141"/>
      <c r="C1" s="141"/>
      <c r="D1" s="141"/>
      <c r="E1" s="141"/>
      <c r="F1" s="141"/>
      <c r="G1" s="141"/>
      <c r="H1" s="141"/>
      <c r="I1" s="141"/>
    </row>
    <row r="2" spans="1:9" ht="12.75">
      <c r="A2" s="125"/>
      <c r="B2" s="116" t="s">
        <v>64</v>
      </c>
      <c r="C2" s="116" t="s">
        <v>65</v>
      </c>
      <c r="D2" s="116" t="s">
        <v>66</v>
      </c>
      <c r="E2" s="116" t="s">
        <v>67</v>
      </c>
      <c r="F2" s="116" t="s">
        <v>68</v>
      </c>
      <c r="G2" s="116" t="s">
        <v>69</v>
      </c>
      <c r="H2" s="116" t="s">
        <v>70</v>
      </c>
      <c r="I2" s="116" t="s">
        <v>71</v>
      </c>
    </row>
    <row r="3" spans="1:9" ht="12.75">
      <c r="A3" s="14" t="s">
        <v>7</v>
      </c>
      <c r="B3" s="48">
        <v>3.53</v>
      </c>
      <c r="C3" s="48">
        <v>2.69</v>
      </c>
      <c r="D3" s="48">
        <v>7.79</v>
      </c>
      <c r="E3" s="48">
        <v>14.27</v>
      </c>
      <c r="F3" s="48">
        <v>3.41</v>
      </c>
      <c r="G3" s="48">
        <v>3.5</v>
      </c>
      <c r="H3" s="48">
        <v>1.9</v>
      </c>
      <c r="I3" s="48">
        <v>42.55</v>
      </c>
    </row>
    <row r="4" spans="1:9" ht="12.75">
      <c r="A4" s="122" t="s">
        <v>63</v>
      </c>
      <c r="B4" s="198">
        <v>96.47</v>
      </c>
      <c r="C4" s="198">
        <v>97.31</v>
      </c>
      <c r="D4" s="198">
        <v>92.21</v>
      </c>
      <c r="E4" s="198">
        <v>85.73</v>
      </c>
      <c r="F4" s="198">
        <v>96.59</v>
      </c>
      <c r="G4" s="198">
        <v>96.5</v>
      </c>
      <c r="H4" s="198">
        <v>98.1</v>
      </c>
      <c r="I4" s="198">
        <v>57.45</v>
      </c>
    </row>
    <row r="5" spans="1:2" ht="12.75">
      <c r="A5" s="14"/>
      <c r="B5" s="14"/>
    </row>
    <row r="6" spans="1:2" ht="12.75">
      <c r="A6" s="14"/>
      <c r="B6" s="14"/>
    </row>
    <row r="7" spans="1:2" ht="12.75">
      <c r="A7" s="14"/>
      <c r="B7" s="14"/>
    </row>
    <row r="8" spans="1:2" ht="12.75">
      <c r="A8" s="67" t="s">
        <v>183</v>
      </c>
      <c r="B8" s="14"/>
    </row>
    <row r="9" spans="1:2" ht="12.75">
      <c r="A9" s="14"/>
      <c r="B9" s="14"/>
    </row>
    <row r="10" spans="1:2" ht="12.75">
      <c r="A10" s="14"/>
      <c r="B10" s="14"/>
    </row>
    <row r="11" spans="1:2" ht="12.75">
      <c r="A11" s="14"/>
      <c r="B11" s="14"/>
    </row>
    <row r="12" spans="1:2" ht="12.75">
      <c r="A12" s="14"/>
      <c r="B12" s="14"/>
    </row>
    <row r="13" spans="1:2" ht="12.75">
      <c r="A13" s="14"/>
      <c r="B13" s="14"/>
    </row>
    <row r="14" spans="1:2" ht="12.75">
      <c r="A14" s="14"/>
      <c r="B14" s="14"/>
    </row>
    <row r="15" spans="1:2" ht="12.75">
      <c r="A15" s="14"/>
      <c r="B15" s="14"/>
    </row>
    <row r="16" spans="1:2" ht="12.75">
      <c r="A16" s="14"/>
      <c r="B16" s="14"/>
    </row>
    <row r="17" spans="1:2" ht="12.75">
      <c r="A17" s="14"/>
      <c r="B17" s="14"/>
    </row>
  </sheetData>
  <hyperlinks>
    <hyperlink ref="A8" location="Index!A25" display="Index!A25"/>
  </hyperlinks>
  <printOptions/>
  <pageMargins left="0.75" right="0.75" top="1" bottom="1" header="0.5" footer="0.5"/>
  <pageSetup horizontalDpi="600" verticalDpi="600" orientation="landscape" paperSize="9" r:id="rId1"/>
  <headerFooter alignWithMargins="0">
    <oddHeader>&amp;L&amp;A</oddHeader>
  </headerFooter>
</worksheet>
</file>

<file path=xl/worksheets/sheet27.xml><?xml version="1.0" encoding="utf-8"?>
<worksheet xmlns="http://schemas.openxmlformats.org/spreadsheetml/2006/main" xmlns:r="http://schemas.openxmlformats.org/officeDocument/2006/relationships">
  <dimension ref="A1:N39"/>
  <sheetViews>
    <sheetView workbookViewId="0" topLeftCell="A1">
      <selection activeCell="A23" sqref="A23"/>
    </sheetView>
  </sheetViews>
  <sheetFormatPr defaultColWidth="9.140625" defaultRowHeight="12.75"/>
  <cols>
    <col min="1" max="1" width="25.00390625" style="7" customWidth="1"/>
    <col min="2" max="2" width="17.28125" style="7" customWidth="1"/>
    <col min="3" max="3" width="12.8515625" style="7" customWidth="1"/>
    <col min="4" max="4" width="13.140625" style="7" customWidth="1"/>
    <col min="5" max="5" width="2.28125" style="7" customWidth="1"/>
    <col min="6" max="6" width="12.8515625" style="7" customWidth="1"/>
    <col min="7" max="7" width="11.7109375" style="7" customWidth="1"/>
    <col min="8" max="8" width="6.8515625" style="7" customWidth="1"/>
    <col min="9" max="9" width="4.140625" style="7" hidden="1" customWidth="1"/>
    <col min="10" max="10" width="4.28125" style="7" hidden="1" customWidth="1"/>
    <col min="11" max="12" width="9.140625" style="7" hidden="1" customWidth="1"/>
    <col min="13" max="16384" width="9.140625" style="7" customWidth="1"/>
  </cols>
  <sheetData>
    <row r="1" spans="1:8" ht="16.5" customHeight="1">
      <c r="A1" s="112" t="s">
        <v>409</v>
      </c>
      <c r="B1" s="141"/>
      <c r="C1" s="141"/>
      <c r="D1" s="141"/>
      <c r="E1" s="141"/>
      <c r="F1" s="141"/>
      <c r="G1" s="141"/>
      <c r="H1" s="141"/>
    </row>
    <row r="2" spans="1:14" ht="12.75" customHeight="1">
      <c r="A2" s="58"/>
      <c r="B2" s="243" t="s">
        <v>378</v>
      </c>
      <c r="C2" s="243"/>
      <c r="D2" s="243"/>
      <c r="E2" s="151"/>
      <c r="F2" s="243" t="s">
        <v>152</v>
      </c>
      <c r="G2" s="243"/>
      <c r="H2" s="243"/>
      <c r="M2" s="1"/>
      <c r="N2" s="1"/>
    </row>
    <row r="3" spans="1:14" ht="24.75" customHeight="1">
      <c r="A3" s="127" t="s">
        <v>151</v>
      </c>
      <c r="B3" s="115" t="s">
        <v>7</v>
      </c>
      <c r="C3" s="116" t="s">
        <v>63</v>
      </c>
      <c r="D3" s="116" t="s">
        <v>125</v>
      </c>
      <c r="E3" s="116"/>
      <c r="F3" s="115" t="s">
        <v>7</v>
      </c>
      <c r="G3" s="116" t="s">
        <v>63</v>
      </c>
      <c r="H3" s="145" t="s">
        <v>76</v>
      </c>
      <c r="J3" s="1"/>
      <c r="K3" s="1"/>
      <c r="M3" s="1"/>
      <c r="N3" s="1"/>
    </row>
    <row r="4" spans="1:14" ht="12.75" customHeight="1">
      <c r="A4" s="5" t="s">
        <v>56</v>
      </c>
      <c r="B4" s="107">
        <v>15.083</v>
      </c>
      <c r="C4" s="90">
        <v>4321.593</v>
      </c>
      <c r="D4" s="90">
        <v>0.348</v>
      </c>
      <c r="E4" s="90"/>
      <c r="F4" s="91">
        <v>32.894</v>
      </c>
      <c r="G4" s="91">
        <v>227.996</v>
      </c>
      <c r="H4" s="91">
        <v>0.144</v>
      </c>
      <c r="I4" s="91"/>
      <c r="J4" s="91"/>
      <c r="K4" s="90"/>
      <c r="L4" s="54"/>
      <c r="M4" s="51"/>
      <c r="N4" s="51"/>
    </row>
    <row r="5" spans="1:14" ht="12.75" customHeight="1">
      <c r="A5" s="5" t="s">
        <v>153</v>
      </c>
      <c r="B5" s="107">
        <v>3.733</v>
      </c>
      <c r="C5" s="90">
        <v>3130.463</v>
      </c>
      <c r="D5" s="90">
        <v>0.119</v>
      </c>
      <c r="E5" s="90"/>
      <c r="F5" s="91">
        <v>8.141</v>
      </c>
      <c r="G5" s="91">
        <v>165.155</v>
      </c>
      <c r="H5" s="91">
        <v>0.049</v>
      </c>
      <c r="I5" s="91"/>
      <c r="J5" s="91"/>
      <c r="K5" s="90"/>
      <c r="L5" s="54"/>
      <c r="M5" s="51"/>
      <c r="N5" s="51"/>
    </row>
    <row r="6" spans="1:14" ht="12.75" customHeight="1">
      <c r="A6" s="5" t="s">
        <v>154</v>
      </c>
      <c r="B6" s="107">
        <v>11.35</v>
      </c>
      <c r="C6" s="90">
        <v>1191.13</v>
      </c>
      <c r="D6" s="90">
        <v>0.944</v>
      </c>
      <c r="E6" s="90"/>
      <c r="F6" s="91">
        <v>24.754</v>
      </c>
      <c r="G6" s="91">
        <v>62.841</v>
      </c>
      <c r="H6" s="91">
        <v>0.394</v>
      </c>
      <c r="I6" s="91"/>
      <c r="J6" s="91"/>
      <c r="K6" s="90"/>
      <c r="L6" s="54"/>
      <c r="M6" s="51"/>
      <c r="N6" s="51"/>
    </row>
    <row r="7" spans="1:14" ht="12.75" customHeight="1">
      <c r="A7" s="5" t="s">
        <v>9</v>
      </c>
      <c r="B7" s="107">
        <v>7.879</v>
      </c>
      <c r="C7" s="90">
        <v>172.443</v>
      </c>
      <c r="D7" s="90">
        <v>4.37</v>
      </c>
      <c r="E7" s="90"/>
      <c r="F7" s="91">
        <v>17.184</v>
      </c>
      <c r="G7" s="91">
        <v>9.098</v>
      </c>
      <c r="H7" s="91">
        <v>1.889</v>
      </c>
      <c r="I7" s="91"/>
      <c r="J7" s="91"/>
      <c r="K7" s="90"/>
      <c r="L7" s="54"/>
      <c r="M7" s="51"/>
      <c r="N7" s="51"/>
    </row>
    <row r="8" spans="1:14" ht="12.75" customHeight="1">
      <c r="A8" s="5" t="s">
        <v>155</v>
      </c>
      <c r="B8" s="107">
        <v>1.95</v>
      </c>
      <c r="C8" s="90">
        <v>34.735</v>
      </c>
      <c r="D8" s="90">
        <v>5.316</v>
      </c>
      <c r="E8" s="90"/>
      <c r="F8" s="91">
        <v>4.253</v>
      </c>
      <c r="G8" s="91">
        <v>1.833</v>
      </c>
      <c r="H8" s="91">
        <v>2.321</v>
      </c>
      <c r="I8" s="91"/>
      <c r="J8" s="91"/>
      <c r="K8" s="90"/>
      <c r="L8" s="54"/>
      <c r="M8" s="51"/>
      <c r="N8" s="51"/>
    </row>
    <row r="9" spans="1:14" ht="12.75" customHeight="1">
      <c r="A9" s="5" t="s">
        <v>156</v>
      </c>
      <c r="B9" s="107">
        <v>5.929</v>
      </c>
      <c r="C9" s="90">
        <v>137.707</v>
      </c>
      <c r="D9" s="90">
        <v>4.128</v>
      </c>
      <c r="E9" s="90"/>
      <c r="F9" s="91">
        <v>12.931</v>
      </c>
      <c r="G9" s="91">
        <v>7.265</v>
      </c>
      <c r="H9" s="91">
        <v>1.78</v>
      </c>
      <c r="I9" s="91"/>
      <c r="J9" s="91"/>
      <c r="K9" s="90"/>
      <c r="L9" s="54"/>
      <c r="M9" s="51"/>
      <c r="N9" s="51"/>
    </row>
    <row r="10" spans="1:14" ht="12.75" customHeight="1">
      <c r="A10" s="5" t="s">
        <v>12</v>
      </c>
      <c r="B10" s="107">
        <v>1.09</v>
      </c>
      <c r="C10" s="90">
        <v>18.21</v>
      </c>
      <c r="D10" s="90">
        <v>5.648</v>
      </c>
      <c r="E10" s="90"/>
      <c r="F10" s="91">
        <v>2.377</v>
      </c>
      <c r="G10" s="91">
        <v>0.961</v>
      </c>
      <c r="H10" s="91">
        <v>2.474</v>
      </c>
      <c r="I10" s="91"/>
      <c r="J10" s="91"/>
      <c r="K10" s="90"/>
      <c r="L10" s="54"/>
      <c r="M10" s="51"/>
      <c r="N10" s="51"/>
    </row>
    <row r="11" spans="1:14" ht="12.75" customHeight="1">
      <c r="A11" s="5" t="s">
        <v>13</v>
      </c>
      <c r="B11" s="107">
        <v>15.06</v>
      </c>
      <c r="C11" s="90">
        <v>2236.215</v>
      </c>
      <c r="D11" s="90">
        <v>0.669</v>
      </c>
      <c r="E11" s="90"/>
      <c r="F11" s="91">
        <v>32.845</v>
      </c>
      <c r="G11" s="91">
        <v>117.977</v>
      </c>
      <c r="H11" s="91">
        <v>0.278</v>
      </c>
      <c r="I11" s="91"/>
      <c r="J11" s="91"/>
      <c r="K11" s="90"/>
      <c r="L11" s="54"/>
      <c r="M11" s="51"/>
      <c r="N11" s="51"/>
    </row>
    <row r="12" spans="1:14" ht="12.75" customHeight="1">
      <c r="A12" s="5" t="s">
        <v>57</v>
      </c>
      <c r="B12" s="107">
        <v>0.257</v>
      </c>
      <c r="C12" s="90">
        <v>7.524</v>
      </c>
      <c r="D12" s="90">
        <v>3.304</v>
      </c>
      <c r="E12" s="90"/>
      <c r="F12" s="91">
        <v>0.561</v>
      </c>
      <c r="G12" s="91">
        <v>0.397</v>
      </c>
      <c r="H12" s="91">
        <v>1.413</v>
      </c>
      <c r="I12" s="91"/>
      <c r="J12" s="91"/>
      <c r="K12" s="90"/>
      <c r="L12" s="54"/>
      <c r="M12" s="51"/>
      <c r="N12" s="51"/>
    </row>
    <row r="13" spans="1:14" ht="12.75" customHeight="1">
      <c r="A13" s="5" t="s">
        <v>15</v>
      </c>
      <c r="B13" s="107">
        <v>20.315</v>
      </c>
      <c r="C13" s="90">
        <v>3385.095</v>
      </c>
      <c r="D13" s="90">
        <v>0.597</v>
      </c>
      <c r="E13" s="90"/>
      <c r="F13" s="91">
        <v>44.307</v>
      </c>
      <c r="G13" s="91">
        <v>178.588</v>
      </c>
      <c r="H13" s="91">
        <v>0.248</v>
      </c>
      <c r="I13" s="91"/>
      <c r="J13" s="91"/>
      <c r="K13" s="90"/>
      <c r="L13" s="54"/>
      <c r="M13" s="51"/>
      <c r="N13" s="51"/>
    </row>
    <row r="14" spans="1:14" ht="12.75" customHeight="1">
      <c r="A14" s="5" t="s">
        <v>16</v>
      </c>
      <c r="B14" s="107">
        <v>10.24</v>
      </c>
      <c r="C14" s="90">
        <v>1695.91</v>
      </c>
      <c r="D14" s="90">
        <v>0.6</v>
      </c>
      <c r="E14" s="90"/>
      <c r="F14" s="91">
        <v>22.333</v>
      </c>
      <c r="G14" s="91">
        <v>89.472</v>
      </c>
      <c r="H14" s="91">
        <v>0.25</v>
      </c>
      <c r="I14" s="91"/>
      <c r="J14" s="91"/>
      <c r="K14" s="90"/>
      <c r="L14" s="54"/>
      <c r="M14" s="51"/>
      <c r="N14" s="51"/>
    </row>
    <row r="15" spans="1:14" ht="12.75" customHeight="1">
      <c r="A15" s="5" t="s">
        <v>17</v>
      </c>
      <c r="B15" s="107">
        <v>28.718</v>
      </c>
      <c r="C15" s="90">
        <v>4320.798</v>
      </c>
      <c r="D15" s="90">
        <v>0.66</v>
      </c>
      <c r="E15" s="90"/>
      <c r="F15" s="91">
        <v>62.631</v>
      </c>
      <c r="G15" s="91">
        <v>227.954</v>
      </c>
      <c r="H15" s="91">
        <v>0.275</v>
      </c>
      <c r="I15" s="91"/>
      <c r="J15" s="91"/>
      <c r="K15" s="90"/>
      <c r="L15" s="54"/>
      <c r="M15" s="51"/>
      <c r="N15" s="51"/>
    </row>
    <row r="16" spans="1:14" ht="12.75" customHeight="1">
      <c r="A16" s="5" t="s">
        <v>144</v>
      </c>
      <c r="B16" s="107">
        <v>7.68</v>
      </c>
      <c r="C16" s="90">
        <v>792.445</v>
      </c>
      <c r="D16" s="90">
        <v>0.96</v>
      </c>
      <c r="E16" s="90"/>
      <c r="F16" s="91">
        <v>16.75</v>
      </c>
      <c r="G16" s="91">
        <v>41.807</v>
      </c>
      <c r="H16" s="91">
        <v>0.401</v>
      </c>
      <c r="I16" s="91"/>
      <c r="J16" s="91"/>
      <c r="K16" s="90"/>
      <c r="L16" s="54"/>
      <c r="M16" s="51"/>
      <c r="N16" s="51"/>
    </row>
    <row r="17" spans="1:14" ht="12.75" customHeight="1">
      <c r="A17" s="5" t="s">
        <v>21</v>
      </c>
      <c r="B17" s="107">
        <v>2.58</v>
      </c>
      <c r="C17" s="90">
        <v>443.94</v>
      </c>
      <c r="D17" s="90">
        <v>0.578</v>
      </c>
      <c r="E17" s="90"/>
      <c r="F17" s="91">
        <v>5.627</v>
      </c>
      <c r="G17" s="91">
        <v>23.421</v>
      </c>
      <c r="H17" s="91">
        <v>0.24</v>
      </c>
      <c r="I17" s="91"/>
      <c r="J17" s="91"/>
      <c r="K17" s="90"/>
      <c r="L17" s="54"/>
      <c r="M17" s="51"/>
      <c r="N17" s="51"/>
    </row>
    <row r="18" spans="1:14" ht="12.75" customHeight="1">
      <c r="A18" s="5" t="s">
        <v>123</v>
      </c>
      <c r="B18" s="107">
        <v>22.522</v>
      </c>
      <c r="C18" s="90">
        <v>3139.319</v>
      </c>
      <c r="D18" s="90">
        <v>0.712</v>
      </c>
      <c r="E18" s="90"/>
      <c r="F18" s="91">
        <v>49.118</v>
      </c>
      <c r="G18" s="91">
        <v>165.622</v>
      </c>
      <c r="H18" s="91">
        <v>0.297</v>
      </c>
      <c r="I18" s="91"/>
      <c r="J18" s="91"/>
      <c r="K18" s="90"/>
      <c r="L18" s="54"/>
      <c r="M18" s="51"/>
      <c r="N18" s="51"/>
    </row>
    <row r="19" spans="1:14" ht="12.75" customHeight="1">
      <c r="A19" s="127" t="s">
        <v>140</v>
      </c>
      <c r="B19" s="203">
        <v>131.424</v>
      </c>
      <c r="C19" s="213">
        <v>20533.491</v>
      </c>
      <c r="D19" s="213">
        <v>0.636</v>
      </c>
      <c r="E19" s="213"/>
      <c r="F19" s="157">
        <v>286.627</v>
      </c>
      <c r="G19" s="157">
        <v>1083.292</v>
      </c>
      <c r="H19" s="157">
        <v>0.265</v>
      </c>
      <c r="I19" s="91"/>
      <c r="J19" s="91"/>
      <c r="K19" s="90"/>
      <c r="L19" s="54"/>
      <c r="M19" s="51"/>
      <c r="N19" s="51"/>
    </row>
    <row r="20" spans="1:12" ht="12.75" customHeight="1">
      <c r="A20" s="45"/>
      <c r="B20" s="54"/>
      <c r="C20" s="54"/>
      <c r="D20" s="54"/>
      <c r="E20" s="54"/>
      <c r="F20" s="54"/>
      <c r="G20" s="54"/>
      <c r="H20" s="54"/>
      <c r="I20" s="54"/>
      <c r="J20" s="54"/>
      <c r="K20" s="54"/>
      <c r="L20" s="54"/>
    </row>
    <row r="21" ht="12.75" customHeight="1">
      <c r="A21" s="59"/>
    </row>
    <row r="22" ht="12.75">
      <c r="F22" s="86"/>
    </row>
    <row r="23" spans="1:3" ht="12.75">
      <c r="A23" s="21" t="s">
        <v>184</v>
      </c>
      <c r="C23" s="76"/>
    </row>
    <row r="24" spans="1:6" ht="12.75">
      <c r="A24" s="1"/>
      <c r="B24" s="1"/>
      <c r="C24" s="1"/>
      <c r="F24" s="87"/>
    </row>
    <row r="25" spans="1:6" ht="12.75">
      <c r="A25" s="45"/>
      <c r="B25" s="1"/>
      <c r="C25" s="1"/>
      <c r="F25" s="88"/>
    </row>
    <row r="26" spans="2:5" ht="12.75">
      <c r="B26" s="1"/>
      <c r="C26" s="1"/>
      <c r="D26" s="87"/>
      <c r="E26" s="87"/>
    </row>
    <row r="30" ht="12.75">
      <c r="A30" s="57"/>
    </row>
    <row r="31" ht="12.75">
      <c r="A31" s="57"/>
    </row>
    <row r="32" ht="12.75">
      <c r="A32" s="57"/>
    </row>
    <row r="33" ht="12.75">
      <c r="A33" s="57"/>
    </row>
    <row r="34" ht="12.75">
      <c r="A34" s="57"/>
    </row>
    <row r="35" ht="12.75">
      <c r="A35" s="57"/>
    </row>
    <row r="36" ht="12.75">
      <c r="A36" s="57"/>
    </row>
    <row r="37" ht="12.75">
      <c r="A37" s="57"/>
    </row>
    <row r="38" ht="12.75">
      <c r="A38" s="57"/>
    </row>
    <row r="39" ht="12.75">
      <c r="A39" s="57"/>
    </row>
  </sheetData>
  <mergeCells count="2">
    <mergeCell ref="F2:H2"/>
    <mergeCell ref="B2:D2"/>
  </mergeCells>
  <hyperlinks>
    <hyperlink ref="A23" location="Index!A26" display="Index!A26"/>
  </hyperlinks>
  <printOptions/>
  <pageMargins left="0.75" right="0.75" top="1" bottom="1" header="0.5" footer="0.5"/>
  <pageSetup horizontalDpi="600" verticalDpi="600" orientation="landscape" paperSize="9" r:id="rId1"/>
  <headerFooter alignWithMargins="0">
    <oddHeader>&amp;L&amp;A</oddHeader>
  </headerFooter>
</worksheet>
</file>

<file path=xl/worksheets/sheet28.xml><?xml version="1.0" encoding="utf-8"?>
<worksheet xmlns="http://schemas.openxmlformats.org/spreadsheetml/2006/main" xmlns:r="http://schemas.openxmlformats.org/officeDocument/2006/relationships">
  <dimension ref="A1:I25"/>
  <sheetViews>
    <sheetView workbookViewId="0" topLeftCell="A1">
      <selection activeCell="A21" sqref="A21"/>
    </sheetView>
  </sheetViews>
  <sheetFormatPr defaultColWidth="9.140625" defaultRowHeight="12.75"/>
  <cols>
    <col min="1" max="1" width="28.140625" style="6" customWidth="1"/>
    <col min="2" max="6" width="13.421875" style="24" customWidth="1"/>
    <col min="7" max="7" width="12.421875" style="24" customWidth="1"/>
    <col min="8" max="8" width="13.421875" style="24" customWidth="1"/>
    <col min="9" max="16384" width="9.140625" style="6" customWidth="1"/>
  </cols>
  <sheetData>
    <row r="1" spans="1:8" ht="16.5" customHeight="1">
      <c r="A1" s="112" t="s">
        <v>367</v>
      </c>
      <c r="B1" s="185"/>
      <c r="C1" s="185"/>
      <c r="D1" s="185"/>
      <c r="E1" s="185"/>
      <c r="F1" s="185"/>
      <c r="G1" s="185"/>
      <c r="H1" s="185"/>
    </row>
    <row r="2" spans="1:8" ht="11.25">
      <c r="A2" s="199"/>
      <c r="B2" s="145" t="s">
        <v>157</v>
      </c>
      <c r="C2" s="145" t="s">
        <v>158</v>
      </c>
      <c r="D2" s="145" t="s">
        <v>159</v>
      </c>
      <c r="E2" s="145" t="s">
        <v>160</v>
      </c>
      <c r="F2" s="145" t="s">
        <v>161</v>
      </c>
      <c r="G2" s="145" t="s">
        <v>14</v>
      </c>
      <c r="H2" s="145" t="s">
        <v>120</v>
      </c>
    </row>
    <row r="3" spans="1:8" ht="11.25">
      <c r="A3" s="81" t="s">
        <v>7</v>
      </c>
      <c r="C3" s="82"/>
      <c r="D3" s="82"/>
      <c r="E3" s="82"/>
      <c r="F3" s="82"/>
      <c r="G3" s="82"/>
      <c r="H3" s="82"/>
    </row>
    <row r="4" spans="1:8" ht="11.25">
      <c r="A4" s="57" t="s">
        <v>162</v>
      </c>
      <c r="B4" s="63">
        <v>327</v>
      </c>
      <c r="C4" s="82">
        <v>851</v>
      </c>
      <c r="D4" s="82">
        <v>2330</v>
      </c>
      <c r="E4" s="82">
        <v>1859</v>
      </c>
      <c r="F4" s="82">
        <v>12237</v>
      </c>
      <c r="G4" s="82">
        <f>17805-SUM(B4:F4)</f>
        <v>201</v>
      </c>
      <c r="H4" s="82">
        <f>SUM(B4:G4)</f>
        <v>17805</v>
      </c>
    </row>
    <row r="5" spans="1:9" ht="11.25">
      <c r="A5" s="57" t="s">
        <v>163</v>
      </c>
      <c r="B5" s="80">
        <v>30308</v>
      </c>
      <c r="C5" s="82">
        <v>15617</v>
      </c>
      <c r="D5" s="82">
        <v>16790</v>
      </c>
      <c r="E5" s="82">
        <v>5897</v>
      </c>
      <c r="F5" s="82">
        <v>5775</v>
      </c>
      <c r="G5" s="82">
        <f>75888-SUM(B5:F5)</f>
        <v>1501</v>
      </c>
      <c r="H5" s="82">
        <f>SUM(B5:G5)</f>
        <v>75888</v>
      </c>
      <c r="I5" s="50"/>
    </row>
    <row r="6" spans="1:9" ht="11.25">
      <c r="A6" s="57" t="s">
        <v>14</v>
      </c>
      <c r="B6" s="80">
        <v>2741</v>
      </c>
      <c r="C6" s="82">
        <v>1647</v>
      </c>
      <c r="D6" s="82">
        <v>1396</v>
      </c>
      <c r="E6" s="82">
        <v>380</v>
      </c>
      <c r="F6" s="82">
        <v>373</v>
      </c>
      <c r="G6" s="82">
        <f>6699-SUM(B6:F6)</f>
        <v>162</v>
      </c>
      <c r="H6" s="82">
        <f>SUM(B6:G6)</f>
        <v>6699</v>
      </c>
      <c r="I6" s="50"/>
    </row>
    <row r="7" spans="1:9" ht="11.25">
      <c r="A7" s="57" t="s">
        <v>24</v>
      </c>
      <c r="B7" s="80">
        <f aca="true" t="shared" si="0" ref="B7:G7">SUM(B4:B6)</f>
        <v>33376</v>
      </c>
      <c r="C7" s="80">
        <f t="shared" si="0"/>
        <v>18115</v>
      </c>
      <c r="D7" s="80">
        <f t="shared" si="0"/>
        <v>20516</v>
      </c>
      <c r="E7" s="80">
        <f t="shared" si="0"/>
        <v>8136</v>
      </c>
      <c r="F7" s="80">
        <f t="shared" si="0"/>
        <v>18385</v>
      </c>
      <c r="G7" s="80">
        <f t="shared" si="0"/>
        <v>1864</v>
      </c>
      <c r="H7" s="80">
        <f>SUM(H3:H6)</f>
        <v>100392</v>
      </c>
      <c r="I7" s="50"/>
    </row>
    <row r="8" spans="1:8" ht="11.25">
      <c r="A8" s="81" t="s">
        <v>63</v>
      </c>
      <c r="B8" s="63"/>
      <c r="C8" s="82"/>
      <c r="D8" s="82"/>
      <c r="E8" s="82"/>
      <c r="F8" s="82"/>
      <c r="G8" s="82"/>
      <c r="H8" s="82"/>
    </row>
    <row r="9" spans="1:8" ht="11.25">
      <c r="A9" s="57" t="s">
        <v>162</v>
      </c>
      <c r="B9" s="63">
        <v>238</v>
      </c>
      <c r="C9" s="82">
        <v>187</v>
      </c>
      <c r="D9" s="82">
        <v>308</v>
      </c>
      <c r="E9" s="82">
        <v>250</v>
      </c>
      <c r="F9" s="82">
        <v>884</v>
      </c>
      <c r="G9" s="82">
        <f>1900-SUM(B9:F9)</f>
        <v>33</v>
      </c>
      <c r="H9" s="82">
        <f>SUM(B9:G9)</f>
        <v>1900</v>
      </c>
    </row>
    <row r="10" spans="1:8" ht="11.25">
      <c r="A10" s="57" t="s">
        <v>163</v>
      </c>
      <c r="B10" s="80">
        <v>4718596</v>
      </c>
      <c r="C10" s="82">
        <v>1204575</v>
      </c>
      <c r="D10" s="82">
        <v>579966</v>
      </c>
      <c r="E10" s="82">
        <v>95088</v>
      </c>
      <c r="F10" s="82">
        <v>36392</v>
      </c>
      <c r="G10" s="82">
        <f>6685027-SUM(B10:F10)</f>
        <v>50410</v>
      </c>
      <c r="H10" s="82">
        <f>SUM(B10:G10)</f>
        <v>6685027</v>
      </c>
    </row>
    <row r="11" spans="1:8" ht="11.25">
      <c r="A11" s="57" t="s">
        <v>14</v>
      </c>
      <c r="B11" s="80">
        <v>864505</v>
      </c>
      <c r="C11" s="82">
        <v>330034</v>
      </c>
      <c r="D11" s="82">
        <v>201676</v>
      </c>
      <c r="E11" s="82">
        <v>36803</v>
      </c>
      <c r="F11" s="82">
        <v>11257</v>
      </c>
      <c r="G11" s="82">
        <f>1457558-SUM(B11:F11)</f>
        <v>13283</v>
      </c>
      <c r="H11" s="82">
        <f>SUM(B11:G11)</f>
        <v>1457558</v>
      </c>
    </row>
    <row r="12" spans="1:8" ht="11.25">
      <c r="A12" s="57" t="s">
        <v>24</v>
      </c>
      <c r="B12" s="80">
        <f>SUM(B9:B11)</f>
        <v>5583339</v>
      </c>
      <c r="C12" s="80">
        <f>SUM(C9:C11)</f>
        <v>1534796</v>
      </c>
      <c r="D12" s="80">
        <f>SUM(D9:D11)</f>
        <v>781950</v>
      </c>
      <c r="E12" s="80">
        <f>SUM(E9:E11)</f>
        <v>132141</v>
      </c>
      <c r="F12" s="80">
        <f>SUM(F9:F11)</f>
        <v>48533</v>
      </c>
      <c r="G12" s="80"/>
      <c r="H12" s="80">
        <f>SUM(H8:H11)</f>
        <v>8144485</v>
      </c>
    </row>
    <row r="13" spans="1:8" ht="11.25">
      <c r="A13" s="81" t="s">
        <v>164</v>
      </c>
      <c r="B13" s="63"/>
      <c r="C13" s="82"/>
      <c r="D13" s="82"/>
      <c r="E13" s="82"/>
      <c r="F13" s="82"/>
      <c r="G13" s="82"/>
      <c r="H13" s="82"/>
    </row>
    <row r="14" spans="1:8" ht="11.25">
      <c r="A14" s="57" t="s">
        <v>162</v>
      </c>
      <c r="B14" s="63">
        <f aca="true" t="shared" si="1" ref="B14:G16">SUM(B4,B9)</f>
        <v>565</v>
      </c>
      <c r="C14" s="63">
        <f t="shared" si="1"/>
        <v>1038</v>
      </c>
      <c r="D14" s="63">
        <f t="shared" si="1"/>
        <v>2638</v>
      </c>
      <c r="E14" s="63">
        <f t="shared" si="1"/>
        <v>2109</v>
      </c>
      <c r="F14" s="63">
        <f t="shared" si="1"/>
        <v>13121</v>
      </c>
      <c r="G14" s="63">
        <f t="shared" si="1"/>
        <v>234</v>
      </c>
      <c r="H14" s="82">
        <f>SUM(B14:G14)</f>
        <v>19705</v>
      </c>
    </row>
    <row r="15" spans="1:8" ht="11.25">
      <c r="A15" s="57" t="s">
        <v>163</v>
      </c>
      <c r="B15" s="63">
        <f t="shared" si="1"/>
        <v>4748904</v>
      </c>
      <c r="C15" s="63">
        <f t="shared" si="1"/>
        <v>1220192</v>
      </c>
      <c r="D15" s="63">
        <f t="shared" si="1"/>
        <v>596756</v>
      </c>
      <c r="E15" s="63">
        <f t="shared" si="1"/>
        <v>100985</v>
      </c>
      <c r="F15" s="63">
        <f t="shared" si="1"/>
        <v>42167</v>
      </c>
      <c r="G15" s="63">
        <f t="shared" si="1"/>
        <v>51911</v>
      </c>
      <c r="H15" s="82">
        <f>SUM(B15:G15)</f>
        <v>6760915</v>
      </c>
    </row>
    <row r="16" spans="1:8" ht="11.25">
      <c r="A16" s="57" t="s">
        <v>14</v>
      </c>
      <c r="B16" s="63">
        <f t="shared" si="1"/>
        <v>867246</v>
      </c>
      <c r="C16" s="63">
        <f t="shared" si="1"/>
        <v>331681</v>
      </c>
      <c r="D16" s="63">
        <f t="shared" si="1"/>
        <v>203072</v>
      </c>
      <c r="E16" s="63">
        <f t="shared" si="1"/>
        <v>37183</v>
      </c>
      <c r="F16" s="63">
        <f t="shared" si="1"/>
        <v>11630</v>
      </c>
      <c r="G16" s="63">
        <f t="shared" si="1"/>
        <v>13445</v>
      </c>
      <c r="H16" s="82">
        <f>SUM(B16:G16)</f>
        <v>1464257</v>
      </c>
    </row>
    <row r="17" spans="1:8" ht="11.25">
      <c r="A17" s="122" t="s">
        <v>24</v>
      </c>
      <c r="B17" s="171">
        <f aca="true" t="shared" si="2" ref="B17:G17">SUM(B14:B16)</f>
        <v>5616715</v>
      </c>
      <c r="C17" s="171">
        <f t="shared" si="2"/>
        <v>1552911</v>
      </c>
      <c r="D17" s="171">
        <f t="shared" si="2"/>
        <v>802466</v>
      </c>
      <c r="E17" s="171">
        <f t="shared" si="2"/>
        <v>140277</v>
      </c>
      <c r="F17" s="171">
        <f t="shared" si="2"/>
        <v>66918</v>
      </c>
      <c r="G17" s="171">
        <f t="shared" si="2"/>
        <v>65590</v>
      </c>
      <c r="H17" s="171">
        <f>SUM(H13:H16)</f>
        <v>8244877</v>
      </c>
    </row>
    <row r="18" spans="2:8" ht="11.25">
      <c r="B18" s="82"/>
      <c r="C18" s="82"/>
      <c r="D18" s="82"/>
      <c r="E18" s="82"/>
      <c r="F18" s="82"/>
      <c r="G18" s="82"/>
      <c r="H18" s="82"/>
    </row>
    <row r="19" spans="2:8" ht="11.25">
      <c r="B19" s="82"/>
      <c r="C19" s="82"/>
      <c r="D19" s="82"/>
      <c r="E19" s="82"/>
      <c r="F19" s="82"/>
      <c r="G19" s="82"/>
      <c r="H19" s="82"/>
    </row>
    <row r="20" spans="2:8" ht="11.25">
      <c r="B20" s="82"/>
      <c r="C20" s="82"/>
      <c r="D20" s="82"/>
      <c r="E20" s="82"/>
      <c r="F20" s="82"/>
      <c r="G20" s="82"/>
      <c r="H20" s="82"/>
    </row>
    <row r="21" spans="1:8" ht="12.75">
      <c r="A21" s="21" t="s">
        <v>101</v>
      </c>
      <c r="B21" s="82"/>
      <c r="C21" s="82"/>
      <c r="D21" s="82"/>
      <c r="E21" s="82"/>
      <c r="F21" s="82"/>
      <c r="G21" s="82"/>
      <c r="H21" s="82"/>
    </row>
    <row r="22" spans="2:8" ht="11.25">
      <c r="B22" s="82"/>
      <c r="C22" s="82"/>
      <c r="D22" s="82"/>
      <c r="E22" s="82"/>
      <c r="F22" s="82"/>
      <c r="G22" s="82"/>
      <c r="H22" s="82"/>
    </row>
    <row r="24" ht="11.25">
      <c r="A24" s="52" t="s">
        <v>375</v>
      </c>
    </row>
    <row r="25" ht="11.25">
      <c r="A25" s="52" t="s">
        <v>440</v>
      </c>
    </row>
  </sheetData>
  <hyperlinks>
    <hyperlink ref="A21" location="Index!A27" display="Index!A27"/>
  </hyperlinks>
  <printOptions/>
  <pageMargins left="0.75" right="0.75" top="1" bottom="1" header="0.5" footer="0.5"/>
  <pageSetup horizontalDpi="600" verticalDpi="600" orientation="landscape" paperSize="9" r:id="rId1"/>
  <headerFooter alignWithMargins="0">
    <oddHeader>&amp;L&amp;A</oddHeader>
  </headerFooter>
</worksheet>
</file>

<file path=xl/worksheets/sheet29.xml><?xml version="1.0" encoding="utf-8"?>
<worksheet xmlns="http://schemas.openxmlformats.org/spreadsheetml/2006/main" xmlns:r="http://schemas.openxmlformats.org/officeDocument/2006/relationships">
  <dimension ref="A1:K21"/>
  <sheetViews>
    <sheetView workbookViewId="0" topLeftCell="A1">
      <selection activeCell="A18" sqref="A18"/>
    </sheetView>
  </sheetViews>
  <sheetFormatPr defaultColWidth="9.140625" defaultRowHeight="12.75"/>
  <cols>
    <col min="1" max="1" width="19.28125" style="6" bestFit="1" customWidth="1"/>
    <col min="2" max="10" width="8.8515625" style="24" customWidth="1"/>
    <col min="11" max="16384" width="9.140625" style="6" customWidth="1"/>
  </cols>
  <sheetData>
    <row r="1" ht="16.5" customHeight="1">
      <c r="A1" s="58" t="s">
        <v>368</v>
      </c>
    </row>
    <row r="2" spans="1:11" ht="12.75" customHeight="1">
      <c r="A2" s="200"/>
      <c r="B2" s="145" t="s">
        <v>64</v>
      </c>
      <c r="C2" s="145" t="s">
        <v>65</v>
      </c>
      <c r="D2" s="145" t="s">
        <v>66</v>
      </c>
      <c r="E2" s="145" t="s">
        <v>67</v>
      </c>
      <c r="F2" s="145" t="s">
        <v>68</v>
      </c>
      <c r="G2" s="145" t="s">
        <v>69</v>
      </c>
      <c r="H2" s="145" t="s">
        <v>70</v>
      </c>
      <c r="I2" s="145" t="s">
        <v>71</v>
      </c>
      <c r="J2" s="145" t="s">
        <v>120</v>
      </c>
      <c r="K2" s="75"/>
    </row>
    <row r="3" spans="1:10" ht="12.75" customHeight="1">
      <c r="A3" s="81" t="s">
        <v>7</v>
      </c>
      <c r="C3" s="82"/>
      <c r="D3" s="82"/>
      <c r="E3" s="82"/>
      <c r="F3" s="82"/>
      <c r="G3" s="82"/>
      <c r="H3" s="82"/>
      <c r="I3" s="82"/>
      <c r="J3" s="82"/>
    </row>
    <row r="4" spans="1:10" ht="12.75" customHeight="1">
      <c r="A4" s="57" t="s">
        <v>165</v>
      </c>
      <c r="B4" s="63">
        <v>503</v>
      </c>
      <c r="C4" s="82">
        <v>87</v>
      </c>
      <c r="D4" s="82">
        <v>631</v>
      </c>
      <c r="E4" s="63">
        <v>515</v>
      </c>
      <c r="F4" s="82">
        <v>144</v>
      </c>
      <c r="G4" s="82">
        <v>14</v>
      </c>
      <c r="H4" s="82">
        <v>14</v>
      </c>
      <c r="I4" s="82">
        <v>281</v>
      </c>
      <c r="J4" s="82">
        <f>SUM(B4:I4)</f>
        <v>2189</v>
      </c>
    </row>
    <row r="5" spans="1:10" ht="12.75" customHeight="1">
      <c r="A5" s="57" t="s">
        <v>166</v>
      </c>
      <c r="B5" s="80">
        <v>286</v>
      </c>
      <c r="C5" s="82">
        <v>40</v>
      </c>
      <c r="D5" s="82">
        <v>291</v>
      </c>
      <c r="E5" s="80">
        <v>253</v>
      </c>
      <c r="F5" s="82">
        <v>93</v>
      </c>
      <c r="G5" s="82">
        <v>12</v>
      </c>
      <c r="H5" s="82">
        <v>5</v>
      </c>
      <c r="I5" s="82">
        <v>131</v>
      </c>
      <c r="J5" s="82">
        <f>SUM(B5:I5)</f>
        <v>1111</v>
      </c>
    </row>
    <row r="6" spans="1:11" ht="12.75" customHeight="1">
      <c r="A6" s="57" t="s">
        <v>24</v>
      </c>
      <c r="B6" s="80">
        <f aca="true" t="shared" si="0" ref="B6:I6">SUM(B4:B5)</f>
        <v>789</v>
      </c>
      <c r="C6" s="80">
        <f t="shared" si="0"/>
        <v>127</v>
      </c>
      <c r="D6" s="80">
        <f t="shared" si="0"/>
        <v>922</v>
      </c>
      <c r="E6" s="80">
        <f t="shared" si="0"/>
        <v>768</v>
      </c>
      <c r="F6" s="80">
        <f t="shared" si="0"/>
        <v>237</v>
      </c>
      <c r="G6" s="80">
        <f t="shared" si="0"/>
        <v>26</v>
      </c>
      <c r="H6" s="80">
        <f t="shared" si="0"/>
        <v>19</v>
      </c>
      <c r="I6" s="80">
        <f t="shared" si="0"/>
        <v>412</v>
      </c>
      <c r="J6" s="80">
        <f>SUM(J3:J5)</f>
        <v>3300</v>
      </c>
      <c r="K6" s="50"/>
    </row>
    <row r="7" spans="1:10" ht="12.75" customHeight="1">
      <c r="A7" s="81" t="s">
        <v>63</v>
      </c>
      <c r="B7" s="63"/>
      <c r="C7" s="82"/>
      <c r="D7" s="82"/>
      <c r="E7" s="82"/>
      <c r="F7" s="82"/>
      <c r="G7" s="82"/>
      <c r="H7" s="82"/>
      <c r="I7" s="82"/>
      <c r="J7" s="82"/>
    </row>
    <row r="8" spans="1:10" ht="12.75" customHeight="1">
      <c r="A8" s="57" t="s">
        <v>165</v>
      </c>
      <c r="B8" s="63">
        <v>18860</v>
      </c>
      <c r="C8" s="82">
        <v>16003</v>
      </c>
      <c r="D8" s="82">
        <v>13808</v>
      </c>
      <c r="E8" s="63">
        <v>6170</v>
      </c>
      <c r="F8" s="82">
        <v>4783</v>
      </c>
      <c r="G8" s="82">
        <v>1188</v>
      </c>
      <c r="H8" s="82">
        <v>914</v>
      </c>
      <c r="I8" s="82">
        <v>700</v>
      </c>
      <c r="J8" s="82">
        <f>SUM(B8:I8)</f>
        <v>62426</v>
      </c>
    </row>
    <row r="9" spans="1:10" ht="12.75" customHeight="1">
      <c r="A9" s="57" t="s">
        <v>166</v>
      </c>
      <c r="B9" s="80">
        <v>9706</v>
      </c>
      <c r="C9" s="82">
        <v>7700</v>
      </c>
      <c r="D9" s="82">
        <v>4913</v>
      </c>
      <c r="E9" s="80">
        <v>2416</v>
      </c>
      <c r="F9" s="82">
        <v>2220</v>
      </c>
      <c r="G9" s="82">
        <v>506</v>
      </c>
      <c r="H9" s="82">
        <v>328</v>
      </c>
      <c r="I9" s="82">
        <v>271</v>
      </c>
      <c r="J9" s="82">
        <f>SUM(B9:I9)</f>
        <v>28060</v>
      </c>
    </row>
    <row r="10" spans="1:11" ht="12.75" customHeight="1">
      <c r="A10" s="57" t="s">
        <v>24</v>
      </c>
      <c r="B10" s="80">
        <f aca="true" t="shared" si="1" ref="B10:I10">SUM(B8:B9)</f>
        <v>28566</v>
      </c>
      <c r="C10" s="80">
        <f t="shared" si="1"/>
        <v>23703</v>
      </c>
      <c r="D10" s="80">
        <f t="shared" si="1"/>
        <v>18721</v>
      </c>
      <c r="E10" s="80">
        <f t="shared" si="1"/>
        <v>8586</v>
      </c>
      <c r="F10" s="80">
        <f t="shared" si="1"/>
        <v>7003</v>
      </c>
      <c r="G10" s="80">
        <f t="shared" si="1"/>
        <v>1694</v>
      </c>
      <c r="H10" s="80">
        <f t="shared" si="1"/>
        <v>1242</v>
      </c>
      <c r="I10" s="80">
        <f t="shared" si="1"/>
        <v>971</v>
      </c>
      <c r="J10" s="80">
        <f>SUM(J7:J9)</f>
        <v>90486</v>
      </c>
      <c r="K10" s="50"/>
    </row>
    <row r="11" spans="1:10" ht="12.75" customHeight="1">
      <c r="A11" s="227" t="s">
        <v>167</v>
      </c>
      <c r="B11" s="227"/>
      <c r="C11" s="227"/>
      <c r="D11" s="227"/>
      <c r="E11" s="227"/>
      <c r="F11" s="227"/>
      <c r="G11" s="227"/>
      <c r="H11" s="227"/>
      <c r="I11" s="227"/>
      <c r="J11" s="227"/>
    </row>
    <row r="12" spans="1:10" ht="12.75" customHeight="1">
      <c r="A12" s="57" t="s">
        <v>165</v>
      </c>
      <c r="B12" s="63">
        <f aca="true" t="shared" si="2" ref="B12:I13">SUM(B4,B8)</f>
        <v>19363</v>
      </c>
      <c r="C12" s="63">
        <f t="shared" si="2"/>
        <v>16090</v>
      </c>
      <c r="D12" s="63">
        <f t="shared" si="2"/>
        <v>14439</v>
      </c>
      <c r="E12" s="63">
        <f t="shared" si="2"/>
        <v>6685</v>
      </c>
      <c r="F12" s="63">
        <f t="shared" si="2"/>
        <v>4927</v>
      </c>
      <c r="G12" s="63">
        <f t="shared" si="2"/>
        <v>1202</v>
      </c>
      <c r="H12" s="63">
        <f t="shared" si="2"/>
        <v>928</v>
      </c>
      <c r="I12" s="63">
        <f t="shared" si="2"/>
        <v>981</v>
      </c>
      <c r="J12" s="82">
        <f>SUM(B12:I12)</f>
        <v>64615</v>
      </c>
    </row>
    <row r="13" spans="1:10" ht="12.75" customHeight="1">
      <c r="A13" s="57" t="s">
        <v>166</v>
      </c>
      <c r="B13" s="63">
        <f t="shared" si="2"/>
        <v>9992</v>
      </c>
      <c r="C13" s="63">
        <f t="shared" si="2"/>
        <v>7740</v>
      </c>
      <c r="D13" s="63">
        <f t="shared" si="2"/>
        <v>5204</v>
      </c>
      <c r="E13" s="63">
        <f t="shared" si="2"/>
        <v>2669</v>
      </c>
      <c r="F13" s="63">
        <f t="shared" si="2"/>
        <v>2313</v>
      </c>
      <c r="G13" s="63">
        <f t="shared" si="2"/>
        <v>518</v>
      </c>
      <c r="H13" s="63">
        <f t="shared" si="2"/>
        <v>333</v>
      </c>
      <c r="I13" s="63">
        <f t="shared" si="2"/>
        <v>402</v>
      </c>
      <c r="J13" s="82">
        <f>SUM(B13:I13)</f>
        <v>29171</v>
      </c>
    </row>
    <row r="14" spans="1:10" ht="12.75" customHeight="1">
      <c r="A14" s="122" t="s">
        <v>24</v>
      </c>
      <c r="B14" s="171">
        <f aca="true" t="shared" si="3" ref="B14:I14">SUM(B12:B13)</f>
        <v>29355</v>
      </c>
      <c r="C14" s="171">
        <f t="shared" si="3"/>
        <v>23830</v>
      </c>
      <c r="D14" s="171">
        <f t="shared" si="3"/>
        <v>19643</v>
      </c>
      <c r="E14" s="171">
        <f t="shared" si="3"/>
        <v>9354</v>
      </c>
      <c r="F14" s="171">
        <f t="shared" si="3"/>
        <v>7240</v>
      </c>
      <c r="G14" s="171">
        <f t="shared" si="3"/>
        <v>1720</v>
      </c>
      <c r="H14" s="171">
        <f t="shared" si="3"/>
        <v>1261</v>
      </c>
      <c r="I14" s="171">
        <f t="shared" si="3"/>
        <v>1383</v>
      </c>
      <c r="J14" s="171">
        <f>SUM(J11:J13)</f>
        <v>93786</v>
      </c>
    </row>
    <row r="15" spans="2:10" ht="12.75" customHeight="1">
      <c r="B15" s="82"/>
      <c r="C15" s="82"/>
      <c r="D15" s="82"/>
      <c r="E15" s="82"/>
      <c r="F15" s="82"/>
      <c r="G15" s="82"/>
      <c r="H15" s="82"/>
      <c r="I15" s="82"/>
      <c r="J15" s="82"/>
    </row>
    <row r="16" spans="2:10" ht="12.75" customHeight="1">
      <c r="B16" s="82"/>
      <c r="C16" s="82"/>
      <c r="D16" s="82"/>
      <c r="E16" s="82"/>
      <c r="F16" s="82"/>
      <c r="G16" s="82"/>
      <c r="H16" s="82"/>
      <c r="I16" s="82"/>
      <c r="J16" s="82"/>
    </row>
    <row r="17" spans="2:10" ht="12.75" customHeight="1">
      <c r="B17" s="82"/>
      <c r="C17" s="82"/>
      <c r="D17" s="82"/>
      <c r="E17" s="82"/>
      <c r="F17" s="82"/>
      <c r="G17" s="82"/>
      <c r="H17" s="82"/>
      <c r="I17" s="82"/>
      <c r="J17" s="82"/>
    </row>
    <row r="18" spans="1:10" ht="12.75" customHeight="1">
      <c r="A18" s="21" t="s">
        <v>185</v>
      </c>
      <c r="B18" s="82"/>
      <c r="C18" s="82"/>
      <c r="D18" s="82"/>
      <c r="E18" s="82"/>
      <c r="F18" s="82"/>
      <c r="G18" s="82"/>
      <c r="H18" s="82"/>
      <c r="I18" s="82"/>
      <c r="J18" s="82"/>
    </row>
    <row r="19" spans="2:10" ht="11.25">
      <c r="B19" s="82"/>
      <c r="C19" s="82"/>
      <c r="D19" s="82"/>
      <c r="E19" s="82"/>
      <c r="F19" s="82"/>
      <c r="G19" s="82"/>
      <c r="H19" s="82"/>
      <c r="I19" s="82"/>
      <c r="J19" s="82"/>
    </row>
    <row r="21" ht="11.25">
      <c r="A21" s="52" t="s">
        <v>350</v>
      </c>
    </row>
  </sheetData>
  <mergeCells count="1">
    <mergeCell ref="A11:J11"/>
  </mergeCells>
  <hyperlinks>
    <hyperlink ref="A18" location="Index!A28" display="Index!A28"/>
  </hyperlinks>
  <printOptions/>
  <pageMargins left="0.75" right="0.75" top="1" bottom="1" header="0.5" footer="0.5"/>
  <pageSetup horizontalDpi="600" verticalDpi="600" orientation="landscape" paperSize="9" r:id="rId1"/>
  <headerFooter alignWithMargins="0">
    <oddHeader>&amp;L&amp;A</oddHeader>
  </headerFooter>
</worksheet>
</file>

<file path=xl/worksheets/sheet3.xml><?xml version="1.0" encoding="utf-8"?>
<worksheet xmlns="http://schemas.openxmlformats.org/spreadsheetml/2006/main" xmlns:r="http://schemas.openxmlformats.org/officeDocument/2006/relationships">
  <dimension ref="A1:D54"/>
  <sheetViews>
    <sheetView workbookViewId="0" topLeftCell="A46">
      <selection activeCell="A54" sqref="A54"/>
    </sheetView>
  </sheetViews>
  <sheetFormatPr defaultColWidth="9.140625" defaultRowHeight="12.75"/>
  <cols>
    <col min="1" max="1" width="27.140625" style="0" customWidth="1"/>
    <col min="2" max="2" width="73.57421875" style="0" customWidth="1"/>
  </cols>
  <sheetData>
    <row r="1" ht="16.5" customHeight="1">
      <c r="A1" s="58" t="s">
        <v>6</v>
      </c>
    </row>
    <row r="2" spans="1:2" ht="12.75">
      <c r="A2" s="166" t="s">
        <v>332</v>
      </c>
      <c r="B2" s="166" t="s">
        <v>333</v>
      </c>
    </row>
    <row r="3" spans="1:2" ht="22.5">
      <c r="A3" s="14" t="s">
        <v>133</v>
      </c>
      <c r="B3" s="14" t="s">
        <v>334</v>
      </c>
    </row>
    <row r="4" spans="1:4" ht="22.5">
      <c r="A4" s="57" t="s">
        <v>107</v>
      </c>
      <c r="B4" s="57" t="s">
        <v>335</v>
      </c>
      <c r="D4" s="136"/>
    </row>
    <row r="5" spans="1:2" ht="22.5">
      <c r="A5" s="222" t="s">
        <v>11</v>
      </c>
      <c r="B5" s="57" t="s">
        <v>336</v>
      </c>
    </row>
    <row r="6" spans="1:2" ht="22.5">
      <c r="A6" s="222"/>
      <c r="B6" s="57" t="s">
        <v>351</v>
      </c>
    </row>
    <row r="7" spans="1:2" ht="22.5">
      <c r="A7" s="222"/>
      <c r="B7" s="57" t="s">
        <v>352</v>
      </c>
    </row>
    <row r="8" spans="1:2" ht="22.5">
      <c r="A8" s="57" t="s">
        <v>10</v>
      </c>
      <c r="B8" s="57" t="s">
        <v>353</v>
      </c>
    </row>
    <row r="9" spans="1:2" ht="22.5">
      <c r="A9" s="57" t="s">
        <v>12</v>
      </c>
      <c r="B9" s="57" t="s">
        <v>354</v>
      </c>
    </row>
    <row r="10" spans="1:2" ht="22.5">
      <c r="A10" s="222" t="s">
        <v>20</v>
      </c>
      <c r="B10" s="57" t="s">
        <v>355</v>
      </c>
    </row>
    <row r="11" spans="1:2" ht="33.75">
      <c r="A11" s="222"/>
      <c r="B11" s="57" t="s">
        <v>356</v>
      </c>
    </row>
    <row r="12" spans="1:2" ht="22.5">
      <c r="A12" s="222" t="s">
        <v>21</v>
      </c>
      <c r="B12" s="57" t="s">
        <v>357</v>
      </c>
    </row>
    <row r="13" spans="1:2" ht="12.75">
      <c r="A13" s="223"/>
      <c r="B13" s="14" t="s">
        <v>358</v>
      </c>
    </row>
    <row r="14" spans="1:2" ht="12.75">
      <c r="A14" s="223" t="s">
        <v>13</v>
      </c>
      <c r="B14" s="14" t="s">
        <v>359</v>
      </c>
    </row>
    <row r="15" spans="1:2" ht="22.5">
      <c r="A15" s="223"/>
      <c r="B15" s="14" t="s">
        <v>360</v>
      </c>
    </row>
    <row r="16" spans="1:2" ht="22.5">
      <c r="A16" s="223"/>
      <c r="B16" s="14" t="s">
        <v>361</v>
      </c>
    </row>
    <row r="17" spans="1:2" ht="22.5">
      <c r="A17" s="223"/>
      <c r="B17" s="14" t="s">
        <v>362</v>
      </c>
    </row>
    <row r="18" spans="1:2" ht="45">
      <c r="A18" s="57" t="s">
        <v>16</v>
      </c>
      <c r="B18" s="57" t="s">
        <v>381</v>
      </c>
    </row>
    <row r="19" spans="1:2" ht="22.5">
      <c r="A19" s="57" t="s">
        <v>382</v>
      </c>
      <c r="B19" s="57" t="s">
        <v>383</v>
      </c>
    </row>
    <row r="20" spans="1:2" ht="12.75">
      <c r="A20" s="222" t="s">
        <v>18</v>
      </c>
      <c r="B20" s="57" t="s">
        <v>384</v>
      </c>
    </row>
    <row r="21" spans="1:2" ht="12.75">
      <c r="A21" s="222"/>
      <c r="B21" s="57" t="s">
        <v>385</v>
      </c>
    </row>
    <row r="22" spans="1:2" ht="22.5">
      <c r="A22" s="222"/>
      <c r="B22" s="72" t="s">
        <v>402</v>
      </c>
    </row>
    <row r="23" spans="1:2" ht="12.75">
      <c r="A23" s="222"/>
      <c r="B23" s="72" t="s">
        <v>403</v>
      </c>
    </row>
    <row r="24" spans="1:2" ht="33.75">
      <c r="A24" s="222"/>
      <c r="B24" s="72" t="s">
        <v>433</v>
      </c>
    </row>
    <row r="25" spans="1:2" ht="33.75">
      <c r="A25" s="222" t="s">
        <v>19</v>
      </c>
      <c r="B25" s="57" t="s">
        <v>434</v>
      </c>
    </row>
    <row r="26" spans="1:2" ht="12.75">
      <c r="A26" s="222"/>
      <c r="B26" s="57" t="s">
        <v>435</v>
      </c>
    </row>
    <row r="27" spans="1:2" ht="33.75">
      <c r="A27" s="222" t="s">
        <v>32</v>
      </c>
      <c r="B27" s="57" t="s">
        <v>436</v>
      </c>
    </row>
    <row r="28" spans="1:2" ht="12.75">
      <c r="A28" s="222"/>
      <c r="B28" s="57" t="s">
        <v>385</v>
      </c>
    </row>
    <row r="29" spans="1:2" ht="12.75">
      <c r="A29" s="222"/>
      <c r="B29" s="72" t="s">
        <v>42</v>
      </c>
    </row>
    <row r="30" spans="1:2" ht="12.75">
      <c r="A30" s="222"/>
      <c r="B30" s="72" t="s">
        <v>437</v>
      </c>
    </row>
    <row r="31" spans="1:2" ht="12.75">
      <c r="A31" s="222"/>
      <c r="B31" s="72" t="s">
        <v>438</v>
      </c>
    </row>
    <row r="32" spans="1:2" ht="22.5">
      <c r="A32" s="223"/>
      <c r="B32" s="73" t="s">
        <v>439</v>
      </c>
    </row>
    <row r="33" spans="1:2" ht="33.75">
      <c r="A33" s="223" t="s">
        <v>22</v>
      </c>
      <c r="B33" s="14" t="s">
        <v>441</v>
      </c>
    </row>
    <row r="34" spans="1:2" ht="12.75">
      <c r="A34" s="223"/>
      <c r="B34" s="14" t="s">
        <v>442</v>
      </c>
    </row>
    <row r="35" spans="1:2" ht="12.75">
      <c r="A35" s="223"/>
      <c r="B35" s="14" t="s">
        <v>385</v>
      </c>
    </row>
    <row r="36" spans="1:2" ht="12.75">
      <c r="A36" s="223"/>
      <c r="B36" s="73" t="s">
        <v>443</v>
      </c>
    </row>
    <row r="37" spans="1:2" ht="12.75">
      <c r="A37" s="223"/>
      <c r="B37" s="73" t="s">
        <v>444</v>
      </c>
    </row>
    <row r="38" spans="1:2" ht="12.75">
      <c r="A38" s="223"/>
      <c r="B38" s="73" t="s">
        <v>445</v>
      </c>
    </row>
    <row r="39" spans="1:2" ht="12.75">
      <c r="A39" s="223"/>
      <c r="B39" s="73" t="s">
        <v>446</v>
      </c>
    </row>
    <row r="40" spans="1:2" ht="12.75">
      <c r="A40" s="223"/>
      <c r="B40" s="73" t="s">
        <v>447</v>
      </c>
    </row>
    <row r="41" spans="1:2" ht="12.75">
      <c r="A41" s="223"/>
      <c r="B41" s="73" t="s">
        <v>448</v>
      </c>
    </row>
    <row r="42" spans="1:2" ht="12.75">
      <c r="A42" s="223"/>
      <c r="B42" s="73" t="s">
        <v>449</v>
      </c>
    </row>
    <row r="43" spans="1:2" ht="12.75">
      <c r="A43" s="223"/>
      <c r="B43" s="73" t="s">
        <v>450</v>
      </c>
    </row>
    <row r="44" spans="1:2" ht="12.75">
      <c r="A44" s="223"/>
      <c r="B44" s="73" t="s">
        <v>451</v>
      </c>
    </row>
    <row r="45" spans="1:2" ht="12.75">
      <c r="A45" s="222" t="s">
        <v>15</v>
      </c>
      <c r="B45" s="57" t="s">
        <v>452</v>
      </c>
    </row>
    <row r="46" spans="1:2" ht="12.75">
      <c r="A46" s="222"/>
      <c r="B46" s="57" t="s">
        <v>453</v>
      </c>
    </row>
    <row r="47" spans="1:2" ht="12.75">
      <c r="A47" s="222"/>
      <c r="B47" s="57" t="s">
        <v>454</v>
      </c>
    </row>
    <row r="48" spans="1:2" ht="33.75">
      <c r="A48" s="222" t="s">
        <v>23</v>
      </c>
      <c r="B48" s="57" t="s">
        <v>455</v>
      </c>
    </row>
    <row r="49" spans="1:2" ht="12.75">
      <c r="A49" s="222"/>
      <c r="B49" s="57" t="s">
        <v>456</v>
      </c>
    </row>
    <row r="50" spans="1:2" ht="22.5">
      <c r="A50" s="223" t="s">
        <v>121</v>
      </c>
      <c r="B50" s="57" t="s">
        <v>457</v>
      </c>
    </row>
    <row r="51" spans="1:2" ht="33.75">
      <c r="A51" s="224"/>
      <c r="B51" s="122" t="s">
        <v>458</v>
      </c>
    </row>
    <row r="52" spans="1:2" ht="12.75">
      <c r="A52" s="74"/>
      <c r="B52" s="74"/>
    </row>
    <row r="54" ht="12.75">
      <c r="A54" s="21" t="s">
        <v>80</v>
      </c>
    </row>
  </sheetData>
  <mergeCells count="11">
    <mergeCell ref="A45:A47"/>
    <mergeCell ref="A48:A49"/>
    <mergeCell ref="A50:A51"/>
    <mergeCell ref="A20:A24"/>
    <mergeCell ref="A25:A26"/>
    <mergeCell ref="A27:A32"/>
    <mergeCell ref="A33:A44"/>
    <mergeCell ref="A5:A7"/>
    <mergeCell ref="A10:A11"/>
    <mergeCell ref="A12:A13"/>
    <mergeCell ref="A14:A17"/>
  </mergeCells>
  <hyperlinks>
    <hyperlink ref="A54" location="Index!A2" display="Index!A2"/>
  </hyperlinks>
  <printOptions/>
  <pageMargins left="0.18" right="0.24" top="1" bottom="1" header="0.5" footer="0.5"/>
  <pageSetup horizontalDpi="600" verticalDpi="600" orientation="portrait" paperSize="9" r:id="rId1"/>
  <headerFooter alignWithMargins="0">
    <oddHeader>&amp;L&amp;A</oddHeader>
  </headerFooter>
</worksheet>
</file>

<file path=xl/worksheets/sheet30.xml><?xml version="1.0" encoding="utf-8"?>
<worksheet xmlns="http://schemas.openxmlformats.org/spreadsheetml/2006/main" xmlns:r="http://schemas.openxmlformats.org/officeDocument/2006/relationships">
  <dimension ref="A1:B12"/>
  <sheetViews>
    <sheetView workbookViewId="0" topLeftCell="A1">
      <selection activeCell="A12" sqref="A12"/>
    </sheetView>
  </sheetViews>
  <sheetFormatPr defaultColWidth="9.140625" defaultRowHeight="12.75"/>
  <cols>
    <col min="1" max="1" width="15.57421875" style="6" customWidth="1"/>
    <col min="2" max="2" width="91.28125" style="6" customWidth="1"/>
    <col min="3" max="16384" width="9.140625" style="6" customWidth="1"/>
  </cols>
  <sheetData>
    <row r="1" spans="1:2" ht="16.5" customHeight="1">
      <c r="A1" s="112" t="s">
        <v>366</v>
      </c>
      <c r="B1" s="110"/>
    </row>
    <row r="2" spans="1:2" ht="11.25">
      <c r="A2" s="166" t="s">
        <v>459</v>
      </c>
      <c r="B2" s="166" t="s">
        <v>308</v>
      </c>
    </row>
    <row r="3" spans="1:2" ht="22.5">
      <c r="A3" s="196" t="s">
        <v>460</v>
      </c>
      <c r="B3" s="14" t="s">
        <v>1</v>
      </c>
    </row>
    <row r="4" spans="1:2" ht="22.5">
      <c r="A4" s="201" t="s">
        <v>461</v>
      </c>
      <c r="B4" s="57" t="s">
        <v>465</v>
      </c>
    </row>
    <row r="5" spans="1:2" ht="22.5">
      <c r="A5" s="201" t="s">
        <v>462</v>
      </c>
      <c r="B5" s="57" t="s">
        <v>0</v>
      </c>
    </row>
    <row r="6" spans="1:2" ht="22.5">
      <c r="A6" s="201" t="s">
        <v>463</v>
      </c>
      <c r="B6" s="57" t="s">
        <v>2</v>
      </c>
    </row>
    <row r="7" spans="1:2" ht="11.25">
      <c r="A7" s="201" t="s">
        <v>464</v>
      </c>
      <c r="B7" s="57" t="s">
        <v>3</v>
      </c>
    </row>
    <row r="8" spans="1:2" ht="22.5">
      <c r="A8" s="197" t="s">
        <v>14</v>
      </c>
      <c r="B8" s="122" t="s">
        <v>4</v>
      </c>
    </row>
    <row r="9" spans="1:2" ht="11.25">
      <c r="A9" s="75"/>
      <c r="B9" s="75"/>
    </row>
    <row r="12" ht="12.75">
      <c r="A12" s="21" t="s">
        <v>187</v>
      </c>
    </row>
  </sheetData>
  <hyperlinks>
    <hyperlink ref="A12" location="Index!A29" display="Index!A29"/>
  </hyperlinks>
  <printOptions/>
  <pageMargins left="0.75" right="0.75" top="1" bottom="1" header="0.5" footer="0.5"/>
  <pageSetup horizontalDpi="600" verticalDpi="600" orientation="landscape" paperSize="9" r:id="rId1"/>
  <headerFooter alignWithMargins="0">
    <oddHeader>&amp;L&amp;A</oddHeader>
  </headerFooter>
</worksheet>
</file>

<file path=xl/worksheets/sheet31.xml><?xml version="1.0" encoding="utf-8"?>
<worksheet xmlns="http://schemas.openxmlformats.org/spreadsheetml/2006/main" xmlns:r="http://schemas.openxmlformats.org/officeDocument/2006/relationships">
  <dimension ref="A1:N24"/>
  <sheetViews>
    <sheetView workbookViewId="0" topLeftCell="A1">
      <selection activeCell="A14" sqref="A14"/>
    </sheetView>
  </sheetViews>
  <sheetFormatPr defaultColWidth="9.140625" defaultRowHeight="12.75"/>
  <cols>
    <col min="1" max="1" width="28.28125" style="6" bestFit="1" customWidth="1"/>
    <col min="2" max="4" width="11.28125" style="24" customWidth="1"/>
    <col min="5" max="5" width="1.28515625" style="6" customWidth="1"/>
    <col min="6" max="8" width="11.28125" style="6" customWidth="1"/>
    <col min="9" max="9" width="1.28515625" style="6" customWidth="1"/>
    <col min="10" max="12" width="11.28125" style="6" customWidth="1"/>
    <col min="13" max="16384" width="9.140625" style="6" customWidth="1"/>
  </cols>
  <sheetData>
    <row r="1" spans="1:12" s="58" customFormat="1" ht="16.5" customHeight="1">
      <c r="A1" s="112" t="s">
        <v>410</v>
      </c>
      <c r="B1" s="115"/>
      <c r="C1" s="115"/>
      <c r="D1" s="115"/>
      <c r="E1" s="112"/>
      <c r="F1" s="112"/>
      <c r="G1" s="112"/>
      <c r="H1" s="112"/>
      <c r="I1" s="112"/>
      <c r="J1" s="112"/>
      <c r="K1" s="112"/>
      <c r="L1" s="112"/>
    </row>
    <row r="2" spans="1:12" ht="12.75" customHeight="1">
      <c r="A2" s="235" t="s">
        <v>151</v>
      </c>
      <c r="B2" s="243" t="s">
        <v>145</v>
      </c>
      <c r="C2" s="243"/>
      <c r="D2" s="243"/>
      <c r="E2" s="58"/>
      <c r="F2" s="243" t="s">
        <v>377</v>
      </c>
      <c r="G2" s="243"/>
      <c r="H2" s="243"/>
      <c r="I2" s="58"/>
      <c r="J2" s="243" t="s">
        <v>143</v>
      </c>
      <c r="K2" s="243"/>
      <c r="L2" s="243"/>
    </row>
    <row r="3" spans="1:12" ht="22.5">
      <c r="A3" s="237"/>
      <c r="B3" s="115" t="s">
        <v>41</v>
      </c>
      <c r="C3" s="115" t="s">
        <v>40</v>
      </c>
      <c r="D3" s="115" t="s">
        <v>39</v>
      </c>
      <c r="E3" s="112"/>
      <c r="F3" s="116" t="s">
        <v>45</v>
      </c>
      <c r="G3" s="116" t="s">
        <v>46</v>
      </c>
      <c r="H3" s="116" t="s">
        <v>47</v>
      </c>
      <c r="I3" s="116"/>
      <c r="J3" s="116" t="s">
        <v>45</v>
      </c>
      <c r="K3" s="116" t="s">
        <v>46</v>
      </c>
      <c r="L3" s="116" t="s">
        <v>47</v>
      </c>
    </row>
    <row r="4" spans="1:14" ht="11.25">
      <c r="A4" s="6" t="s">
        <v>468</v>
      </c>
      <c r="B4" s="107">
        <v>525.55</v>
      </c>
      <c r="C4" s="107">
        <v>647.459</v>
      </c>
      <c r="D4" s="107">
        <v>824.855</v>
      </c>
      <c r="F4" s="107">
        <v>7.201</v>
      </c>
      <c r="G4" s="107">
        <v>8.406</v>
      </c>
      <c r="H4" s="107">
        <v>7.802</v>
      </c>
      <c r="J4" s="107">
        <v>1.354</v>
      </c>
      <c r="K4" s="29">
        <v>3.86</v>
      </c>
      <c r="L4" s="29">
        <v>2.599</v>
      </c>
      <c r="M4" s="50"/>
      <c r="N4" s="50"/>
    </row>
    <row r="5" spans="1:14" ht="11.25">
      <c r="A5" s="6" t="s">
        <v>144</v>
      </c>
      <c r="B5" s="107">
        <v>23.549</v>
      </c>
      <c r="C5" s="107">
        <v>43.765</v>
      </c>
      <c r="D5" s="107">
        <v>49.902</v>
      </c>
      <c r="F5" s="107">
        <v>22.947</v>
      </c>
      <c r="G5" s="107">
        <v>4.471</v>
      </c>
      <c r="H5" s="107">
        <v>13.333</v>
      </c>
      <c r="J5" s="107">
        <v>2.098</v>
      </c>
      <c r="K5" s="29">
        <v>2.955</v>
      </c>
      <c r="L5" s="29">
        <v>2.525</v>
      </c>
      <c r="M5" s="50"/>
      <c r="N5" s="50"/>
    </row>
    <row r="6" spans="1:14" ht="11.25">
      <c r="A6" s="6" t="s">
        <v>13</v>
      </c>
      <c r="B6" s="107">
        <v>41.458</v>
      </c>
      <c r="C6" s="107">
        <v>86.106</v>
      </c>
      <c r="D6" s="107">
        <v>99.587</v>
      </c>
      <c r="F6" s="107">
        <v>27.588</v>
      </c>
      <c r="G6" s="107">
        <v>4.968</v>
      </c>
      <c r="H6" s="107">
        <v>15.727</v>
      </c>
      <c r="J6" s="15">
        <v>-1.301</v>
      </c>
      <c r="K6" s="29">
        <v>6.602</v>
      </c>
      <c r="L6" s="29">
        <v>2.575</v>
      </c>
      <c r="M6" s="50"/>
      <c r="N6" s="50"/>
    </row>
    <row r="7" spans="1:14" ht="11.25">
      <c r="A7" s="6" t="s">
        <v>72</v>
      </c>
      <c r="B7" s="107">
        <v>15.982</v>
      </c>
      <c r="C7" s="107">
        <v>20.117</v>
      </c>
      <c r="D7" s="107">
        <v>38.677</v>
      </c>
      <c r="F7" s="107">
        <v>7.972</v>
      </c>
      <c r="G7" s="107">
        <v>24.346</v>
      </c>
      <c r="H7" s="107">
        <v>15.87</v>
      </c>
      <c r="J7" s="107">
        <v>6.975</v>
      </c>
      <c r="K7" s="29">
        <v>2.955</v>
      </c>
      <c r="L7" s="29">
        <v>4.946</v>
      </c>
      <c r="M7" s="50"/>
      <c r="N7" s="50"/>
    </row>
    <row r="8" spans="1:14" ht="11.25">
      <c r="A8" s="6" t="s">
        <v>21</v>
      </c>
      <c r="B8" s="107">
        <v>43.191</v>
      </c>
      <c r="C8" s="107">
        <v>47.022</v>
      </c>
      <c r="D8" s="107">
        <v>62.797</v>
      </c>
      <c r="F8" s="107">
        <v>2.873</v>
      </c>
      <c r="G8" s="107">
        <v>10.123</v>
      </c>
      <c r="H8" s="107">
        <v>6.436</v>
      </c>
      <c r="J8" s="107">
        <v>2.144</v>
      </c>
      <c r="K8" s="29">
        <v>2.908</v>
      </c>
      <c r="L8" s="29">
        <v>2.525</v>
      </c>
      <c r="M8" s="50"/>
      <c r="N8" s="50"/>
    </row>
    <row r="9" spans="1:14" ht="11.25">
      <c r="A9" s="6" t="s">
        <v>36</v>
      </c>
      <c r="B9" s="107">
        <v>248.593</v>
      </c>
      <c r="C9" s="107">
        <v>376.668</v>
      </c>
      <c r="D9" s="107">
        <v>512.373</v>
      </c>
      <c r="F9" s="107">
        <v>14.857</v>
      </c>
      <c r="G9" s="107">
        <v>10.801</v>
      </c>
      <c r="H9" s="107">
        <v>12.81</v>
      </c>
      <c r="J9" s="107">
        <v>0.772</v>
      </c>
      <c r="K9" s="29">
        <v>2.958</v>
      </c>
      <c r="L9" s="29">
        <v>1.859</v>
      </c>
      <c r="M9" s="50"/>
      <c r="N9" s="50"/>
    </row>
    <row r="10" spans="1:14" ht="11.25">
      <c r="A10" s="6" t="s">
        <v>17</v>
      </c>
      <c r="B10" s="107">
        <v>25.552</v>
      </c>
      <c r="C10" s="107">
        <v>53.152</v>
      </c>
      <c r="D10" s="107">
        <v>66.193</v>
      </c>
      <c r="F10" s="107">
        <v>27.652</v>
      </c>
      <c r="G10" s="107">
        <v>7.588</v>
      </c>
      <c r="H10" s="107">
        <v>17.191</v>
      </c>
      <c r="J10" s="16">
        <v>-1.22</v>
      </c>
      <c r="K10" s="29">
        <v>2.945</v>
      </c>
      <c r="L10" s="29">
        <v>0.841</v>
      </c>
      <c r="M10" s="50"/>
      <c r="N10" s="50"/>
    </row>
    <row r="11" spans="1:14" ht="11.25">
      <c r="A11" s="6" t="s">
        <v>37</v>
      </c>
      <c r="B11" s="107">
        <v>58.597</v>
      </c>
      <c r="C11" s="107">
        <v>81.839</v>
      </c>
      <c r="D11" s="107">
        <v>134.225</v>
      </c>
      <c r="F11" s="107">
        <v>11.779</v>
      </c>
      <c r="G11" s="107">
        <v>17.93</v>
      </c>
      <c r="H11" s="107">
        <v>14.814</v>
      </c>
      <c r="J11" s="16">
        <v>-0.198</v>
      </c>
      <c r="K11" s="29">
        <v>3.751</v>
      </c>
      <c r="L11" s="29">
        <v>1.758</v>
      </c>
      <c r="M11" s="50"/>
      <c r="N11" s="50"/>
    </row>
    <row r="12" spans="1:14" ht="11.25">
      <c r="A12" s="112" t="s">
        <v>38</v>
      </c>
      <c r="B12" s="203">
        <v>982.472</v>
      </c>
      <c r="C12" s="203">
        <v>1356.127</v>
      </c>
      <c r="D12" s="203">
        <v>1788.608</v>
      </c>
      <c r="E12" s="112"/>
      <c r="F12" s="203">
        <v>11.342</v>
      </c>
      <c r="G12" s="203">
        <v>9.666</v>
      </c>
      <c r="H12" s="203">
        <v>10.501</v>
      </c>
      <c r="I12" s="112"/>
      <c r="J12" s="144">
        <v>-0.691</v>
      </c>
      <c r="K12" s="113">
        <v>5.772</v>
      </c>
      <c r="L12" s="113">
        <v>2.49</v>
      </c>
      <c r="M12" s="50"/>
      <c r="N12" s="50"/>
    </row>
    <row r="13" spans="2:10" ht="11.25">
      <c r="B13" s="107"/>
      <c r="C13" s="49"/>
      <c r="D13" s="49"/>
      <c r="J13" s="29"/>
    </row>
    <row r="14" ht="11.25">
      <c r="B14" s="107"/>
    </row>
    <row r="15" ht="11.25">
      <c r="B15" s="107"/>
    </row>
    <row r="16" spans="1:4" ht="12.75">
      <c r="A16" s="21" t="s">
        <v>376</v>
      </c>
      <c r="B16" s="107"/>
      <c r="C16" s="49"/>
      <c r="D16" s="49"/>
    </row>
    <row r="17" spans="2:4" ht="11.25">
      <c r="B17" s="107"/>
      <c r="C17" s="49"/>
      <c r="D17" s="49"/>
    </row>
    <row r="18" spans="2:4" ht="11.25">
      <c r="B18" s="107"/>
      <c r="C18" s="49"/>
      <c r="D18" s="49"/>
    </row>
    <row r="19" spans="2:4" ht="11.25">
      <c r="B19" s="107"/>
      <c r="C19" s="49"/>
      <c r="D19" s="49"/>
    </row>
    <row r="20" spans="2:4" ht="11.25">
      <c r="B20" s="49"/>
      <c r="C20" s="49"/>
      <c r="D20" s="49"/>
    </row>
    <row r="21" spans="2:4" ht="11.25">
      <c r="B21" s="49"/>
      <c r="C21" s="49"/>
      <c r="D21" s="49"/>
    </row>
    <row r="22" spans="2:4" ht="11.25">
      <c r="B22" s="49"/>
      <c r="C22" s="49"/>
      <c r="D22" s="49"/>
    </row>
    <row r="23" spans="2:4" ht="11.25">
      <c r="B23" s="49"/>
      <c r="C23" s="49"/>
      <c r="D23" s="49"/>
    </row>
    <row r="24" spans="2:4" ht="11.25">
      <c r="B24" s="49"/>
      <c r="C24" s="49"/>
      <c r="D24" s="49"/>
    </row>
  </sheetData>
  <mergeCells count="4">
    <mergeCell ref="B2:D2"/>
    <mergeCell ref="F2:H2"/>
    <mergeCell ref="J2:L2"/>
    <mergeCell ref="A2:A3"/>
  </mergeCells>
  <hyperlinks>
    <hyperlink ref="A16" location="Index!A30" display="Index!A30"/>
  </hyperlinks>
  <printOptions/>
  <pageMargins left="0.75" right="0.75" top="1" bottom="1" header="0.5" footer="0.5"/>
  <pageSetup horizontalDpi="600" verticalDpi="600" orientation="landscape" paperSize="9" r:id="rId1"/>
  <headerFooter alignWithMargins="0">
    <oddHeader>&amp;L&amp;A</oddHeader>
  </headerFooter>
</worksheet>
</file>

<file path=xl/worksheets/sheet32.xml><?xml version="1.0" encoding="utf-8"?>
<worksheet xmlns="http://schemas.openxmlformats.org/spreadsheetml/2006/main" xmlns:r="http://schemas.openxmlformats.org/officeDocument/2006/relationships">
  <dimension ref="A1:N16"/>
  <sheetViews>
    <sheetView workbookViewId="0" topLeftCell="A1">
      <selection activeCell="A16" sqref="A16"/>
    </sheetView>
  </sheetViews>
  <sheetFormatPr defaultColWidth="9.140625" defaultRowHeight="12.75"/>
  <cols>
    <col min="1" max="1" width="28.28125" style="6" bestFit="1" customWidth="1"/>
    <col min="2" max="4" width="9.140625" style="24" customWidth="1"/>
    <col min="5" max="5" width="2.57421875" style="6" customWidth="1"/>
    <col min="6" max="8" width="9.140625" style="6" customWidth="1"/>
    <col min="9" max="9" width="2.57421875" style="6" customWidth="1"/>
    <col min="10" max="16384" width="9.140625" style="6" customWidth="1"/>
  </cols>
  <sheetData>
    <row r="1" spans="1:12" ht="16.5" customHeight="1">
      <c r="A1" s="112" t="s">
        <v>411</v>
      </c>
      <c r="B1" s="185"/>
      <c r="C1" s="185"/>
      <c r="D1" s="185"/>
      <c r="E1" s="110"/>
      <c r="F1" s="110"/>
      <c r="G1" s="110"/>
      <c r="H1" s="110"/>
      <c r="I1" s="110"/>
      <c r="J1" s="110"/>
      <c r="K1" s="110"/>
      <c r="L1" s="110"/>
    </row>
    <row r="2" spans="1:12" ht="12.75" customHeight="1">
      <c r="A2" s="235" t="s">
        <v>151</v>
      </c>
      <c r="B2" s="243" t="s">
        <v>122</v>
      </c>
      <c r="C2" s="243"/>
      <c r="D2" s="243"/>
      <c r="E2" s="58"/>
      <c r="F2" s="221" t="s">
        <v>377</v>
      </c>
      <c r="G2" s="221"/>
      <c r="H2" s="221"/>
      <c r="I2" s="58"/>
      <c r="J2" s="221" t="s">
        <v>143</v>
      </c>
      <c r="K2" s="221"/>
      <c r="L2" s="221"/>
    </row>
    <row r="3" spans="1:12" ht="22.5">
      <c r="A3" s="237"/>
      <c r="B3" s="115" t="s">
        <v>41</v>
      </c>
      <c r="C3" s="115" t="s">
        <v>40</v>
      </c>
      <c r="D3" s="115" t="s">
        <v>39</v>
      </c>
      <c r="E3" s="112"/>
      <c r="F3" s="126" t="s">
        <v>45</v>
      </c>
      <c r="G3" s="126" t="s">
        <v>46</v>
      </c>
      <c r="H3" s="126" t="s">
        <v>47</v>
      </c>
      <c r="I3" s="116"/>
      <c r="J3" s="126" t="s">
        <v>45</v>
      </c>
      <c r="K3" s="126" t="s">
        <v>46</v>
      </c>
      <c r="L3" s="126" t="s">
        <v>47</v>
      </c>
    </row>
    <row r="4" spans="1:14" ht="11.25">
      <c r="A4" s="6" t="s">
        <v>468</v>
      </c>
      <c r="B4" s="46">
        <v>1428.86</v>
      </c>
      <c r="C4" s="46">
        <v>1593.51</v>
      </c>
      <c r="D4" s="46">
        <v>1798.95</v>
      </c>
      <c r="F4" s="29">
        <v>3.702</v>
      </c>
      <c r="G4" s="29">
        <f aca="true" t="shared" si="0" ref="G4:G12">((D4/C4)^(1/3)-1)*100</f>
        <v>4.124940562593049</v>
      </c>
      <c r="H4" s="29">
        <f aca="true" t="shared" si="1" ref="H4:H12">((D4/$B4)^(1/6)-1)*100</f>
        <v>3.913403360482981</v>
      </c>
      <c r="J4" s="29">
        <v>1.354</v>
      </c>
      <c r="K4" s="29">
        <v>3.86</v>
      </c>
      <c r="L4" s="29">
        <v>2.599</v>
      </c>
      <c r="M4" s="50"/>
      <c r="N4" s="50"/>
    </row>
    <row r="5" spans="1:14" ht="11.25">
      <c r="A5" s="6" t="s">
        <v>144</v>
      </c>
      <c r="B5" s="46">
        <v>64.02</v>
      </c>
      <c r="C5" s="46">
        <v>107.71</v>
      </c>
      <c r="D5" s="46">
        <v>108.83</v>
      </c>
      <c r="F5" s="29">
        <v>18.936</v>
      </c>
      <c r="G5" s="29">
        <f t="shared" si="0"/>
        <v>0.3454152330724991</v>
      </c>
      <c r="H5" s="29">
        <f t="shared" si="1"/>
        <v>9.245987125289833</v>
      </c>
      <c r="J5" s="29">
        <v>2.098</v>
      </c>
      <c r="K5" s="29">
        <v>2.955</v>
      </c>
      <c r="L5" s="29">
        <v>2.525</v>
      </c>
      <c r="M5" s="50"/>
      <c r="N5" s="50"/>
    </row>
    <row r="6" spans="1:14" ht="11.25">
      <c r="A6" s="6" t="s">
        <v>13</v>
      </c>
      <c r="B6" s="46">
        <v>112.71</v>
      </c>
      <c r="C6" s="46">
        <v>211.92</v>
      </c>
      <c r="D6" s="46">
        <v>217.19</v>
      </c>
      <c r="F6" s="29">
        <v>23.425</v>
      </c>
      <c r="G6" s="29">
        <f t="shared" si="0"/>
        <v>0.8221513040223227</v>
      </c>
      <c r="H6" s="29">
        <f t="shared" si="1"/>
        <v>11.552565472901332</v>
      </c>
      <c r="J6" s="15">
        <v>-1.301</v>
      </c>
      <c r="K6" s="29">
        <v>6.602</v>
      </c>
      <c r="L6" s="29">
        <v>2.575</v>
      </c>
      <c r="M6" s="50"/>
      <c r="N6" s="50"/>
    </row>
    <row r="7" spans="1:14" ht="11.25">
      <c r="A7" s="6" t="s">
        <v>72</v>
      </c>
      <c r="B7" s="46">
        <v>43.45</v>
      </c>
      <c r="C7" s="46">
        <v>49.51</v>
      </c>
      <c r="D7" s="46">
        <v>84.35</v>
      </c>
      <c r="F7" s="29">
        <v>4.448</v>
      </c>
      <c r="G7" s="29">
        <f t="shared" si="0"/>
        <v>19.43475422639831</v>
      </c>
      <c r="H7" s="29">
        <f t="shared" si="1"/>
        <v>11.690409789364598</v>
      </c>
      <c r="J7" s="29">
        <v>6.975</v>
      </c>
      <c r="K7" s="29">
        <v>2.955</v>
      </c>
      <c r="L7" s="29">
        <v>4.946</v>
      </c>
      <c r="M7" s="50"/>
      <c r="N7" s="50"/>
    </row>
    <row r="8" spans="1:14" ht="11.25">
      <c r="A8" s="6" t="s">
        <v>21</v>
      </c>
      <c r="B8" s="46">
        <v>117.43</v>
      </c>
      <c r="C8" s="46">
        <v>115.73</v>
      </c>
      <c r="D8" s="46">
        <v>136.95</v>
      </c>
      <c r="F8" s="15">
        <v>-0.485</v>
      </c>
      <c r="G8" s="29">
        <f t="shared" si="0"/>
        <v>5.772319413223137</v>
      </c>
      <c r="H8" s="29">
        <f t="shared" si="1"/>
        <v>2.5960158430330615</v>
      </c>
      <c r="J8" s="29">
        <v>2.144</v>
      </c>
      <c r="K8" s="29">
        <v>2.908</v>
      </c>
      <c r="L8" s="29">
        <v>2.525</v>
      </c>
      <c r="M8" s="50"/>
      <c r="N8" s="50"/>
    </row>
    <row r="9" spans="1:14" ht="11.25">
      <c r="A9" s="6" t="s">
        <v>36</v>
      </c>
      <c r="B9" s="46">
        <v>675.87</v>
      </c>
      <c r="C9" s="46">
        <v>927.04</v>
      </c>
      <c r="D9" s="46">
        <v>1117.45</v>
      </c>
      <c r="F9" s="29">
        <v>11.108</v>
      </c>
      <c r="G9" s="29">
        <f t="shared" si="0"/>
        <v>6.424889708213755</v>
      </c>
      <c r="H9" s="29">
        <f t="shared" si="1"/>
        <v>8.741208443798243</v>
      </c>
      <c r="J9" s="29">
        <v>0.772</v>
      </c>
      <c r="K9" s="29">
        <v>2.958</v>
      </c>
      <c r="L9" s="29">
        <v>1.859</v>
      </c>
      <c r="M9" s="50"/>
      <c r="N9" s="50"/>
    </row>
    <row r="10" spans="1:14" ht="11.25">
      <c r="A10" s="6" t="s">
        <v>17</v>
      </c>
      <c r="B10" s="46">
        <v>69.47</v>
      </c>
      <c r="C10" s="46">
        <v>130.82</v>
      </c>
      <c r="D10" s="46">
        <v>144.36</v>
      </c>
      <c r="F10" s="29">
        <v>23.488</v>
      </c>
      <c r="G10" s="29">
        <f t="shared" si="0"/>
        <v>3.3374109048369016</v>
      </c>
      <c r="H10" s="29">
        <f t="shared" si="1"/>
        <v>12.964398908617337</v>
      </c>
      <c r="J10" s="15">
        <v>-1.22</v>
      </c>
      <c r="K10" s="29">
        <v>2.945</v>
      </c>
      <c r="L10" s="29">
        <v>0.841</v>
      </c>
      <c r="M10" s="50"/>
      <c r="N10" s="50"/>
    </row>
    <row r="11" spans="1:14" ht="11.25">
      <c r="A11" s="6" t="s">
        <v>37</v>
      </c>
      <c r="B11" s="46">
        <v>159.31</v>
      </c>
      <c r="C11" s="46">
        <v>201.42</v>
      </c>
      <c r="D11" s="46">
        <v>292.73</v>
      </c>
      <c r="F11" s="29">
        <v>8.132</v>
      </c>
      <c r="G11" s="29">
        <f t="shared" si="0"/>
        <v>13.271733518990093</v>
      </c>
      <c r="H11" s="29">
        <f t="shared" si="1"/>
        <v>10.671899983199328</v>
      </c>
      <c r="J11" s="15">
        <v>-0.198</v>
      </c>
      <c r="K11" s="29">
        <v>3.751</v>
      </c>
      <c r="L11" s="29">
        <v>1.758</v>
      </c>
      <c r="M11" s="50"/>
      <c r="N11" s="50"/>
    </row>
    <row r="12" spans="1:14" ht="11.25">
      <c r="A12" s="112" t="s">
        <v>38</v>
      </c>
      <c r="B12" s="119">
        <v>2671.13</v>
      </c>
      <c r="C12" s="119">
        <v>3337.66</v>
      </c>
      <c r="D12" s="119">
        <v>3900.83</v>
      </c>
      <c r="E12" s="112"/>
      <c r="F12" s="113">
        <v>7.708</v>
      </c>
      <c r="G12" s="113">
        <f t="shared" si="0"/>
        <v>5.334743810919651</v>
      </c>
      <c r="H12" s="113">
        <f t="shared" si="1"/>
        <v>6.514892442408993</v>
      </c>
      <c r="I12" s="112"/>
      <c r="J12" s="160">
        <v>-0.691</v>
      </c>
      <c r="K12" s="113">
        <v>5.772</v>
      </c>
      <c r="L12" s="113">
        <v>2.49</v>
      </c>
      <c r="M12" s="50"/>
      <c r="N12" s="50"/>
    </row>
    <row r="13" spans="3:10" ht="11.25">
      <c r="C13" s="49"/>
      <c r="D13" s="49"/>
      <c r="J13" s="29"/>
    </row>
    <row r="16" ht="12.75">
      <c r="A16" s="21" t="s">
        <v>188</v>
      </c>
    </row>
  </sheetData>
  <mergeCells count="4">
    <mergeCell ref="B2:D2"/>
    <mergeCell ref="F2:H2"/>
    <mergeCell ref="J2:L2"/>
    <mergeCell ref="A2:A3"/>
  </mergeCells>
  <hyperlinks>
    <hyperlink ref="A16" location="Index!A31" display="Index!A31"/>
  </hyperlinks>
  <printOptions/>
  <pageMargins left="0.75" right="0.28" top="1" bottom="1" header="0.5" footer="0.5"/>
  <pageSetup horizontalDpi="600" verticalDpi="600" orientation="landscape" paperSize="9" r:id="rId1"/>
  <headerFooter alignWithMargins="0">
    <oddHeader>&amp;L&amp;A</oddHeader>
  </headerFooter>
</worksheet>
</file>

<file path=xl/worksheets/sheet33.xml><?xml version="1.0" encoding="utf-8"?>
<worksheet xmlns="http://schemas.openxmlformats.org/spreadsheetml/2006/main" xmlns:r="http://schemas.openxmlformats.org/officeDocument/2006/relationships">
  <dimension ref="A1:N21"/>
  <sheetViews>
    <sheetView workbookViewId="0" topLeftCell="A1">
      <selection activeCell="A16" sqref="A16"/>
    </sheetView>
  </sheetViews>
  <sheetFormatPr defaultColWidth="9.140625" defaultRowHeight="12.75"/>
  <cols>
    <col min="1" max="1" width="28.28125" style="6" bestFit="1" customWidth="1"/>
    <col min="2" max="4" width="9.140625" style="24" customWidth="1"/>
    <col min="5" max="5" width="1.28515625" style="6" customWidth="1"/>
    <col min="6" max="8" width="9.140625" style="6" customWidth="1"/>
    <col min="9" max="9" width="1.28515625" style="6" customWidth="1"/>
    <col min="10" max="16384" width="9.140625" style="6" customWidth="1"/>
  </cols>
  <sheetData>
    <row r="1" spans="1:8" ht="16.5" customHeight="1">
      <c r="A1" s="112" t="s">
        <v>412</v>
      </c>
      <c r="B1" s="185"/>
      <c r="C1" s="185"/>
      <c r="D1" s="185"/>
      <c r="E1" s="110"/>
      <c r="F1" s="110"/>
      <c r="G1" s="110"/>
      <c r="H1" s="110"/>
    </row>
    <row r="2" spans="1:12" ht="12.75" customHeight="1">
      <c r="A2" s="233" t="s">
        <v>469</v>
      </c>
      <c r="B2" s="221" t="s">
        <v>346</v>
      </c>
      <c r="C2" s="221"/>
      <c r="D2" s="221"/>
      <c r="E2" s="58"/>
      <c r="F2" s="232" t="s">
        <v>377</v>
      </c>
      <c r="G2" s="232"/>
      <c r="H2" s="232"/>
      <c r="J2" s="252"/>
      <c r="K2" s="252"/>
      <c r="L2" s="252"/>
    </row>
    <row r="3" spans="1:12" ht="22.5">
      <c r="A3" s="234"/>
      <c r="B3" s="145" t="s">
        <v>41</v>
      </c>
      <c r="C3" s="145" t="s">
        <v>40</v>
      </c>
      <c r="D3" s="145" t="s">
        <v>39</v>
      </c>
      <c r="E3" s="112"/>
      <c r="F3" s="116" t="s">
        <v>45</v>
      </c>
      <c r="G3" s="116" t="s">
        <v>46</v>
      </c>
      <c r="H3" s="116" t="s">
        <v>47</v>
      </c>
      <c r="I3" s="34"/>
      <c r="J3" s="34"/>
      <c r="K3" s="34"/>
      <c r="L3" s="34"/>
    </row>
    <row r="4" spans="1:14" ht="11.25">
      <c r="A4" s="6" t="s">
        <v>26</v>
      </c>
      <c r="B4" s="204">
        <v>509.51</v>
      </c>
      <c r="C4" s="46">
        <v>737.64</v>
      </c>
      <c r="D4" s="46">
        <v>888.386</v>
      </c>
      <c r="F4" s="29">
        <v>13.126</v>
      </c>
      <c r="G4" s="29">
        <v>6.394</v>
      </c>
      <c r="H4" s="29">
        <v>9.709</v>
      </c>
      <c r="J4" s="29"/>
      <c r="K4" s="29"/>
      <c r="L4" s="29"/>
      <c r="M4" s="50"/>
      <c r="N4" s="50"/>
    </row>
    <row r="5" spans="1:14" ht="11.25">
      <c r="A5" s="6" t="s">
        <v>315</v>
      </c>
      <c r="B5" s="46">
        <v>2016.989</v>
      </c>
      <c r="C5" s="46">
        <v>2398.333</v>
      </c>
      <c r="D5" s="46">
        <v>2749.003</v>
      </c>
      <c r="F5" s="29">
        <v>5.942</v>
      </c>
      <c r="G5" s="29">
        <v>4.654</v>
      </c>
      <c r="H5" s="29">
        <v>5.296</v>
      </c>
      <c r="J5" s="29"/>
      <c r="K5" s="29"/>
      <c r="L5" s="29"/>
      <c r="M5" s="50"/>
      <c r="N5" s="50"/>
    </row>
    <row r="6" spans="1:14" ht="11.25">
      <c r="A6" s="6" t="s">
        <v>27</v>
      </c>
      <c r="B6" s="46">
        <v>144.63</v>
      </c>
      <c r="C6" s="46">
        <v>201.68</v>
      </c>
      <c r="D6" s="46">
        <v>263.441</v>
      </c>
      <c r="F6" s="29">
        <v>11.721</v>
      </c>
      <c r="G6" s="29">
        <v>9.313</v>
      </c>
      <c r="H6" s="29">
        <v>10.511</v>
      </c>
      <c r="J6" s="29"/>
      <c r="K6" s="29"/>
      <c r="L6" s="29"/>
      <c r="M6" s="50"/>
      <c r="N6" s="50"/>
    </row>
    <row r="7" spans="1:14" ht="11.25">
      <c r="A7" s="58" t="s">
        <v>38</v>
      </c>
      <c r="B7" s="204">
        <v>2671.13</v>
      </c>
      <c r="C7" s="204">
        <v>3337.658</v>
      </c>
      <c r="D7" s="204">
        <v>3900.829</v>
      </c>
      <c r="E7" s="58"/>
      <c r="F7" s="202">
        <v>7.708</v>
      </c>
      <c r="G7" s="202">
        <v>5.335</v>
      </c>
      <c r="H7" s="202">
        <v>6.515</v>
      </c>
      <c r="J7" s="29"/>
      <c r="K7" s="29"/>
      <c r="L7" s="29"/>
      <c r="M7" s="50"/>
      <c r="N7" s="50"/>
    </row>
    <row r="8" spans="3:13" ht="11.25">
      <c r="C8" s="49"/>
      <c r="D8" s="49"/>
      <c r="J8" s="29"/>
      <c r="M8" s="50"/>
    </row>
    <row r="9" spans="1:12" ht="11.25">
      <c r="A9" s="6" t="s">
        <v>26</v>
      </c>
      <c r="B9" s="49">
        <f aca="true" t="shared" si="0" ref="B9:D12">B4/B$7</f>
        <v>0.19074698723012357</v>
      </c>
      <c r="C9" s="49">
        <f t="shared" si="0"/>
        <v>0.22100526776560092</v>
      </c>
      <c r="D9" s="49">
        <f t="shared" si="0"/>
        <v>0.2277428720920604</v>
      </c>
      <c r="L9" s="29"/>
    </row>
    <row r="10" spans="1:14" ht="11.25">
      <c r="A10" s="6" t="s">
        <v>315</v>
      </c>
      <c r="B10" s="49">
        <f t="shared" si="0"/>
        <v>0.7551070146342559</v>
      </c>
      <c r="C10" s="49">
        <f t="shared" si="0"/>
        <v>0.7185676303563757</v>
      </c>
      <c r="D10" s="49">
        <f t="shared" si="0"/>
        <v>0.704722765340393</v>
      </c>
      <c r="F10" s="29"/>
      <c r="G10" s="29"/>
      <c r="H10" s="29"/>
      <c r="J10" s="29"/>
      <c r="K10" s="29"/>
      <c r="L10" s="29"/>
      <c r="M10" s="50"/>
      <c r="N10" s="50"/>
    </row>
    <row r="11" spans="1:14" ht="11.25">
      <c r="A11" s="6" t="s">
        <v>27</v>
      </c>
      <c r="B11" s="49">
        <f t="shared" si="0"/>
        <v>0.054145623762227965</v>
      </c>
      <c r="C11" s="49">
        <f t="shared" si="0"/>
        <v>0.06042560382160186</v>
      </c>
      <c r="D11" s="49">
        <f t="shared" si="0"/>
        <v>0.0675346189233109</v>
      </c>
      <c r="F11" s="29"/>
      <c r="G11" s="29"/>
      <c r="H11" s="29"/>
      <c r="J11" s="29"/>
      <c r="K11" s="29"/>
      <c r="L11" s="29"/>
      <c r="M11" s="50"/>
      <c r="N11" s="50"/>
    </row>
    <row r="12" spans="1:14" ht="11.25">
      <c r="A12" s="112" t="s">
        <v>38</v>
      </c>
      <c r="B12" s="118">
        <f t="shared" si="0"/>
        <v>1</v>
      </c>
      <c r="C12" s="118">
        <f t="shared" si="0"/>
        <v>1</v>
      </c>
      <c r="D12" s="118">
        <f t="shared" si="0"/>
        <v>1</v>
      </c>
      <c r="E12" s="110"/>
      <c r="F12" s="111"/>
      <c r="G12" s="111"/>
      <c r="H12" s="111"/>
      <c r="J12" s="29"/>
      <c r="K12" s="29"/>
      <c r="L12" s="29"/>
      <c r="M12" s="50"/>
      <c r="N12" s="50"/>
    </row>
    <row r="13" spans="2:14" ht="11.25">
      <c r="B13" s="46"/>
      <c r="C13" s="46"/>
      <c r="D13" s="46"/>
      <c r="F13" s="29"/>
      <c r="G13" s="29"/>
      <c r="H13" s="29"/>
      <c r="J13" s="29"/>
      <c r="K13" s="29"/>
      <c r="L13" s="29"/>
      <c r="M13" s="50"/>
      <c r="N13" s="50"/>
    </row>
    <row r="16" ht="12.75">
      <c r="A16" s="21" t="s">
        <v>136</v>
      </c>
    </row>
    <row r="21" ht="12.75">
      <c r="A21" s="21"/>
    </row>
  </sheetData>
  <mergeCells count="4">
    <mergeCell ref="B2:D2"/>
    <mergeCell ref="F2:H2"/>
    <mergeCell ref="J2:L2"/>
    <mergeCell ref="A2:A3"/>
  </mergeCells>
  <hyperlinks>
    <hyperlink ref="A16" location="Index!A32" display="Index!A32"/>
  </hyperlinks>
  <printOptions/>
  <pageMargins left="0.75" right="0.75" top="1" bottom="1" header="0.5" footer="0.5"/>
  <pageSetup horizontalDpi="600" verticalDpi="600" orientation="landscape" paperSize="9" r:id="rId1"/>
  <headerFooter alignWithMargins="0">
    <oddHeader>&amp;L&amp;A</oddHeader>
  </headerFooter>
</worksheet>
</file>

<file path=xl/worksheets/sheet34.xml><?xml version="1.0" encoding="utf-8"?>
<worksheet xmlns="http://schemas.openxmlformats.org/spreadsheetml/2006/main" xmlns:r="http://schemas.openxmlformats.org/officeDocument/2006/relationships">
  <dimension ref="A1:N16"/>
  <sheetViews>
    <sheetView workbookViewId="0" topLeftCell="A1">
      <selection activeCell="A16" sqref="A16"/>
    </sheetView>
  </sheetViews>
  <sheetFormatPr defaultColWidth="9.140625" defaultRowHeight="12.75"/>
  <cols>
    <col min="1" max="1" width="28.28125" style="6" bestFit="1" customWidth="1"/>
    <col min="2" max="3" width="9.140625" style="24" customWidth="1"/>
    <col min="4" max="4" width="11.28125" style="24" customWidth="1"/>
    <col min="5" max="5" width="2.57421875" style="6" customWidth="1"/>
    <col min="6" max="6" width="9.8515625" style="6" customWidth="1"/>
    <col min="7" max="7" width="10.57421875" style="6" customWidth="1"/>
    <col min="8" max="8" width="10.7109375" style="6" customWidth="1"/>
    <col min="9" max="16384" width="9.140625" style="6" customWidth="1"/>
  </cols>
  <sheetData>
    <row r="1" spans="1:8" ht="16.5" customHeight="1">
      <c r="A1" s="112" t="s">
        <v>413</v>
      </c>
      <c r="B1" s="185"/>
      <c r="C1" s="185"/>
      <c r="D1" s="185"/>
      <c r="E1" s="110"/>
      <c r="F1" s="110"/>
      <c r="G1" s="110"/>
      <c r="H1" s="110"/>
    </row>
    <row r="2" spans="1:8" ht="12.75" customHeight="1">
      <c r="A2" s="236" t="s">
        <v>151</v>
      </c>
      <c r="B2" s="232" t="s">
        <v>145</v>
      </c>
      <c r="C2" s="232"/>
      <c r="D2" s="232"/>
      <c r="E2" s="58"/>
      <c r="F2" s="243" t="s">
        <v>377</v>
      </c>
      <c r="G2" s="243"/>
      <c r="H2" s="243"/>
    </row>
    <row r="3" spans="1:9" ht="22.5">
      <c r="A3" s="237"/>
      <c r="B3" s="115" t="s">
        <v>41</v>
      </c>
      <c r="C3" s="115" t="s">
        <v>40</v>
      </c>
      <c r="D3" s="115" t="s">
        <v>39</v>
      </c>
      <c r="E3" s="112"/>
      <c r="F3" s="116" t="s">
        <v>45</v>
      </c>
      <c r="G3" s="116" t="s">
        <v>46</v>
      </c>
      <c r="H3" s="116" t="s">
        <v>47</v>
      </c>
      <c r="I3" s="34"/>
    </row>
    <row r="4" spans="1:14" ht="11.25">
      <c r="A4" s="6" t="s">
        <v>347</v>
      </c>
      <c r="B4" s="31">
        <v>508.478</v>
      </c>
      <c r="C4" s="31">
        <v>629.156</v>
      </c>
      <c r="D4" s="31">
        <v>804.301</v>
      </c>
      <c r="F4" s="29">
        <v>7.357</v>
      </c>
      <c r="G4" s="29">
        <v>8.531</v>
      </c>
      <c r="H4" s="29">
        <v>7.942</v>
      </c>
      <c r="J4" s="50"/>
      <c r="M4" s="50"/>
      <c r="N4" s="50"/>
    </row>
    <row r="5" spans="1:14" ht="11.25">
      <c r="A5" s="28" t="s">
        <v>56</v>
      </c>
      <c r="B5" s="31">
        <v>394.541</v>
      </c>
      <c r="C5" s="31">
        <v>493.261</v>
      </c>
      <c r="D5" s="31">
        <v>661.898</v>
      </c>
      <c r="F5" s="29">
        <v>7.728</v>
      </c>
      <c r="G5" s="29">
        <v>10.299</v>
      </c>
      <c r="H5" s="29">
        <v>9.006</v>
      </c>
      <c r="J5" s="50"/>
      <c r="M5" s="50"/>
      <c r="N5" s="50"/>
    </row>
    <row r="6" spans="1:14" ht="11.25">
      <c r="A6" s="28" t="s">
        <v>9</v>
      </c>
      <c r="B6" s="31">
        <v>113.937</v>
      </c>
      <c r="C6" s="31">
        <v>135.895</v>
      </c>
      <c r="D6" s="31">
        <v>142.403</v>
      </c>
      <c r="F6" s="29">
        <v>6.05</v>
      </c>
      <c r="G6" s="29">
        <v>1.571</v>
      </c>
      <c r="H6" s="29">
        <v>3.787</v>
      </c>
      <c r="J6" s="50"/>
      <c r="M6" s="50"/>
      <c r="N6" s="50"/>
    </row>
    <row r="7" spans="1:14" ht="11.25">
      <c r="A7" s="6" t="s">
        <v>12</v>
      </c>
      <c r="B7" s="31">
        <v>11.963</v>
      </c>
      <c r="C7" s="31">
        <v>28.313</v>
      </c>
      <c r="D7" s="31">
        <v>24.668</v>
      </c>
      <c r="F7" s="29">
        <v>33.266</v>
      </c>
      <c r="G7" s="15">
        <v>-4.49</v>
      </c>
      <c r="H7" s="29">
        <v>12.819</v>
      </c>
      <c r="J7" s="50"/>
      <c r="M7" s="50"/>
      <c r="N7" s="50"/>
    </row>
    <row r="8" spans="1:14" ht="11.25">
      <c r="A8" s="6" t="s">
        <v>35</v>
      </c>
      <c r="B8" s="31">
        <v>13.937</v>
      </c>
      <c r="C8" s="31">
        <v>8.446</v>
      </c>
      <c r="D8" s="31">
        <v>11.696</v>
      </c>
      <c r="F8" s="15">
        <v>-15.375</v>
      </c>
      <c r="G8" s="29">
        <v>11.462</v>
      </c>
      <c r="H8" s="15">
        <v>-2.879</v>
      </c>
      <c r="J8" s="50"/>
      <c r="M8" s="50"/>
      <c r="N8" s="50"/>
    </row>
    <row r="9" spans="1:14" ht="11.25">
      <c r="A9" s="6" t="s">
        <v>21</v>
      </c>
      <c r="B9" s="31">
        <v>34.378</v>
      </c>
      <c r="C9" s="31">
        <v>38.509</v>
      </c>
      <c r="D9" s="31">
        <v>50.184</v>
      </c>
      <c r="F9" s="29">
        <v>3.855</v>
      </c>
      <c r="G9" s="15">
        <v>-13.796</v>
      </c>
      <c r="H9" s="15">
        <v>-5.382</v>
      </c>
      <c r="J9" s="50"/>
      <c r="M9" s="50"/>
      <c r="N9" s="50"/>
    </row>
    <row r="10" spans="1:14" ht="11.25">
      <c r="A10" s="6" t="s">
        <v>36</v>
      </c>
      <c r="B10" s="31">
        <v>143.658</v>
      </c>
      <c r="C10" s="31">
        <v>245.604</v>
      </c>
      <c r="D10" s="31">
        <v>329.029</v>
      </c>
      <c r="F10" s="29">
        <v>19.574</v>
      </c>
      <c r="G10" s="29">
        <v>10.238</v>
      </c>
      <c r="H10" s="29">
        <v>14.811</v>
      </c>
      <c r="J10" s="50"/>
      <c r="M10" s="50"/>
      <c r="N10" s="50"/>
    </row>
    <row r="11" spans="1:14" ht="11.25">
      <c r="A11" s="6" t="s">
        <v>37</v>
      </c>
      <c r="B11" s="31">
        <v>29.457</v>
      </c>
      <c r="C11" s="31">
        <v>24.441</v>
      </c>
      <c r="D11" s="31">
        <v>40.595</v>
      </c>
      <c r="F11" s="15">
        <v>-6.033</v>
      </c>
      <c r="G11" s="29">
        <v>18.428</v>
      </c>
      <c r="H11" s="29">
        <v>5.491</v>
      </c>
      <c r="J11" s="50"/>
      <c r="M11" s="50"/>
      <c r="N11" s="50"/>
    </row>
    <row r="12" spans="1:14" ht="11.25">
      <c r="A12" s="112" t="s">
        <v>38</v>
      </c>
      <c r="B12" s="117">
        <v>741.871</v>
      </c>
      <c r="C12" s="117">
        <v>974.469</v>
      </c>
      <c r="D12" s="117">
        <v>1260.473</v>
      </c>
      <c r="E12" s="112"/>
      <c r="F12" s="113">
        <v>9.517</v>
      </c>
      <c r="G12" s="113">
        <v>8.957</v>
      </c>
      <c r="H12" s="113">
        <v>9.236</v>
      </c>
      <c r="J12" s="50"/>
      <c r="M12" s="50"/>
      <c r="N12" s="50"/>
    </row>
    <row r="13" spans="3:4" ht="11.25">
      <c r="C13" s="49"/>
      <c r="D13" s="49"/>
    </row>
    <row r="16" ht="12.75">
      <c r="A16" s="21" t="s">
        <v>137</v>
      </c>
    </row>
  </sheetData>
  <mergeCells count="3">
    <mergeCell ref="B2:D2"/>
    <mergeCell ref="F2:H2"/>
    <mergeCell ref="A2:A3"/>
  </mergeCells>
  <hyperlinks>
    <hyperlink ref="A16" location="Index!A33" display="Index!A33"/>
  </hyperlinks>
  <printOptions/>
  <pageMargins left="0.75" right="0.75" top="1" bottom="1" header="0.5" footer="0.5"/>
  <pageSetup horizontalDpi="600" verticalDpi="600" orientation="landscape" paperSize="9" r:id="rId1"/>
  <headerFooter alignWithMargins="0">
    <oddHeader>&amp;L&amp;A</oddHeader>
  </headerFooter>
</worksheet>
</file>

<file path=xl/worksheets/sheet35.xml><?xml version="1.0" encoding="utf-8"?>
<worksheet xmlns="http://schemas.openxmlformats.org/spreadsheetml/2006/main" xmlns:r="http://schemas.openxmlformats.org/officeDocument/2006/relationships">
  <dimension ref="A1:I16"/>
  <sheetViews>
    <sheetView workbookViewId="0" topLeftCell="A1">
      <selection activeCell="A16" sqref="A16"/>
    </sheetView>
  </sheetViews>
  <sheetFormatPr defaultColWidth="9.140625" defaultRowHeight="12.75"/>
  <cols>
    <col min="1" max="1" width="28.28125" style="6" bestFit="1" customWidth="1"/>
    <col min="2" max="4" width="11.57421875" style="24" customWidth="1"/>
    <col min="5" max="5" width="2.57421875" style="6" customWidth="1"/>
    <col min="6" max="8" width="11.57421875" style="6" customWidth="1"/>
    <col min="9" max="16384" width="9.140625" style="6" customWidth="1"/>
  </cols>
  <sheetData>
    <row r="1" spans="1:8" ht="16.5" customHeight="1">
      <c r="A1" s="112" t="s">
        <v>414</v>
      </c>
      <c r="B1" s="185"/>
      <c r="C1" s="185"/>
      <c r="D1" s="185"/>
      <c r="E1" s="110"/>
      <c r="F1" s="110"/>
      <c r="G1" s="110"/>
      <c r="H1" s="110"/>
    </row>
    <row r="2" spans="1:8" ht="12.75" customHeight="1">
      <c r="A2" s="236" t="s">
        <v>151</v>
      </c>
      <c r="B2" s="243" t="s">
        <v>122</v>
      </c>
      <c r="C2" s="243"/>
      <c r="D2" s="243"/>
      <c r="E2" s="58"/>
      <c r="F2" s="243" t="s">
        <v>377</v>
      </c>
      <c r="G2" s="243"/>
      <c r="H2" s="243"/>
    </row>
    <row r="3" spans="1:9" ht="22.5">
      <c r="A3" s="237"/>
      <c r="B3" s="115" t="s">
        <v>41</v>
      </c>
      <c r="C3" s="115" t="s">
        <v>40</v>
      </c>
      <c r="D3" s="115" t="s">
        <v>39</v>
      </c>
      <c r="E3" s="112"/>
      <c r="F3" s="116" t="s">
        <v>45</v>
      </c>
      <c r="G3" s="116" t="s">
        <v>46</v>
      </c>
      <c r="H3" s="116" t="s">
        <v>47</v>
      </c>
      <c r="I3" s="34"/>
    </row>
    <row r="4" spans="1:8" ht="11.25">
      <c r="A4" s="6" t="s">
        <v>468</v>
      </c>
      <c r="B4" s="46">
        <v>1382.444</v>
      </c>
      <c r="C4" s="46">
        <v>1548.459</v>
      </c>
      <c r="D4" s="46">
        <v>1754.124</v>
      </c>
      <c r="F4" s="31">
        <v>3.853</v>
      </c>
      <c r="G4" s="31">
        <v>4.245</v>
      </c>
      <c r="H4" s="31">
        <v>4.048</v>
      </c>
    </row>
    <row r="5" spans="1:8" ht="11.25">
      <c r="A5" s="28" t="s">
        <v>56</v>
      </c>
      <c r="B5" s="46">
        <v>1072.673</v>
      </c>
      <c r="C5" s="46">
        <v>1213.999</v>
      </c>
      <c r="D5" s="46">
        <v>1443.554</v>
      </c>
      <c r="F5" s="31">
        <v>4.212</v>
      </c>
      <c r="G5" s="31">
        <v>5.943</v>
      </c>
      <c r="H5" s="31">
        <v>5.074</v>
      </c>
    </row>
    <row r="6" spans="1:8" ht="11.25">
      <c r="A6" s="28" t="s">
        <v>9</v>
      </c>
      <c r="B6" s="46">
        <v>309.771</v>
      </c>
      <c r="C6" s="46">
        <v>334.46</v>
      </c>
      <c r="D6" s="46">
        <v>310.571</v>
      </c>
      <c r="F6" s="31">
        <v>2.589</v>
      </c>
      <c r="G6" s="15">
        <v>-2.44</v>
      </c>
      <c r="H6" s="31" t="s">
        <v>77</v>
      </c>
    </row>
    <row r="7" spans="1:8" ht="11.25">
      <c r="A7" s="6" t="s">
        <v>12</v>
      </c>
      <c r="B7" s="46">
        <v>32.524</v>
      </c>
      <c r="C7" s="46">
        <v>69.684</v>
      </c>
      <c r="D7" s="46">
        <v>53.799</v>
      </c>
      <c r="F7" s="31">
        <v>28.916</v>
      </c>
      <c r="G7" s="15">
        <v>-8.262</v>
      </c>
      <c r="H7" s="31">
        <v>8.75</v>
      </c>
    </row>
    <row r="8" spans="1:8" ht="11.25">
      <c r="A8" s="6" t="s">
        <v>35</v>
      </c>
      <c r="B8" s="46">
        <v>37.892</v>
      </c>
      <c r="C8" s="46">
        <v>20.788</v>
      </c>
      <c r="D8" s="46">
        <v>25.509</v>
      </c>
      <c r="F8" s="15">
        <v>-18.137</v>
      </c>
      <c r="G8" s="31">
        <v>7.06</v>
      </c>
      <c r="H8" s="15">
        <v>-6.382</v>
      </c>
    </row>
    <row r="9" spans="1:8" ht="11.25">
      <c r="A9" s="6" t="s">
        <v>21</v>
      </c>
      <c r="B9" s="46">
        <v>93.467</v>
      </c>
      <c r="C9" s="46">
        <v>94.776</v>
      </c>
      <c r="D9" s="46">
        <v>109.448</v>
      </c>
      <c r="F9" s="31">
        <v>0.465</v>
      </c>
      <c r="G9" s="15">
        <v>-17.201</v>
      </c>
      <c r="H9" s="15">
        <v>-8.795</v>
      </c>
    </row>
    <row r="10" spans="1:8" ht="11.25">
      <c r="A10" s="6" t="s">
        <v>36</v>
      </c>
      <c r="B10" s="46">
        <v>390.575</v>
      </c>
      <c r="C10" s="46">
        <v>604.474</v>
      </c>
      <c r="D10" s="46">
        <v>717.588</v>
      </c>
      <c r="F10" s="31">
        <v>15.671</v>
      </c>
      <c r="G10" s="31">
        <v>5.885</v>
      </c>
      <c r="H10" s="31">
        <v>10.67</v>
      </c>
    </row>
    <row r="11" spans="1:8" ht="11.25">
      <c r="A11" s="6" t="s">
        <v>37</v>
      </c>
      <c r="B11" s="46">
        <v>80.088</v>
      </c>
      <c r="C11" s="46">
        <v>60.153</v>
      </c>
      <c r="D11" s="46">
        <v>88.535</v>
      </c>
      <c r="F11" s="15">
        <v>-9.1</v>
      </c>
      <c r="G11" s="31">
        <v>13.75</v>
      </c>
      <c r="H11" s="31">
        <v>1.685</v>
      </c>
    </row>
    <row r="12" spans="1:8" ht="11.25">
      <c r="A12" s="112" t="s">
        <v>38</v>
      </c>
      <c r="B12" s="119">
        <v>2016.989</v>
      </c>
      <c r="C12" s="119">
        <v>2398.333</v>
      </c>
      <c r="D12" s="119">
        <v>2749.003</v>
      </c>
      <c r="E12" s="112"/>
      <c r="F12" s="117">
        <v>5.942</v>
      </c>
      <c r="G12" s="117">
        <v>4.654</v>
      </c>
      <c r="H12" s="117">
        <v>5.296</v>
      </c>
    </row>
    <row r="13" ht="11.25">
      <c r="D13" s="49"/>
    </row>
    <row r="14" ht="11.25">
      <c r="D14" s="49"/>
    </row>
    <row r="16" ht="12.75">
      <c r="A16" s="21" t="s">
        <v>198</v>
      </c>
    </row>
  </sheetData>
  <mergeCells count="3">
    <mergeCell ref="B2:D2"/>
    <mergeCell ref="F2:H2"/>
    <mergeCell ref="A2:A3"/>
  </mergeCells>
  <hyperlinks>
    <hyperlink ref="A16" location="Index!A34" display="Index!A34"/>
  </hyperlinks>
  <printOptions/>
  <pageMargins left="0.75" right="0.75" top="1" bottom="1" header="0.5" footer="0.5"/>
  <pageSetup horizontalDpi="600" verticalDpi="600" orientation="landscape" paperSize="9" r:id="rId1"/>
  <headerFooter alignWithMargins="0">
    <oddHeader>&amp;L&amp;A</oddHeader>
  </headerFooter>
</worksheet>
</file>

<file path=xl/worksheets/sheet36.xml><?xml version="1.0" encoding="utf-8"?>
<worksheet xmlns="http://schemas.openxmlformats.org/spreadsheetml/2006/main" xmlns:r="http://schemas.openxmlformats.org/officeDocument/2006/relationships">
  <dimension ref="A1:L16"/>
  <sheetViews>
    <sheetView workbookViewId="0" topLeftCell="A1">
      <selection activeCell="A16" sqref="A16"/>
    </sheetView>
  </sheetViews>
  <sheetFormatPr defaultColWidth="9.140625" defaultRowHeight="12.75"/>
  <cols>
    <col min="1" max="1" width="28.28125" style="6" bestFit="1" customWidth="1"/>
    <col min="2" max="4" width="12.140625" style="24" customWidth="1"/>
    <col min="5" max="5" width="2.57421875" style="6" customWidth="1"/>
    <col min="6" max="8" width="12.140625" style="6" customWidth="1"/>
    <col min="9" max="16384" width="9.140625" style="6" customWidth="1"/>
  </cols>
  <sheetData>
    <row r="1" spans="1:8" ht="16.5" customHeight="1">
      <c r="A1" s="112" t="s">
        <v>415</v>
      </c>
      <c r="B1" s="185"/>
      <c r="C1" s="185"/>
      <c r="D1" s="185"/>
      <c r="E1" s="110"/>
      <c r="F1" s="110"/>
      <c r="G1" s="110"/>
      <c r="H1" s="110"/>
    </row>
    <row r="2" spans="1:8" ht="12.75" customHeight="1">
      <c r="A2" s="236" t="s">
        <v>151</v>
      </c>
      <c r="B2" s="232" t="s">
        <v>145</v>
      </c>
      <c r="C2" s="232"/>
      <c r="D2" s="232"/>
      <c r="E2" s="58"/>
      <c r="F2" s="243" t="s">
        <v>377</v>
      </c>
      <c r="G2" s="243"/>
      <c r="H2" s="243"/>
    </row>
    <row r="3" spans="1:9" ht="22.5">
      <c r="A3" s="237"/>
      <c r="B3" s="115" t="s">
        <v>41</v>
      </c>
      <c r="C3" s="115" t="s">
        <v>40</v>
      </c>
      <c r="D3" s="115" t="s">
        <v>39</v>
      </c>
      <c r="E3" s="112"/>
      <c r="F3" s="116" t="s">
        <v>45</v>
      </c>
      <c r="G3" s="116" t="s">
        <v>46</v>
      </c>
      <c r="H3" s="116" t="s">
        <v>47</v>
      </c>
      <c r="I3" s="34"/>
    </row>
    <row r="4" spans="1:12" ht="11.25">
      <c r="A4" s="6" t="s">
        <v>468</v>
      </c>
      <c r="B4" s="31">
        <v>4.36</v>
      </c>
      <c r="C4" s="31">
        <v>6.461</v>
      </c>
      <c r="D4" s="31">
        <v>9.089</v>
      </c>
      <c r="F4" s="31">
        <v>14.007</v>
      </c>
      <c r="G4" s="31">
        <v>12.048</v>
      </c>
      <c r="H4" s="31">
        <v>13.023</v>
      </c>
      <c r="J4" s="50"/>
      <c r="L4" s="50"/>
    </row>
    <row r="5" spans="1:12" ht="11.25">
      <c r="A5" s="6" t="s">
        <v>144</v>
      </c>
      <c r="B5" s="31">
        <v>4.966</v>
      </c>
      <c r="C5" s="31">
        <v>29.728</v>
      </c>
      <c r="D5" s="31">
        <v>30.525</v>
      </c>
      <c r="F5" s="31">
        <v>81.571</v>
      </c>
      <c r="G5" s="31">
        <v>0.886</v>
      </c>
      <c r="H5" s="31">
        <v>35.344</v>
      </c>
      <c r="J5" s="50"/>
      <c r="L5" s="50"/>
    </row>
    <row r="6" spans="1:12" ht="11.25">
      <c r="A6" s="6" t="s">
        <v>13</v>
      </c>
      <c r="B6" s="31">
        <v>38.684</v>
      </c>
      <c r="C6" s="31">
        <v>70.85</v>
      </c>
      <c r="D6" s="31">
        <v>83.715</v>
      </c>
      <c r="F6" s="31">
        <v>22.35</v>
      </c>
      <c r="G6" s="31">
        <v>5.719</v>
      </c>
      <c r="H6" s="31">
        <v>13.731</v>
      </c>
      <c r="J6" s="50"/>
      <c r="K6" s="50"/>
      <c r="L6" s="50"/>
    </row>
    <row r="7" spans="1:12" ht="11.25">
      <c r="A7" s="6" t="s">
        <v>72</v>
      </c>
      <c r="B7" s="31">
        <v>1.295</v>
      </c>
      <c r="C7" s="31">
        <v>1.962</v>
      </c>
      <c r="D7" s="31">
        <v>6.267</v>
      </c>
      <c r="F7" s="31">
        <v>14.849</v>
      </c>
      <c r="G7" s="31">
        <v>47.27</v>
      </c>
      <c r="H7" s="31">
        <v>30.053</v>
      </c>
      <c r="J7" s="50"/>
      <c r="L7" s="50"/>
    </row>
    <row r="8" spans="1:12" ht="11.25">
      <c r="A8" s="6" t="s">
        <v>21</v>
      </c>
      <c r="B8" s="31">
        <v>7.652</v>
      </c>
      <c r="C8" s="31">
        <v>10.137</v>
      </c>
      <c r="D8" s="31">
        <v>12.355</v>
      </c>
      <c r="F8" s="31">
        <v>9.829</v>
      </c>
      <c r="G8" s="31">
        <v>6.82</v>
      </c>
      <c r="H8" s="31">
        <v>8.314</v>
      </c>
      <c r="J8" s="50"/>
      <c r="L8" s="50"/>
    </row>
    <row r="9" spans="1:12" ht="11.25">
      <c r="A9" s="6" t="s">
        <v>36</v>
      </c>
      <c r="B9" s="31">
        <v>104.935</v>
      </c>
      <c r="C9" s="31">
        <v>131.186</v>
      </c>
      <c r="D9" s="31">
        <v>183.087</v>
      </c>
      <c r="F9" s="31">
        <v>7.726</v>
      </c>
      <c r="G9" s="31">
        <v>11.752</v>
      </c>
      <c r="H9" s="31">
        <v>9.721</v>
      </c>
      <c r="J9" s="50"/>
      <c r="L9" s="50"/>
    </row>
    <row r="10" spans="1:12" ht="11.25">
      <c r="A10" s="6" t="s">
        <v>17</v>
      </c>
      <c r="B10" s="31">
        <v>9.431</v>
      </c>
      <c r="C10" s="31">
        <v>20.528</v>
      </c>
      <c r="D10" s="31">
        <v>35.903</v>
      </c>
      <c r="F10" s="31">
        <v>29.597</v>
      </c>
      <c r="G10" s="31">
        <v>20.484</v>
      </c>
      <c r="H10" s="31">
        <v>24.957</v>
      </c>
      <c r="J10" s="105"/>
      <c r="L10" s="50"/>
    </row>
    <row r="11" spans="1:12" ht="11.25">
      <c r="A11" s="6" t="s">
        <v>37</v>
      </c>
      <c r="B11" s="31">
        <v>16.08</v>
      </c>
      <c r="C11" s="31">
        <v>28.859</v>
      </c>
      <c r="D11" s="31">
        <v>46.401</v>
      </c>
      <c r="F11" s="31">
        <v>21.524</v>
      </c>
      <c r="G11" s="31">
        <v>17.152</v>
      </c>
      <c r="H11" s="31">
        <v>19.318</v>
      </c>
      <c r="J11" s="50"/>
      <c r="L11" s="50"/>
    </row>
    <row r="12" spans="1:12" ht="11.25">
      <c r="A12" s="112" t="s">
        <v>38</v>
      </c>
      <c r="B12" s="117">
        <v>187.403</v>
      </c>
      <c r="C12" s="117">
        <v>299.711</v>
      </c>
      <c r="D12" s="117">
        <v>407.343</v>
      </c>
      <c r="E12" s="112"/>
      <c r="F12" s="117">
        <v>16.943</v>
      </c>
      <c r="G12" s="117">
        <v>10.769</v>
      </c>
      <c r="H12" s="117">
        <v>13.814</v>
      </c>
      <c r="J12" s="50"/>
      <c r="L12" s="50"/>
    </row>
    <row r="16" ht="12.75">
      <c r="A16" s="21" t="s">
        <v>199</v>
      </c>
    </row>
  </sheetData>
  <mergeCells count="3">
    <mergeCell ref="B2:D2"/>
    <mergeCell ref="F2:H2"/>
    <mergeCell ref="A2:A3"/>
  </mergeCells>
  <hyperlinks>
    <hyperlink ref="A16" location="Index!A35" display="Index!A35"/>
  </hyperlinks>
  <printOptions/>
  <pageMargins left="0.75" right="0.75" top="1" bottom="1" header="0.5" footer="0.5"/>
  <pageSetup horizontalDpi="600" verticalDpi="600" orientation="landscape" paperSize="9" r:id="rId1"/>
  <headerFooter alignWithMargins="0">
    <oddHeader>&amp;L&amp;A</oddHeader>
  </headerFooter>
</worksheet>
</file>

<file path=xl/worksheets/sheet37.xml><?xml version="1.0" encoding="utf-8"?>
<worksheet xmlns="http://schemas.openxmlformats.org/spreadsheetml/2006/main" xmlns:r="http://schemas.openxmlformats.org/officeDocument/2006/relationships">
  <dimension ref="A1:L24"/>
  <sheetViews>
    <sheetView workbookViewId="0" topLeftCell="A1">
      <selection activeCell="A16" sqref="A16"/>
    </sheetView>
  </sheetViews>
  <sheetFormatPr defaultColWidth="9.140625" defaultRowHeight="12.75"/>
  <cols>
    <col min="1" max="1" width="28.28125" style="6" bestFit="1" customWidth="1"/>
    <col min="2" max="2" width="10.00390625" style="24" bestFit="1" customWidth="1"/>
    <col min="3" max="4" width="9.140625" style="24" customWidth="1"/>
    <col min="5" max="5" width="2.140625" style="6" customWidth="1"/>
    <col min="6" max="16384" width="9.140625" style="6" customWidth="1"/>
  </cols>
  <sheetData>
    <row r="1" spans="1:8" s="58" customFormat="1" ht="16.5" customHeight="1">
      <c r="A1" s="112" t="s">
        <v>416</v>
      </c>
      <c r="B1" s="115"/>
      <c r="C1" s="115"/>
      <c r="D1" s="115"/>
      <c r="E1" s="112"/>
      <c r="F1" s="112"/>
      <c r="G1" s="112"/>
      <c r="H1" s="112"/>
    </row>
    <row r="2" spans="1:8" ht="12.75" customHeight="1">
      <c r="A2" s="235" t="s">
        <v>151</v>
      </c>
      <c r="B2" s="243" t="s">
        <v>122</v>
      </c>
      <c r="C2" s="243"/>
      <c r="D2" s="243"/>
      <c r="E2" s="58"/>
      <c r="F2" s="243" t="s">
        <v>377</v>
      </c>
      <c r="G2" s="243"/>
      <c r="H2" s="243"/>
    </row>
    <row r="3" spans="1:9" ht="24.75" customHeight="1">
      <c r="A3" s="237"/>
      <c r="B3" s="115" t="s">
        <v>41</v>
      </c>
      <c r="C3" s="115" t="s">
        <v>40</v>
      </c>
      <c r="D3" s="115" t="s">
        <v>39</v>
      </c>
      <c r="E3" s="112"/>
      <c r="F3" s="116" t="s">
        <v>45</v>
      </c>
      <c r="G3" s="116" t="s">
        <v>46</v>
      </c>
      <c r="H3" s="116" t="s">
        <v>47</v>
      </c>
      <c r="I3" s="34"/>
    </row>
    <row r="4" spans="1:12" ht="11.25">
      <c r="A4" s="6" t="s">
        <v>468</v>
      </c>
      <c r="B4" s="46">
        <v>11.854</v>
      </c>
      <c r="C4" s="46">
        <v>15.901</v>
      </c>
      <c r="D4" s="46">
        <v>19.822</v>
      </c>
      <c r="E4" s="93"/>
      <c r="F4" s="31">
        <v>10.286</v>
      </c>
      <c r="G4" s="31">
        <v>7.623</v>
      </c>
      <c r="H4" s="31">
        <v>8.946</v>
      </c>
      <c r="J4" s="50"/>
      <c r="L4" s="50"/>
    </row>
    <row r="5" spans="1:12" ht="11.25">
      <c r="A5" s="6" t="s">
        <v>144</v>
      </c>
      <c r="B5" s="46">
        <v>13.502</v>
      </c>
      <c r="C5" s="46">
        <v>73.167</v>
      </c>
      <c r="D5" s="46">
        <v>66.574</v>
      </c>
      <c r="E5" s="93"/>
      <c r="F5" s="31">
        <v>75.644</v>
      </c>
      <c r="G5" s="15">
        <v>-3.099</v>
      </c>
      <c r="H5" s="31">
        <v>30.461</v>
      </c>
      <c r="J5" s="50"/>
      <c r="L5" s="50"/>
    </row>
    <row r="6" spans="1:12" ht="11.25">
      <c r="A6" s="6" t="s">
        <v>13</v>
      </c>
      <c r="B6" s="46">
        <v>105.173</v>
      </c>
      <c r="C6" s="46">
        <v>174.375</v>
      </c>
      <c r="D6" s="46">
        <v>182.576</v>
      </c>
      <c r="E6" s="93"/>
      <c r="F6" s="31">
        <v>18.357</v>
      </c>
      <c r="G6" s="31">
        <v>1.544</v>
      </c>
      <c r="H6" s="31">
        <v>9.628</v>
      </c>
      <c r="J6" s="50"/>
      <c r="K6" s="50"/>
      <c r="L6" s="50"/>
    </row>
    <row r="7" spans="1:12" ht="11.25">
      <c r="A7" s="6" t="s">
        <v>72</v>
      </c>
      <c r="B7" s="46">
        <v>3.521</v>
      </c>
      <c r="C7" s="46">
        <v>4.829</v>
      </c>
      <c r="D7" s="46">
        <v>13.668</v>
      </c>
      <c r="E7" s="93"/>
      <c r="F7" s="31">
        <v>11.1</v>
      </c>
      <c r="G7" s="31">
        <v>41.454</v>
      </c>
      <c r="H7" s="31">
        <v>25.362</v>
      </c>
      <c r="J7" s="50"/>
      <c r="L7" s="50"/>
    </row>
    <row r="8" spans="1:12" ht="11.25">
      <c r="A8" s="6" t="s">
        <v>21</v>
      </c>
      <c r="B8" s="46">
        <v>20.803</v>
      </c>
      <c r="C8" s="46">
        <v>24.948</v>
      </c>
      <c r="D8" s="46">
        <v>26.946</v>
      </c>
      <c r="E8" s="93"/>
      <c r="F8" s="31">
        <v>6.244</v>
      </c>
      <c r="G8" s="31">
        <v>2.601</v>
      </c>
      <c r="H8" s="31">
        <v>4.406</v>
      </c>
      <c r="J8" s="50"/>
      <c r="L8" s="50"/>
    </row>
    <row r="9" spans="1:12" ht="11.25">
      <c r="A9" s="6" t="s">
        <v>36</v>
      </c>
      <c r="B9" s="46">
        <v>285.297</v>
      </c>
      <c r="C9" s="46">
        <v>322.872</v>
      </c>
      <c r="D9" s="46">
        <v>399.3</v>
      </c>
      <c r="E9" s="93"/>
      <c r="F9" s="31">
        <v>4.21</v>
      </c>
      <c r="G9" s="31">
        <v>7.339</v>
      </c>
      <c r="H9" s="31">
        <v>5.763</v>
      </c>
      <c r="J9" s="50"/>
      <c r="L9" s="50"/>
    </row>
    <row r="10" spans="1:12" ht="11.25">
      <c r="A10" s="6" t="s">
        <v>17</v>
      </c>
      <c r="B10" s="46">
        <v>25.641</v>
      </c>
      <c r="C10" s="46">
        <v>50.523</v>
      </c>
      <c r="D10" s="46">
        <v>78.302</v>
      </c>
      <c r="E10" s="93"/>
      <c r="F10" s="31">
        <v>25.367</v>
      </c>
      <c r="G10" s="31">
        <v>15.726</v>
      </c>
      <c r="H10" s="31">
        <v>20.45</v>
      </c>
      <c r="J10" s="50"/>
      <c r="L10" s="50"/>
    </row>
    <row r="11" spans="1:12" ht="11.25">
      <c r="A11" s="6" t="s">
        <v>37</v>
      </c>
      <c r="B11" s="46">
        <v>43.718</v>
      </c>
      <c r="C11" s="46">
        <v>71.026</v>
      </c>
      <c r="D11" s="46">
        <v>101.197</v>
      </c>
      <c r="E11" s="93"/>
      <c r="F11" s="31">
        <v>17.558</v>
      </c>
      <c r="G11" s="31">
        <v>12.525</v>
      </c>
      <c r="H11" s="31">
        <v>15.014</v>
      </c>
      <c r="J11" s="50"/>
      <c r="L11" s="50"/>
    </row>
    <row r="12" spans="1:12" ht="11.25">
      <c r="A12" s="112" t="s">
        <v>38</v>
      </c>
      <c r="B12" s="119">
        <v>509.51</v>
      </c>
      <c r="C12" s="119">
        <v>737.64</v>
      </c>
      <c r="D12" s="119">
        <v>888.386</v>
      </c>
      <c r="E12" s="143"/>
      <c r="F12" s="117">
        <v>13.126</v>
      </c>
      <c r="G12" s="117">
        <v>6.394</v>
      </c>
      <c r="H12" s="117">
        <v>9.709</v>
      </c>
      <c r="J12" s="50"/>
      <c r="L12" s="50"/>
    </row>
    <row r="13" ht="11.25">
      <c r="J13" s="50"/>
    </row>
    <row r="15" ht="11.25">
      <c r="D15" s="46"/>
    </row>
    <row r="16" ht="12.75">
      <c r="A16" s="21" t="s">
        <v>200</v>
      </c>
    </row>
    <row r="23" ht="11.25">
      <c r="E23" s="94"/>
    </row>
    <row r="24" ht="11.25">
      <c r="E24" s="94"/>
    </row>
  </sheetData>
  <mergeCells count="3">
    <mergeCell ref="B2:D2"/>
    <mergeCell ref="F2:H2"/>
    <mergeCell ref="A2:A3"/>
  </mergeCells>
  <hyperlinks>
    <hyperlink ref="A16" location="Index!A36" display="Index!A36"/>
  </hyperlinks>
  <printOptions/>
  <pageMargins left="0.75" right="0.75" top="1" bottom="1" header="0.5" footer="0.5"/>
  <pageSetup horizontalDpi="600" verticalDpi="600" orientation="landscape" paperSize="9" r:id="rId1"/>
  <headerFooter alignWithMargins="0">
    <oddHeader>&amp;L&amp;A</oddHeader>
  </headerFooter>
</worksheet>
</file>

<file path=xl/worksheets/sheet38.xml><?xml version="1.0" encoding="utf-8"?>
<worksheet xmlns="http://schemas.openxmlformats.org/spreadsheetml/2006/main" xmlns:r="http://schemas.openxmlformats.org/officeDocument/2006/relationships">
  <dimension ref="A1:H17"/>
  <sheetViews>
    <sheetView workbookViewId="0" topLeftCell="A1">
      <selection activeCell="A17" sqref="A17"/>
    </sheetView>
  </sheetViews>
  <sheetFormatPr defaultColWidth="9.140625" defaultRowHeight="12.75"/>
  <cols>
    <col min="1" max="1" width="28.57421875" style="1" customWidth="1"/>
    <col min="2" max="4" width="10.00390625" style="1" bestFit="1" customWidth="1"/>
    <col min="5" max="5" width="3.140625" style="1" customWidth="1"/>
    <col min="6" max="16384" width="9.140625" style="1" customWidth="1"/>
  </cols>
  <sheetData>
    <row r="1" spans="1:8" ht="16.5" customHeight="1">
      <c r="A1" s="112" t="s">
        <v>417</v>
      </c>
      <c r="B1" s="114"/>
      <c r="C1" s="114"/>
      <c r="D1" s="114"/>
      <c r="E1" s="114"/>
      <c r="F1" s="114"/>
      <c r="G1" s="114"/>
      <c r="H1" s="114"/>
    </row>
    <row r="2" spans="1:8" ht="12.75" customHeight="1">
      <c r="A2" s="235" t="s">
        <v>151</v>
      </c>
      <c r="B2" s="243" t="s">
        <v>145</v>
      </c>
      <c r="C2" s="243"/>
      <c r="D2" s="243"/>
      <c r="F2" s="243" t="s">
        <v>377</v>
      </c>
      <c r="G2" s="243"/>
      <c r="H2" s="243"/>
    </row>
    <row r="3" spans="1:8" ht="22.5">
      <c r="A3" s="237"/>
      <c r="B3" s="115" t="s">
        <v>41</v>
      </c>
      <c r="C3" s="115" t="s">
        <v>40</v>
      </c>
      <c r="D3" s="115" t="s">
        <v>39</v>
      </c>
      <c r="E3" s="112"/>
      <c r="F3" s="116" t="s">
        <v>45</v>
      </c>
      <c r="G3" s="116" t="s">
        <v>46</v>
      </c>
      <c r="H3" s="116" t="s">
        <v>47</v>
      </c>
    </row>
    <row r="4" spans="1:8" ht="11.25">
      <c r="A4" s="5" t="s">
        <v>468</v>
      </c>
      <c r="B4" s="31">
        <v>12.712</v>
      </c>
      <c r="C4" s="31">
        <v>11.842</v>
      </c>
      <c r="D4" s="31">
        <v>11.465</v>
      </c>
      <c r="F4" s="15">
        <v>-2.3</v>
      </c>
      <c r="G4" s="15">
        <v>-1.1</v>
      </c>
      <c r="H4" s="15">
        <v>-1.7</v>
      </c>
    </row>
    <row r="5" spans="1:8" ht="11.25">
      <c r="A5" s="5" t="s">
        <v>144</v>
      </c>
      <c r="B5" s="31">
        <v>4.646</v>
      </c>
      <c r="C5" s="31">
        <v>5.59</v>
      </c>
      <c r="D5" s="31">
        <v>7.68</v>
      </c>
      <c r="F5" s="31">
        <v>6.4</v>
      </c>
      <c r="G5" s="31">
        <v>11.2</v>
      </c>
      <c r="H5" s="31">
        <v>8.7</v>
      </c>
    </row>
    <row r="6" spans="1:8" ht="11.25">
      <c r="A6" s="5" t="s">
        <v>13</v>
      </c>
      <c r="B6" s="31">
        <v>2.774</v>
      </c>
      <c r="C6" s="31">
        <v>15.256</v>
      </c>
      <c r="D6" s="31">
        <v>15.872</v>
      </c>
      <c r="F6" s="31">
        <v>76.5</v>
      </c>
      <c r="G6" s="31">
        <v>1.3</v>
      </c>
      <c r="H6" s="31">
        <v>33.7</v>
      </c>
    </row>
    <row r="7" spans="1:8" ht="11.25">
      <c r="A7" s="20" t="s">
        <v>73</v>
      </c>
      <c r="B7" s="10" t="s">
        <v>75</v>
      </c>
      <c r="C7" s="31">
        <v>7.648</v>
      </c>
      <c r="D7" s="31">
        <v>4.031</v>
      </c>
      <c r="F7" s="23" t="str">
        <f>IF(B7=0,0,IF(B7="n.a.",". .",(ROUND(((((C7/B7)^(1/3))*100)-100),1))))</f>
        <v>. .</v>
      </c>
      <c r="G7" s="15">
        <v>-19.2</v>
      </c>
      <c r="H7" s="23" t="str">
        <f>IF(B7=0,0,IF(B7="n.a.",". .",(ROUND(((((D7/B7)^(1/6))*100)-100),1))))</f>
        <v>. .</v>
      </c>
    </row>
    <row r="8" spans="1:8" ht="11.25">
      <c r="A8" s="20" t="s">
        <v>74</v>
      </c>
      <c r="B8" s="10" t="s">
        <v>75</v>
      </c>
      <c r="C8" s="31">
        <v>4.943</v>
      </c>
      <c r="D8" s="31">
        <v>11.841</v>
      </c>
      <c r="F8" s="23" t="str">
        <f>IF(B8=0,0,IF(B8="n.a.",". .",(ROUND(((((C8/B8)^(1/3))*100)-100),1))))</f>
        <v>. .</v>
      </c>
      <c r="G8" s="31">
        <v>33.8</v>
      </c>
      <c r="H8" s="23" t="str">
        <f>IF(B8=0,0,IF(B8="n.a.",". .",(ROUND(((((D8/B8)^(1/6))*100)-100),1))))</f>
        <v>. .</v>
      </c>
    </row>
    <row r="9" spans="1:8" ht="11.25">
      <c r="A9" s="5" t="s">
        <v>72</v>
      </c>
      <c r="B9" s="31">
        <v>14.687</v>
      </c>
      <c r="C9" s="31">
        <v>18.155</v>
      </c>
      <c r="D9" s="31">
        <v>32.41</v>
      </c>
      <c r="F9" s="31">
        <v>7.3</v>
      </c>
      <c r="G9" s="31">
        <v>21.3</v>
      </c>
      <c r="H9" s="31">
        <v>14.1</v>
      </c>
    </row>
    <row r="10" spans="1:8" ht="11.25">
      <c r="A10" s="5" t="s">
        <v>21</v>
      </c>
      <c r="B10" s="31">
        <v>1.161</v>
      </c>
      <c r="C10" s="10">
        <v>-1.6235922416178425</v>
      </c>
      <c r="D10" s="31">
        <v>0.257</v>
      </c>
      <c r="F10" s="15">
        <v>-211.8</v>
      </c>
      <c r="G10" s="15">
        <v>-154.1</v>
      </c>
      <c r="H10" s="15">
        <v>-22.2</v>
      </c>
    </row>
    <row r="11" spans="1:8" ht="11.25">
      <c r="A11" s="5" t="s">
        <v>17</v>
      </c>
      <c r="B11" s="31">
        <v>16.121</v>
      </c>
      <c r="C11" s="31">
        <v>32.624</v>
      </c>
      <c r="D11" s="31">
        <v>28.804</v>
      </c>
      <c r="F11" s="31">
        <v>26.5</v>
      </c>
      <c r="G11" s="15">
        <v>-4.1</v>
      </c>
      <c r="H11" s="31">
        <v>10.2</v>
      </c>
    </row>
    <row r="12" spans="1:8" ht="11.25">
      <c r="A12" s="5" t="s">
        <v>37</v>
      </c>
      <c r="B12" s="31">
        <v>1.097</v>
      </c>
      <c r="C12" s="31">
        <v>0.226</v>
      </c>
      <c r="D12" s="31">
        <v>24.303</v>
      </c>
      <c r="F12" s="15">
        <v>-40.9</v>
      </c>
      <c r="G12" s="31">
        <v>375.4</v>
      </c>
      <c r="H12" s="31">
        <v>67.6</v>
      </c>
    </row>
    <row r="13" spans="1:8" ht="11.25">
      <c r="A13" s="127" t="s">
        <v>38</v>
      </c>
      <c r="B13" s="117">
        <v>53.197</v>
      </c>
      <c r="C13" s="117">
        <v>81.946</v>
      </c>
      <c r="D13" s="117">
        <v>120.793</v>
      </c>
      <c r="E13" s="112"/>
      <c r="F13" s="117">
        <v>15.5</v>
      </c>
      <c r="G13" s="117">
        <v>13.8</v>
      </c>
      <c r="H13" s="117">
        <v>14.6</v>
      </c>
    </row>
    <row r="14" spans="1:4" ht="11.25">
      <c r="A14" s="8"/>
      <c r="B14" s="26"/>
      <c r="C14" s="8"/>
      <c r="D14" s="8"/>
    </row>
    <row r="17" ht="12.75">
      <c r="A17" s="21" t="s">
        <v>138</v>
      </c>
    </row>
  </sheetData>
  <mergeCells count="3">
    <mergeCell ref="B2:D2"/>
    <mergeCell ref="F2:H2"/>
    <mergeCell ref="A2:A3"/>
  </mergeCells>
  <hyperlinks>
    <hyperlink ref="A17" location="Index!A37" display="Index!A37"/>
  </hyperlinks>
  <printOptions/>
  <pageMargins left="0.75" right="0.75" top="1" bottom="1" header="0.5" footer="0.5"/>
  <pageSetup horizontalDpi="600" verticalDpi="600" orientation="landscape" paperSize="9" r:id="rId1"/>
  <headerFooter alignWithMargins="0">
    <oddHeader>&amp;L&amp;A</oddHeader>
  </headerFooter>
</worksheet>
</file>

<file path=xl/worksheets/sheet39.xml><?xml version="1.0" encoding="utf-8"?>
<worksheet xmlns="http://schemas.openxmlformats.org/spreadsheetml/2006/main" xmlns:r="http://schemas.openxmlformats.org/officeDocument/2006/relationships">
  <dimension ref="A1:I17"/>
  <sheetViews>
    <sheetView workbookViewId="0" topLeftCell="A1">
      <selection activeCell="A17" sqref="A17"/>
    </sheetView>
  </sheetViews>
  <sheetFormatPr defaultColWidth="9.140625" defaultRowHeight="12.75"/>
  <cols>
    <col min="1" max="1" width="28.57421875" style="1" customWidth="1"/>
    <col min="2" max="4" width="10.00390625" style="1" bestFit="1" customWidth="1"/>
    <col min="5" max="5" width="3.140625" style="1" customWidth="1"/>
    <col min="6" max="16384" width="9.140625" style="1" customWidth="1"/>
  </cols>
  <sheetData>
    <row r="1" spans="1:8" ht="16.5" customHeight="1">
      <c r="A1" s="112" t="s">
        <v>418</v>
      </c>
      <c r="B1" s="114"/>
      <c r="C1" s="114"/>
      <c r="D1" s="114"/>
      <c r="E1" s="114"/>
      <c r="F1" s="114"/>
      <c r="G1" s="114"/>
      <c r="H1" s="114"/>
    </row>
    <row r="2" spans="1:8" ht="12.75" customHeight="1">
      <c r="A2" s="236" t="s">
        <v>151</v>
      </c>
      <c r="B2" s="243" t="s">
        <v>122</v>
      </c>
      <c r="C2" s="243"/>
      <c r="D2" s="243"/>
      <c r="E2" s="58"/>
      <c r="F2" s="243" t="s">
        <v>377</v>
      </c>
      <c r="G2" s="243"/>
      <c r="H2" s="243"/>
    </row>
    <row r="3" spans="1:8" ht="22.5">
      <c r="A3" s="237"/>
      <c r="B3" s="115" t="s">
        <v>41</v>
      </c>
      <c r="C3" s="115" t="s">
        <v>40</v>
      </c>
      <c r="D3" s="115" t="s">
        <v>39</v>
      </c>
      <c r="E3" s="112"/>
      <c r="F3" s="116" t="s">
        <v>45</v>
      </c>
      <c r="G3" s="116" t="s">
        <v>46</v>
      </c>
      <c r="H3" s="116" t="s">
        <v>47</v>
      </c>
    </row>
    <row r="4" spans="1:8" ht="11.25">
      <c r="A4" s="5" t="s">
        <v>468</v>
      </c>
      <c r="B4" s="46">
        <v>34.56</v>
      </c>
      <c r="C4" s="46">
        <v>29.14</v>
      </c>
      <c r="D4" s="46">
        <v>25.01</v>
      </c>
      <c r="F4" s="15">
        <v>-5.5</v>
      </c>
      <c r="G4" s="15">
        <v>-5</v>
      </c>
      <c r="H4" s="15">
        <v>-5.2</v>
      </c>
    </row>
    <row r="5" spans="1:8" ht="11.25">
      <c r="A5" s="5" t="s">
        <v>144</v>
      </c>
      <c r="B5" s="46">
        <v>12.63</v>
      </c>
      <c r="C5" s="46">
        <v>13.76</v>
      </c>
      <c r="D5" s="46">
        <v>16.75</v>
      </c>
      <c r="F5" s="31">
        <v>2.9</v>
      </c>
      <c r="G5" s="31">
        <v>6.8</v>
      </c>
      <c r="H5" s="31">
        <v>4.8</v>
      </c>
    </row>
    <row r="6" spans="1:8" ht="11.25">
      <c r="A6" s="5" t="s">
        <v>13</v>
      </c>
      <c r="B6" s="46">
        <v>7.54</v>
      </c>
      <c r="C6" s="46">
        <v>37.55</v>
      </c>
      <c r="D6" s="46">
        <v>34.62</v>
      </c>
      <c r="F6" s="31">
        <v>70.8</v>
      </c>
      <c r="G6" s="15">
        <v>-2.7</v>
      </c>
      <c r="H6" s="31">
        <v>28.9</v>
      </c>
    </row>
    <row r="7" spans="1:9" ht="11.25">
      <c r="A7" s="20" t="s">
        <v>73</v>
      </c>
      <c r="B7" s="13" t="s">
        <v>75</v>
      </c>
      <c r="C7" s="46">
        <v>18.82</v>
      </c>
      <c r="D7" s="46">
        <v>8.79</v>
      </c>
      <c r="F7" s="23" t="str">
        <f>IF(B7=0,0,IF(B7="n.a.",". .",(ROUND(((((C7/B7)^(1/3))*100)-100),1))))</f>
        <v>. .</v>
      </c>
      <c r="G7" s="15">
        <v>-22.4</v>
      </c>
      <c r="H7" s="23" t="str">
        <f>IF(B7=0,0,IF(B7="n.a.",". .",(ROUND(((((D7/B7)^(1/6))*100)-100),1))))</f>
        <v>. .</v>
      </c>
      <c r="I7" s="13"/>
    </row>
    <row r="8" spans="1:9" ht="11.25">
      <c r="A8" s="20" t="s">
        <v>74</v>
      </c>
      <c r="B8" s="13" t="s">
        <v>75</v>
      </c>
      <c r="C8" s="46">
        <v>12.17</v>
      </c>
      <c r="D8" s="46">
        <v>25.82</v>
      </c>
      <c r="F8" s="23" t="str">
        <f>IF(B8=0,0,IF(B8="n.a.",". .",(ROUND(((((C8/B8)^(1/3))*100)-100),1))))</f>
        <v>. .</v>
      </c>
      <c r="G8" s="31">
        <v>28.5</v>
      </c>
      <c r="H8" s="23" t="str">
        <f>IF(B8=0,0,IF(B8="n.a.",". .",(ROUND(((((D8/B8)^(1/6))*100)-100),1))))</f>
        <v>. .</v>
      </c>
      <c r="I8" s="13"/>
    </row>
    <row r="9" spans="1:9" ht="11.25">
      <c r="A9" s="5" t="s">
        <v>72</v>
      </c>
      <c r="B9" s="46">
        <v>39.93</v>
      </c>
      <c r="C9" s="46">
        <v>44.68</v>
      </c>
      <c r="D9" s="46">
        <v>70.68</v>
      </c>
      <c r="F9" s="31">
        <v>3.8</v>
      </c>
      <c r="G9" s="31">
        <v>16.5</v>
      </c>
      <c r="H9" s="31">
        <v>10</v>
      </c>
      <c r="I9" s="13"/>
    </row>
    <row r="10" spans="1:9" ht="11.25">
      <c r="A10" s="5" t="s">
        <v>21</v>
      </c>
      <c r="B10" s="46">
        <v>3.16</v>
      </c>
      <c r="C10" s="13">
        <v>-4</v>
      </c>
      <c r="D10" s="46">
        <v>0.56</v>
      </c>
      <c r="F10" s="15">
        <v>-208.2</v>
      </c>
      <c r="G10" s="15">
        <v>-151.9</v>
      </c>
      <c r="H10" s="15">
        <v>-25.1</v>
      </c>
      <c r="I10" s="13"/>
    </row>
    <row r="11" spans="1:9" ht="11.25">
      <c r="A11" s="5" t="s">
        <v>17</v>
      </c>
      <c r="B11" s="46">
        <v>43.83</v>
      </c>
      <c r="C11" s="46">
        <v>80.29</v>
      </c>
      <c r="D11" s="46">
        <v>62.82</v>
      </c>
      <c r="F11" s="31">
        <v>22.4</v>
      </c>
      <c r="G11" s="15">
        <v>-7.9</v>
      </c>
      <c r="H11" s="31">
        <v>6.2</v>
      </c>
      <c r="I11" s="13"/>
    </row>
    <row r="12" spans="1:9" ht="11.25">
      <c r="A12" s="5" t="s">
        <v>37</v>
      </c>
      <c r="B12" s="46">
        <v>2.98</v>
      </c>
      <c r="C12" s="46">
        <v>0.56</v>
      </c>
      <c r="D12" s="46">
        <v>53</v>
      </c>
      <c r="F12" s="15">
        <v>-42.7</v>
      </c>
      <c r="G12" s="31">
        <v>355.7</v>
      </c>
      <c r="H12" s="31">
        <v>61.6</v>
      </c>
      <c r="I12" s="13"/>
    </row>
    <row r="13" spans="1:9" ht="11.25">
      <c r="A13" s="127" t="s">
        <v>38</v>
      </c>
      <c r="B13" s="119">
        <v>144.63</v>
      </c>
      <c r="C13" s="119">
        <v>201.68</v>
      </c>
      <c r="D13" s="119">
        <v>263.44</v>
      </c>
      <c r="E13" s="112"/>
      <c r="F13" s="117">
        <v>11.7</v>
      </c>
      <c r="G13" s="117">
        <v>9.3</v>
      </c>
      <c r="H13" s="117">
        <v>10.5</v>
      </c>
      <c r="I13" s="13"/>
    </row>
    <row r="14" spans="1:9" ht="11.25">
      <c r="A14" s="8"/>
      <c r="B14" s="26"/>
      <c r="C14" s="8"/>
      <c r="D14" s="8"/>
      <c r="I14" s="13"/>
    </row>
    <row r="15" ht="11.25">
      <c r="I15" s="13"/>
    </row>
    <row r="17" ht="12.75">
      <c r="A17" s="21" t="s">
        <v>380</v>
      </c>
    </row>
  </sheetData>
  <mergeCells count="3">
    <mergeCell ref="B2:D2"/>
    <mergeCell ref="F2:H2"/>
    <mergeCell ref="A2:A3"/>
  </mergeCells>
  <hyperlinks>
    <hyperlink ref="A17" location="Index!A38" display="Index!A38"/>
  </hyperlinks>
  <printOptions/>
  <pageMargins left="0.75" right="0.75" top="1" bottom="1" header="0.5" footer="0.5"/>
  <pageSetup horizontalDpi="600" verticalDpi="600" orientation="landscape" paperSize="9" r:id="rId1"/>
  <headerFooter alignWithMargins="0">
    <oddHeader>&amp;L&amp;A</oddHeader>
  </headerFooter>
</worksheet>
</file>

<file path=xl/worksheets/sheet4.xml><?xml version="1.0" encoding="utf-8"?>
<worksheet xmlns="http://schemas.openxmlformats.org/spreadsheetml/2006/main" xmlns:r="http://schemas.openxmlformats.org/officeDocument/2006/relationships">
  <dimension ref="A1:G18"/>
  <sheetViews>
    <sheetView workbookViewId="0" topLeftCell="A1">
      <selection activeCell="A17" sqref="A17"/>
    </sheetView>
  </sheetViews>
  <sheetFormatPr defaultColWidth="9.140625" defaultRowHeight="12.75"/>
  <cols>
    <col min="1" max="1" width="13.28125" style="12" customWidth="1"/>
    <col min="2" max="2" width="9.140625" style="12" customWidth="1"/>
    <col min="3" max="3" width="10.421875" style="12" customWidth="1"/>
    <col min="4" max="4" width="3.00390625" style="12" customWidth="1"/>
    <col min="5" max="5" width="9.140625" style="12" customWidth="1"/>
    <col min="6" max="6" width="14.00390625" style="12" customWidth="1"/>
    <col min="7" max="7" width="12.28125" style="12" customWidth="1"/>
    <col min="8" max="16384" width="9.140625" style="12" customWidth="1"/>
  </cols>
  <sheetData>
    <row r="1" spans="1:7" ht="16.5" customHeight="1">
      <c r="A1" s="112" t="s">
        <v>190</v>
      </c>
      <c r="B1" s="141"/>
      <c r="C1" s="141"/>
      <c r="D1" s="141"/>
      <c r="E1" s="141"/>
      <c r="F1" s="141"/>
      <c r="G1" s="141"/>
    </row>
    <row r="2" spans="1:7" ht="12.75">
      <c r="A2" s="235" t="s">
        <v>193</v>
      </c>
      <c r="B2" s="238" t="s">
        <v>191</v>
      </c>
      <c r="C2" s="238"/>
      <c r="D2" s="132"/>
      <c r="E2" s="238" t="s">
        <v>192</v>
      </c>
      <c r="F2" s="238"/>
      <c r="G2" s="238"/>
    </row>
    <row r="3" spans="1:7" ht="24" customHeight="1">
      <c r="A3" s="237"/>
      <c r="B3" s="116" t="s">
        <v>194</v>
      </c>
      <c r="C3" s="116" t="s">
        <v>195</v>
      </c>
      <c r="D3" s="116"/>
      <c r="E3" s="116" t="s">
        <v>194</v>
      </c>
      <c r="F3" s="116" t="s">
        <v>196</v>
      </c>
      <c r="G3" s="116" t="s">
        <v>197</v>
      </c>
    </row>
    <row r="4" spans="1:7" ht="12.75">
      <c r="A4" s="14" t="s">
        <v>64</v>
      </c>
      <c r="B4" s="63">
        <v>6575217</v>
      </c>
      <c r="C4" s="17">
        <v>33.87</v>
      </c>
      <c r="D4" s="61"/>
      <c r="E4" s="63">
        <v>134888</v>
      </c>
      <c r="F4" s="17">
        <v>29.43</v>
      </c>
      <c r="G4" s="17">
        <v>2.05</v>
      </c>
    </row>
    <row r="5" spans="1:7" ht="12.75">
      <c r="A5" s="14" t="s">
        <v>65</v>
      </c>
      <c r="B5" s="63">
        <v>4804726</v>
      </c>
      <c r="C5" s="17">
        <v>24.75</v>
      </c>
      <c r="D5" s="61"/>
      <c r="E5" s="63">
        <v>27846</v>
      </c>
      <c r="F5" s="17">
        <v>6.08</v>
      </c>
      <c r="G5" s="17">
        <v>0.58</v>
      </c>
    </row>
    <row r="6" spans="1:7" ht="12.75">
      <c r="A6" s="14" t="s">
        <v>66</v>
      </c>
      <c r="B6" s="63">
        <v>3628946</v>
      </c>
      <c r="C6" s="17">
        <v>18.7</v>
      </c>
      <c r="D6" s="61"/>
      <c r="E6" s="63">
        <v>125910</v>
      </c>
      <c r="F6" s="17">
        <v>27.47</v>
      </c>
      <c r="G6" s="17">
        <v>3.47</v>
      </c>
    </row>
    <row r="7" spans="1:7" ht="12.75">
      <c r="A7" s="14" t="s">
        <v>67</v>
      </c>
      <c r="B7" s="63">
        <v>1901159</v>
      </c>
      <c r="C7" s="17">
        <v>9.79</v>
      </c>
      <c r="D7" s="61"/>
      <c r="E7" s="63">
        <v>65931</v>
      </c>
      <c r="F7" s="17">
        <v>14.39</v>
      </c>
      <c r="G7" s="17">
        <v>3.47</v>
      </c>
    </row>
    <row r="8" spans="1:7" ht="12.75">
      <c r="A8" s="14" t="s">
        <v>68</v>
      </c>
      <c r="B8" s="63">
        <v>1511728</v>
      </c>
      <c r="C8" s="17">
        <v>7.79</v>
      </c>
      <c r="D8" s="61"/>
      <c r="E8" s="63">
        <v>25544</v>
      </c>
      <c r="F8" s="17">
        <v>5.57</v>
      </c>
      <c r="G8" s="17">
        <v>1.69</v>
      </c>
    </row>
    <row r="9" spans="1:7" ht="12.75">
      <c r="A9" s="14" t="s">
        <v>69</v>
      </c>
      <c r="B9" s="63">
        <v>471795</v>
      </c>
      <c r="C9" s="17">
        <v>2.43</v>
      </c>
      <c r="D9" s="61"/>
      <c r="E9" s="63">
        <v>17384</v>
      </c>
      <c r="F9" s="17">
        <v>3.79</v>
      </c>
      <c r="G9" s="17">
        <v>3.68</v>
      </c>
    </row>
    <row r="10" spans="1:7" ht="12.75">
      <c r="A10" s="14" t="s">
        <v>70</v>
      </c>
      <c r="B10" s="63">
        <v>319317</v>
      </c>
      <c r="C10" s="17">
        <v>1.65</v>
      </c>
      <c r="D10" s="61"/>
      <c r="E10" s="63">
        <v>3909</v>
      </c>
      <c r="F10" s="17">
        <v>0.85</v>
      </c>
      <c r="G10" s="17">
        <v>1.22</v>
      </c>
    </row>
    <row r="11" spans="1:7" ht="12.75">
      <c r="A11" s="14" t="s">
        <v>71</v>
      </c>
      <c r="B11" s="63">
        <v>197768</v>
      </c>
      <c r="C11" s="17">
        <v>1.02</v>
      </c>
      <c r="D11" s="61"/>
      <c r="E11" s="63">
        <v>56875</v>
      </c>
      <c r="F11" s="17">
        <v>12.41</v>
      </c>
      <c r="G11" s="17">
        <v>28.76</v>
      </c>
    </row>
    <row r="12" spans="1:7" ht="12.75">
      <c r="A12" s="81" t="s">
        <v>24</v>
      </c>
      <c r="B12" s="167">
        <v>19410656</v>
      </c>
      <c r="C12" s="168">
        <v>100</v>
      </c>
      <c r="D12" s="158"/>
      <c r="E12" s="167">
        <v>458287</v>
      </c>
      <c r="F12" s="168">
        <v>100</v>
      </c>
      <c r="G12" s="168">
        <v>2.36</v>
      </c>
    </row>
    <row r="13" spans="1:7" ht="12.75">
      <c r="A13" s="125" t="s">
        <v>24</v>
      </c>
      <c r="B13" s="169">
        <v>19413240</v>
      </c>
      <c r="C13" s="133"/>
      <c r="D13" s="133"/>
      <c r="E13" s="169">
        <v>458520</v>
      </c>
      <c r="F13" s="133"/>
      <c r="G13" s="170"/>
    </row>
    <row r="17" ht="12.75">
      <c r="A17" s="21" t="s">
        <v>169</v>
      </c>
    </row>
    <row r="18" ht="12.75">
      <c r="E18" s="98"/>
    </row>
  </sheetData>
  <mergeCells count="3">
    <mergeCell ref="B2:C2"/>
    <mergeCell ref="E2:G2"/>
    <mergeCell ref="A2:A3"/>
  </mergeCells>
  <hyperlinks>
    <hyperlink ref="A17" location="Index!A3" display="Index!A3"/>
  </hyperlinks>
  <printOptions/>
  <pageMargins left="0.75" right="0.75" top="1" bottom="1" header="0.5" footer="0.5"/>
  <pageSetup horizontalDpi="600" verticalDpi="600" orientation="landscape" paperSize="9" r:id="rId1"/>
  <headerFooter alignWithMargins="0">
    <oddHeader>&amp;L&amp;A</oddHeader>
  </headerFooter>
</worksheet>
</file>

<file path=xl/worksheets/sheet40.xml><?xml version="1.0" encoding="utf-8"?>
<worksheet xmlns="http://schemas.openxmlformats.org/spreadsheetml/2006/main" xmlns:r="http://schemas.openxmlformats.org/officeDocument/2006/relationships">
  <dimension ref="A1:H18"/>
  <sheetViews>
    <sheetView workbookViewId="0" topLeftCell="A1">
      <selection activeCell="A18" sqref="A18"/>
    </sheetView>
  </sheetViews>
  <sheetFormatPr defaultColWidth="9.140625" defaultRowHeight="12.75"/>
  <cols>
    <col min="1" max="1" width="28.28125" style="6" bestFit="1" customWidth="1"/>
    <col min="2" max="3" width="15.421875" style="24" customWidth="1"/>
    <col min="4" max="4" width="15.421875" style="6" customWidth="1"/>
    <col min="5" max="16384" width="9.140625" style="6" customWidth="1"/>
  </cols>
  <sheetData>
    <row r="1" spans="1:4" ht="16.5" customHeight="1">
      <c r="A1" s="112" t="s">
        <v>419</v>
      </c>
      <c r="B1" s="185"/>
      <c r="C1" s="185"/>
      <c r="D1" s="110"/>
    </row>
    <row r="2" spans="1:4" ht="12.75" customHeight="1">
      <c r="A2" s="236" t="s">
        <v>151</v>
      </c>
      <c r="B2" s="243" t="s">
        <v>378</v>
      </c>
      <c r="C2" s="243"/>
      <c r="D2" s="249" t="s">
        <v>349</v>
      </c>
    </row>
    <row r="3" spans="1:5" ht="20.25" customHeight="1">
      <c r="A3" s="237"/>
      <c r="B3" s="115" t="s">
        <v>40</v>
      </c>
      <c r="C3" s="115" t="s">
        <v>39</v>
      </c>
      <c r="D3" s="250"/>
      <c r="E3" s="34"/>
    </row>
    <row r="4" spans="1:6" ht="11.25">
      <c r="A4" s="6" t="s">
        <v>468</v>
      </c>
      <c r="B4" s="31">
        <v>290.563</v>
      </c>
      <c r="C4" s="31">
        <v>352.893</v>
      </c>
      <c r="D4" s="31">
        <v>6.693</v>
      </c>
      <c r="F4" s="50"/>
    </row>
    <row r="5" spans="1:6" ht="11.25">
      <c r="A5" s="6" t="s">
        <v>144</v>
      </c>
      <c r="B5" s="31">
        <v>30.519</v>
      </c>
      <c r="C5" s="31">
        <v>30.525</v>
      </c>
      <c r="D5" s="31" t="s">
        <v>77</v>
      </c>
      <c r="F5" s="50"/>
    </row>
    <row r="6" spans="1:8" ht="11.25">
      <c r="A6" s="28" t="s">
        <v>142</v>
      </c>
      <c r="B6" s="31">
        <v>24.819</v>
      </c>
      <c r="C6" s="31">
        <v>21.522</v>
      </c>
      <c r="D6" s="15">
        <v>-4.64</v>
      </c>
      <c r="F6" s="50"/>
      <c r="H6" s="30"/>
    </row>
    <row r="7" spans="1:6" ht="11.25">
      <c r="A7" s="28" t="s">
        <v>14</v>
      </c>
      <c r="B7" s="31">
        <v>5.7</v>
      </c>
      <c r="C7" s="31">
        <v>9.004</v>
      </c>
      <c r="D7" s="31">
        <v>16.46</v>
      </c>
      <c r="F7" s="50"/>
    </row>
    <row r="8" spans="1:8" ht="11.25">
      <c r="A8" s="6" t="s">
        <v>13</v>
      </c>
      <c r="B8" s="31">
        <v>69.63</v>
      </c>
      <c r="C8" s="31">
        <v>84.527</v>
      </c>
      <c r="D8" s="31">
        <v>6.676</v>
      </c>
      <c r="F8" s="50"/>
      <c r="H8" s="30"/>
    </row>
    <row r="9" spans="1:6" ht="11.25">
      <c r="A9" s="6" t="s">
        <v>72</v>
      </c>
      <c r="B9" s="31">
        <v>1.921</v>
      </c>
      <c r="C9" s="31">
        <v>8.122</v>
      </c>
      <c r="D9" s="31">
        <v>61.703</v>
      </c>
      <c r="F9" s="50"/>
    </row>
    <row r="10" spans="1:6" ht="11.25">
      <c r="A10" s="6" t="s">
        <v>21</v>
      </c>
      <c r="B10" s="31">
        <v>10.225</v>
      </c>
      <c r="C10" s="31">
        <v>12.613</v>
      </c>
      <c r="D10" s="31">
        <v>7.246</v>
      </c>
      <c r="F10" s="50"/>
    </row>
    <row r="11" spans="1:6" ht="11.25">
      <c r="A11" s="6" t="s">
        <v>36</v>
      </c>
      <c r="B11" s="31">
        <v>159.5</v>
      </c>
      <c r="C11" s="31">
        <v>198.879</v>
      </c>
      <c r="D11" s="31">
        <v>7.632</v>
      </c>
      <c r="F11" s="50"/>
    </row>
    <row r="12" spans="1:6" ht="11.25">
      <c r="A12" s="6" t="s">
        <v>17</v>
      </c>
      <c r="B12" s="31">
        <v>21.58</v>
      </c>
      <c r="C12" s="31">
        <v>35.99</v>
      </c>
      <c r="D12" s="31">
        <v>18.589</v>
      </c>
      <c r="F12" s="50"/>
    </row>
    <row r="13" spans="1:6" ht="11.25">
      <c r="A13" s="6" t="s">
        <v>37</v>
      </c>
      <c r="B13" s="31">
        <v>8.52</v>
      </c>
      <c r="C13" s="31">
        <v>47.929</v>
      </c>
      <c r="D13" s="31">
        <v>77.851</v>
      </c>
      <c r="F13" s="50"/>
    </row>
    <row r="14" spans="1:6" ht="11.25">
      <c r="A14" s="112" t="s">
        <v>38</v>
      </c>
      <c r="B14" s="117">
        <v>592.459</v>
      </c>
      <c r="C14" s="117">
        <v>771.478</v>
      </c>
      <c r="D14" s="117">
        <v>9.2</v>
      </c>
      <c r="F14" s="30"/>
    </row>
    <row r="15" ht="11.25">
      <c r="C15" s="31"/>
    </row>
    <row r="16" spans="2:3" ht="11.25">
      <c r="B16" s="49"/>
      <c r="C16" s="49"/>
    </row>
    <row r="18" ht="12.75">
      <c r="A18" s="21" t="s">
        <v>102</v>
      </c>
    </row>
  </sheetData>
  <mergeCells count="3">
    <mergeCell ref="B2:C2"/>
    <mergeCell ref="A2:A3"/>
    <mergeCell ref="D2:D3"/>
  </mergeCells>
  <hyperlinks>
    <hyperlink ref="A18" location="Index!A39" display="Index!A39"/>
  </hyperlinks>
  <printOptions/>
  <pageMargins left="0.75" right="0.75" top="1" bottom="1" header="0.5" footer="0.5"/>
  <pageSetup horizontalDpi="600" verticalDpi="600" orientation="landscape" paperSize="9" r:id="rId1"/>
  <headerFooter alignWithMargins="0">
    <oddHeader>&amp;L&amp;A</oddHeader>
  </headerFooter>
</worksheet>
</file>

<file path=xl/worksheets/sheet41.xml><?xml version="1.0" encoding="utf-8"?>
<worksheet xmlns="http://schemas.openxmlformats.org/spreadsheetml/2006/main" xmlns:r="http://schemas.openxmlformats.org/officeDocument/2006/relationships">
  <dimension ref="A1:J18"/>
  <sheetViews>
    <sheetView workbookViewId="0" topLeftCell="A1">
      <selection activeCell="A18" sqref="A18"/>
    </sheetView>
  </sheetViews>
  <sheetFormatPr defaultColWidth="9.140625" defaultRowHeight="12.75"/>
  <cols>
    <col min="1" max="1" width="28.28125" style="6" bestFit="1" customWidth="1"/>
    <col min="2" max="2" width="11.28125" style="24" customWidth="1"/>
    <col min="3" max="3" width="12.57421875" style="24" customWidth="1"/>
    <col min="4" max="4" width="21.421875" style="6" customWidth="1"/>
    <col min="5" max="16384" width="9.140625" style="6" customWidth="1"/>
  </cols>
  <sheetData>
    <row r="1" spans="1:4" ht="16.5" customHeight="1">
      <c r="A1" s="112" t="s">
        <v>420</v>
      </c>
      <c r="B1" s="185"/>
      <c r="C1" s="185"/>
      <c r="D1" s="110"/>
    </row>
    <row r="2" spans="1:4" ht="12.75" customHeight="1">
      <c r="A2" s="235" t="s">
        <v>151</v>
      </c>
      <c r="B2" s="232" t="s">
        <v>152</v>
      </c>
      <c r="C2" s="232"/>
      <c r="D2" s="242" t="s">
        <v>349</v>
      </c>
    </row>
    <row r="3" spans="1:5" ht="11.25">
      <c r="A3" s="237"/>
      <c r="B3" s="145" t="s">
        <v>40</v>
      </c>
      <c r="C3" s="145" t="s">
        <v>39</v>
      </c>
      <c r="D3" s="244"/>
      <c r="E3" s="34"/>
    </row>
    <row r="4" spans="1:10" ht="11.25">
      <c r="A4" s="6" t="s">
        <v>468</v>
      </c>
      <c r="B4" s="46">
        <v>715.125</v>
      </c>
      <c r="C4" s="46">
        <v>769.635</v>
      </c>
      <c r="D4" s="31">
        <v>2.479</v>
      </c>
      <c r="E4" s="30"/>
      <c r="F4" s="93"/>
      <c r="G4" s="50"/>
      <c r="J4" s="50"/>
    </row>
    <row r="5" spans="1:10" ht="11.25">
      <c r="A5" s="6" t="s">
        <v>144</v>
      </c>
      <c r="B5" s="46">
        <v>75.113</v>
      </c>
      <c r="C5" s="46">
        <v>66.574</v>
      </c>
      <c r="D5" s="15">
        <v>-3.943</v>
      </c>
      <c r="E5" s="31"/>
      <c r="F5" s="93"/>
      <c r="G5" s="50"/>
      <c r="J5" s="50"/>
    </row>
    <row r="6" spans="1:10" ht="11.25">
      <c r="A6" s="28" t="s">
        <v>142</v>
      </c>
      <c r="B6" s="46">
        <v>61.084</v>
      </c>
      <c r="C6" s="46">
        <v>46.938</v>
      </c>
      <c r="D6" s="15">
        <v>-8.407</v>
      </c>
      <c r="E6" s="30"/>
      <c r="F6" s="93"/>
      <c r="G6" s="50"/>
      <c r="J6" s="50"/>
    </row>
    <row r="7" spans="1:10" ht="11.25">
      <c r="A7" s="28" t="s">
        <v>14</v>
      </c>
      <c r="B7" s="46">
        <v>14.029</v>
      </c>
      <c r="C7" s="46">
        <v>19.636</v>
      </c>
      <c r="D7" s="31">
        <v>11.861</v>
      </c>
      <c r="E7" s="30"/>
      <c r="F7" s="93"/>
      <c r="G7" s="50"/>
      <c r="J7" s="50"/>
    </row>
    <row r="8" spans="1:10" ht="11.25">
      <c r="A8" s="6" t="s">
        <v>13</v>
      </c>
      <c r="B8" s="46">
        <v>171.372</v>
      </c>
      <c r="C8" s="46">
        <v>184.347</v>
      </c>
      <c r="D8" s="31">
        <v>2.463</v>
      </c>
      <c r="E8" s="30"/>
      <c r="F8" s="93"/>
      <c r="G8" s="50"/>
      <c r="J8" s="50"/>
    </row>
    <row r="9" spans="1:10" ht="11.25">
      <c r="A9" s="6" t="s">
        <v>72</v>
      </c>
      <c r="B9" s="46">
        <v>4.728</v>
      </c>
      <c r="C9" s="46">
        <v>17.714</v>
      </c>
      <c r="D9" s="31">
        <v>55.317</v>
      </c>
      <c r="E9" s="30"/>
      <c r="F9" s="93"/>
      <c r="G9" s="50"/>
      <c r="J9" s="50"/>
    </row>
    <row r="10" spans="1:10" ht="11.25">
      <c r="A10" s="6" t="s">
        <v>21</v>
      </c>
      <c r="B10" s="46">
        <v>25.166</v>
      </c>
      <c r="C10" s="46">
        <v>27.507</v>
      </c>
      <c r="D10" s="31">
        <v>3.01</v>
      </c>
      <c r="E10" s="30"/>
      <c r="F10" s="93"/>
      <c r="G10" s="50"/>
      <c r="J10" s="50"/>
    </row>
    <row r="11" spans="1:10" ht="11.25">
      <c r="A11" s="6" t="s">
        <v>36</v>
      </c>
      <c r="B11" s="46">
        <v>392.557</v>
      </c>
      <c r="C11" s="46">
        <v>433.741</v>
      </c>
      <c r="D11" s="31">
        <v>3.381</v>
      </c>
      <c r="E11" s="30"/>
      <c r="F11" s="93"/>
      <c r="G11" s="50"/>
      <c r="J11" s="50"/>
    </row>
    <row r="12" spans="1:10" ht="11.25">
      <c r="A12" s="6" t="s">
        <v>17</v>
      </c>
      <c r="B12" s="46">
        <v>53.111</v>
      </c>
      <c r="C12" s="46">
        <v>78.491</v>
      </c>
      <c r="D12" s="31">
        <v>13.905</v>
      </c>
      <c r="E12" s="30"/>
      <c r="F12" s="93"/>
      <c r="G12" s="50"/>
      <c r="J12" s="50"/>
    </row>
    <row r="13" spans="1:10" ht="11.25">
      <c r="A13" s="6" t="s">
        <v>37</v>
      </c>
      <c r="B13" s="46">
        <v>20.969</v>
      </c>
      <c r="C13" s="46">
        <v>104.531</v>
      </c>
      <c r="D13" s="31">
        <v>70.827</v>
      </c>
      <c r="E13" s="30"/>
      <c r="F13" s="93"/>
      <c r="G13" s="50"/>
      <c r="J13" s="50"/>
    </row>
    <row r="14" spans="1:10" ht="11.25">
      <c r="A14" s="112" t="s">
        <v>38</v>
      </c>
      <c r="B14" s="119">
        <v>1458.141</v>
      </c>
      <c r="C14" s="119">
        <v>1682.54</v>
      </c>
      <c r="D14" s="117">
        <v>4.887</v>
      </c>
      <c r="E14" s="30"/>
      <c r="F14" s="93"/>
      <c r="G14" s="50"/>
      <c r="J14" s="50"/>
    </row>
    <row r="15" spans="3:6" ht="11.25">
      <c r="C15" s="31"/>
      <c r="F15" s="93"/>
    </row>
    <row r="18" ht="12.75">
      <c r="A18" s="21" t="s">
        <v>296</v>
      </c>
    </row>
  </sheetData>
  <mergeCells count="3">
    <mergeCell ref="B2:C2"/>
    <mergeCell ref="D2:D3"/>
    <mergeCell ref="A2:A3"/>
  </mergeCells>
  <hyperlinks>
    <hyperlink ref="A18" location="Index!A40" display="Index!A40"/>
  </hyperlinks>
  <printOptions/>
  <pageMargins left="0.75" right="0.75" top="1" bottom="1" header="0.5" footer="0.5"/>
  <pageSetup horizontalDpi="600" verticalDpi="600" orientation="landscape" paperSize="9" r:id="rId1"/>
  <headerFooter alignWithMargins="0">
    <oddHeader>&amp;L&amp;A</oddHeader>
  </headerFooter>
</worksheet>
</file>

<file path=xl/worksheets/sheet42.xml><?xml version="1.0" encoding="utf-8"?>
<worksheet xmlns="http://schemas.openxmlformats.org/spreadsheetml/2006/main" xmlns:r="http://schemas.openxmlformats.org/officeDocument/2006/relationships">
  <dimension ref="A1:I12"/>
  <sheetViews>
    <sheetView workbookViewId="0" topLeftCell="A1">
      <selection activeCell="A12" sqref="A12"/>
    </sheetView>
  </sheetViews>
  <sheetFormatPr defaultColWidth="9.140625" defaultRowHeight="12.75"/>
  <cols>
    <col min="1" max="1" width="28.28125" style="6" bestFit="1" customWidth="1"/>
    <col min="2" max="2" width="18.57421875" style="24" customWidth="1"/>
    <col min="3" max="3" width="12.8515625" style="24" customWidth="1"/>
    <col min="4" max="4" width="1.7109375" style="24" customWidth="1"/>
    <col min="5" max="5" width="18.140625" style="24" customWidth="1"/>
    <col min="6" max="6" width="12.28125" style="24" customWidth="1"/>
    <col min="7" max="7" width="2.140625" style="24" customWidth="1"/>
    <col min="8" max="9" width="10.57421875" style="6" customWidth="1"/>
    <col min="10" max="16384" width="9.140625" style="6" customWidth="1"/>
  </cols>
  <sheetData>
    <row r="1" spans="1:9" ht="16.5" customHeight="1">
      <c r="A1" s="112" t="s">
        <v>421</v>
      </c>
      <c r="B1" s="185"/>
      <c r="C1" s="185"/>
      <c r="D1" s="185"/>
      <c r="E1" s="185"/>
      <c r="F1" s="185"/>
      <c r="G1" s="185"/>
      <c r="H1" s="110"/>
      <c r="I1" s="110"/>
    </row>
    <row r="2" spans="1:9" ht="14.25" customHeight="1">
      <c r="A2" s="233" t="s">
        <v>79</v>
      </c>
      <c r="B2" s="243" t="s">
        <v>378</v>
      </c>
      <c r="C2" s="243"/>
      <c r="D2" s="243"/>
      <c r="E2" s="243"/>
      <c r="F2" s="243"/>
      <c r="G2" s="151"/>
      <c r="H2" s="253" t="s">
        <v>349</v>
      </c>
      <c r="I2" s="253"/>
    </row>
    <row r="3" spans="1:9" ht="19.5" customHeight="1">
      <c r="A3" s="254"/>
      <c r="B3" s="243" t="s">
        <v>40</v>
      </c>
      <c r="C3" s="243"/>
      <c r="D3" s="151"/>
      <c r="E3" s="243" t="s">
        <v>39</v>
      </c>
      <c r="F3" s="243"/>
      <c r="G3" s="151"/>
      <c r="H3" s="244"/>
      <c r="I3" s="244"/>
    </row>
    <row r="4" spans="1:9" ht="24" customHeight="1">
      <c r="A4" s="234"/>
      <c r="B4" s="116" t="s">
        <v>365</v>
      </c>
      <c r="C4" s="116" t="s">
        <v>141</v>
      </c>
      <c r="D4" s="116"/>
      <c r="E4" s="116" t="s">
        <v>365</v>
      </c>
      <c r="F4" s="116" t="s">
        <v>141</v>
      </c>
      <c r="G4" s="116"/>
      <c r="H4" s="116" t="s">
        <v>363</v>
      </c>
      <c r="I4" s="116" t="s">
        <v>364</v>
      </c>
    </row>
    <row r="5" spans="1:9" ht="11.25">
      <c r="A5" s="6" t="s">
        <v>344</v>
      </c>
      <c r="B5" s="31">
        <v>270.48</v>
      </c>
      <c r="C5" s="46">
        <v>665.696</v>
      </c>
      <c r="D5" s="31"/>
      <c r="E5" s="31">
        <v>306.92</v>
      </c>
      <c r="F5" s="46">
        <v>669.371</v>
      </c>
      <c r="G5" s="31"/>
      <c r="H5" s="29">
        <f>((E5/B5)^(1/3)-1)*100</f>
        <v>4.30297053598887</v>
      </c>
      <c r="I5" s="29">
        <f>((F5/C5)^(1/3)-1)*100</f>
        <v>0.18368033886759783</v>
      </c>
    </row>
    <row r="6" spans="1:9" ht="11.25">
      <c r="A6" s="6" t="s">
        <v>345</v>
      </c>
      <c r="B6" s="31">
        <v>12.386</v>
      </c>
      <c r="C6" s="46">
        <v>30.485</v>
      </c>
      <c r="D6" s="31"/>
      <c r="E6" s="31">
        <v>14.904</v>
      </c>
      <c r="F6" s="46">
        <v>32.505</v>
      </c>
      <c r="G6" s="31"/>
      <c r="H6" s="25">
        <f>IF(((E6/B6)^(1/3)-1)*100&lt;0.05,"—",((E6/B6)^(1/3)-1)*100)</f>
        <v>6.36300257182334</v>
      </c>
      <c r="I6" s="25">
        <f>IF(((F6/C6)^(1/3)-1)*100&lt;0.05,"—",((F6/C6)^(1/3)-1)*100)</f>
        <v>2.161671592648151</v>
      </c>
    </row>
    <row r="7" spans="1:9" ht="11.25">
      <c r="A7" s="6" t="s">
        <v>37</v>
      </c>
      <c r="B7" s="31">
        <v>21.581</v>
      </c>
      <c r="C7" s="46">
        <v>53.115</v>
      </c>
      <c r="D7" s="31"/>
      <c r="E7" s="31">
        <v>18.717</v>
      </c>
      <c r="F7" s="46">
        <v>40.82</v>
      </c>
      <c r="G7" s="31"/>
      <c r="H7" s="29">
        <f>((E7/B7)^(1/3)-1)*100</f>
        <v>-4.635173013679217</v>
      </c>
      <c r="I7" s="29">
        <f>((F7/C7)^(1/3)-1)*100</f>
        <v>-8.402151778607593</v>
      </c>
    </row>
    <row r="8" spans="1:9" ht="11.25">
      <c r="A8" s="112" t="s">
        <v>38</v>
      </c>
      <c r="B8" s="117">
        <v>304.447</v>
      </c>
      <c r="C8" s="119">
        <v>749.295</v>
      </c>
      <c r="D8" s="117"/>
      <c r="E8" s="117">
        <v>340.541</v>
      </c>
      <c r="F8" s="119">
        <v>742.696</v>
      </c>
      <c r="G8" s="117"/>
      <c r="H8" s="113">
        <f>((E8/B8)^(1/3)-1)*100</f>
        <v>3.8052302365713553</v>
      </c>
      <c r="I8" s="113">
        <f>((F8/C8)^(1/3)-1)*100</f>
        <v>-0.29443088449311317</v>
      </c>
    </row>
    <row r="9" spans="5:7" ht="11.25">
      <c r="E9" s="31"/>
      <c r="F9" s="31"/>
      <c r="G9" s="31"/>
    </row>
    <row r="12" ht="12.75">
      <c r="A12" s="21" t="s">
        <v>201</v>
      </c>
    </row>
  </sheetData>
  <mergeCells count="5">
    <mergeCell ref="H2:I3"/>
    <mergeCell ref="A2:A4"/>
    <mergeCell ref="B3:C3"/>
    <mergeCell ref="E3:F3"/>
    <mergeCell ref="B2:F2"/>
  </mergeCells>
  <hyperlinks>
    <hyperlink ref="A12" location="Index!A41" display="Index!A41"/>
  </hyperlinks>
  <printOptions/>
  <pageMargins left="0.75" right="0.75" top="1" bottom="1" header="0.5" footer="0.5"/>
  <pageSetup horizontalDpi="600" verticalDpi="600" orientation="landscape" paperSize="9" r:id="rId1"/>
  <headerFooter alignWithMargins="0">
    <oddHeader>&amp;L&amp;A</oddHeader>
  </headerFooter>
</worksheet>
</file>

<file path=xl/worksheets/sheet43.xml><?xml version="1.0" encoding="utf-8"?>
<worksheet xmlns="http://schemas.openxmlformats.org/spreadsheetml/2006/main" xmlns:r="http://schemas.openxmlformats.org/officeDocument/2006/relationships">
  <dimension ref="A1:L12"/>
  <sheetViews>
    <sheetView workbookViewId="0" topLeftCell="A1">
      <selection activeCell="A12" sqref="A12"/>
    </sheetView>
  </sheetViews>
  <sheetFormatPr defaultColWidth="9.140625" defaultRowHeight="12.75"/>
  <cols>
    <col min="1" max="1" width="28.28125" style="6" bestFit="1" customWidth="1"/>
    <col min="2" max="4" width="10.7109375" style="24" customWidth="1"/>
    <col min="5" max="5" width="2.57421875" style="6" customWidth="1"/>
    <col min="6" max="8" width="10.7109375" style="6" customWidth="1"/>
    <col min="9" max="16384" width="9.140625" style="6" customWidth="1"/>
  </cols>
  <sheetData>
    <row r="1" spans="1:8" ht="16.5" customHeight="1">
      <c r="A1" s="112" t="s">
        <v>422</v>
      </c>
      <c r="B1" s="185"/>
      <c r="C1" s="185"/>
      <c r="D1" s="185"/>
      <c r="E1" s="110"/>
      <c r="F1" s="110"/>
      <c r="G1" s="110"/>
      <c r="H1" s="110"/>
    </row>
    <row r="2" spans="1:8" ht="12.75" customHeight="1">
      <c r="A2" s="245" t="s">
        <v>151</v>
      </c>
      <c r="B2" s="243" t="s">
        <v>145</v>
      </c>
      <c r="C2" s="243"/>
      <c r="D2" s="243"/>
      <c r="E2" s="58"/>
      <c r="F2" s="243" t="s">
        <v>377</v>
      </c>
      <c r="G2" s="243"/>
      <c r="H2" s="243"/>
    </row>
    <row r="3" spans="1:9" ht="22.5">
      <c r="A3" s="234"/>
      <c r="B3" s="115" t="s">
        <v>41</v>
      </c>
      <c r="C3" s="115" t="s">
        <v>40</v>
      </c>
      <c r="D3" s="115" t="s">
        <v>39</v>
      </c>
      <c r="E3" s="112"/>
      <c r="F3" s="116" t="s">
        <v>45</v>
      </c>
      <c r="G3" s="116" t="s">
        <v>46</v>
      </c>
      <c r="H3" s="116" t="s">
        <v>47</v>
      </c>
      <c r="I3" s="34"/>
    </row>
    <row r="4" spans="1:12" ht="11.25">
      <c r="A4" s="6" t="s">
        <v>57</v>
      </c>
      <c r="B4" s="31">
        <v>100.369</v>
      </c>
      <c r="C4" s="31">
        <v>132.571</v>
      </c>
      <c r="D4" s="31">
        <v>166.812</v>
      </c>
      <c r="F4" s="29">
        <f>((C4/$B4)^(1/3)-1)*100</f>
        <v>9.719287410538534</v>
      </c>
      <c r="G4" s="29">
        <f>((D4/C4)^(1/3)-1)*100</f>
        <v>7.959182110041696</v>
      </c>
      <c r="H4" s="29">
        <f>((D4/$B4)^(1/6)-1)*100</f>
        <v>8.835676735794372</v>
      </c>
      <c r="J4" s="50"/>
      <c r="K4" s="50"/>
      <c r="L4" s="50"/>
    </row>
    <row r="5" spans="1:12" ht="11.25">
      <c r="A5" s="28" t="s">
        <v>61</v>
      </c>
      <c r="B5" s="31">
        <v>98.854</v>
      </c>
      <c r="C5" s="31">
        <v>121.249</v>
      </c>
      <c r="D5" s="31">
        <v>166.135</v>
      </c>
      <c r="F5" s="29">
        <f>((C5/B5)^(1/3)-1)*100</f>
        <v>7.043747787051813</v>
      </c>
      <c r="G5" s="29">
        <f>((D5/C5)^(1/3)-1)*100</f>
        <v>11.06937382330826</v>
      </c>
      <c r="H5" s="29">
        <f>((D5/$B5)^(1/6)-1)*100</f>
        <v>9.037984383461461</v>
      </c>
      <c r="J5" s="50"/>
      <c r="K5" s="50"/>
      <c r="L5" s="50"/>
    </row>
    <row r="6" spans="1:12" ht="11.25">
      <c r="A6" s="28" t="s">
        <v>37</v>
      </c>
      <c r="B6" s="31">
        <v>1.515</v>
      </c>
      <c r="C6" s="31">
        <v>11.322</v>
      </c>
      <c r="D6" s="31">
        <v>0.677</v>
      </c>
      <c r="F6" s="29">
        <f>((C6/B6)^(1/3)-1)*100</f>
        <v>95.51053879894494</v>
      </c>
      <c r="G6" s="29">
        <f>((D6/C6)^(1/3)-1)*100</f>
        <v>-60.8959410098437</v>
      </c>
      <c r="H6" s="29">
        <f>((D6/$B6)^(1/6)-1)*100</f>
        <v>-12.562847470933825</v>
      </c>
      <c r="J6" s="50"/>
      <c r="K6" s="50"/>
      <c r="L6" s="50"/>
    </row>
    <row r="7" spans="1:12" ht="11.25">
      <c r="A7" s="6" t="s">
        <v>58</v>
      </c>
      <c r="B7" s="31">
        <v>4.567</v>
      </c>
      <c r="C7" s="31">
        <v>9.15</v>
      </c>
      <c r="D7" s="31">
        <v>16.275</v>
      </c>
      <c r="F7" s="29">
        <f>((C7/B7)^(1/3)-1)*100</f>
        <v>26.06562873802316</v>
      </c>
      <c r="G7" s="29">
        <f>((D7/C7)^(1/3)-1)*100</f>
        <v>21.162056033760003</v>
      </c>
      <c r="H7" s="29">
        <f>((D7/$B7)^(1/6)-1)*100</f>
        <v>23.589525337253182</v>
      </c>
      <c r="J7" s="50"/>
      <c r="K7" s="50"/>
      <c r="L7" s="50"/>
    </row>
    <row r="8" spans="1:12" ht="11.25">
      <c r="A8" s="112" t="s">
        <v>38</v>
      </c>
      <c r="B8" s="117">
        <v>104.935</v>
      </c>
      <c r="C8" s="117">
        <v>141.72</v>
      </c>
      <c r="D8" s="117">
        <v>183.087</v>
      </c>
      <c r="E8" s="112"/>
      <c r="F8" s="113">
        <f>((C8/B8)^(1/3)-1)*100</f>
        <v>10.535961233154524</v>
      </c>
      <c r="G8" s="113">
        <f>((D8/C8)^(1/3)-1)*100</f>
        <v>8.911930207624463</v>
      </c>
      <c r="H8" s="113">
        <f>((D8/$B8)^(1/6)-1)*100</f>
        <v>9.720941006072348</v>
      </c>
      <c r="J8" s="50"/>
      <c r="K8" s="50"/>
      <c r="L8" s="50"/>
    </row>
    <row r="10" ht="11.25">
      <c r="D10" s="25"/>
    </row>
    <row r="12" ht="12.75">
      <c r="A12" s="21" t="s">
        <v>369</v>
      </c>
    </row>
  </sheetData>
  <mergeCells count="3">
    <mergeCell ref="B2:D2"/>
    <mergeCell ref="F2:H2"/>
    <mergeCell ref="A2:A3"/>
  </mergeCells>
  <hyperlinks>
    <hyperlink ref="A12" location="Index!A42" display="Index!A42"/>
  </hyperlinks>
  <printOptions/>
  <pageMargins left="0.75" right="0.75" top="1" bottom="1" header="0.5" footer="0.5"/>
  <pageSetup horizontalDpi="600" verticalDpi="600" orientation="landscape" paperSize="9" r:id="rId1"/>
  <headerFooter alignWithMargins="0">
    <oddHeader>&amp;L&amp;A</oddHeader>
  </headerFooter>
</worksheet>
</file>

<file path=xl/worksheets/sheet44.xml><?xml version="1.0" encoding="utf-8"?>
<worksheet xmlns="http://schemas.openxmlformats.org/spreadsheetml/2006/main" xmlns:r="http://schemas.openxmlformats.org/officeDocument/2006/relationships">
  <dimension ref="A1:L12"/>
  <sheetViews>
    <sheetView workbookViewId="0" topLeftCell="A1">
      <selection activeCell="A12" sqref="A12"/>
    </sheetView>
  </sheetViews>
  <sheetFormatPr defaultColWidth="9.140625" defaultRowHeight="12.75"/>
  <cols>
    <col min="1" max="1" width="28.28125" style="6" bestFit="1" customWidth="1"/>
    <col min="2" max="4" width="11.140625" style="24" customWidth="1"/>
    <col min="5" max="5" width="1.8515625" style="6" customWidth="1"/>
    <col min="6" max="8" width="11.140625" style="6" customWidth="1"/>
    <col min="9" max="16384" width="9.140625" style="6" customWidth="1"/>
  </cols>
  <sheetData>
    <row r="1" spans="1:8" ht="16.5" customHeight="1">
      <c r="A1" s="112" t="s">
        <v>423</v>
      </c>
      <c r="B1" s="185"/>
      <c r="C1" s="185"/>
      <c r="D1" s="185"/>
      <c r="E1" s="110"/>
      <c r="F1" s="110"/>
      <c r="G1" s="110"/>
      <c r="H1" s="110"/>
    </row>
    <row r="2" spans="1:8" ht="12.75" customHeight="1">
      <c r="A2" s="245" t="s">
        <v>151</v>
      </c>
      <c r="B2" s="232" t="s">
        <v>122</v>
      </c>
      <c r="C2" s="232"/>
      <c r="D2" s="232"/>
      <c r="E2" s="58"/>
      <c r="F2" s="243" t="s">
        <v>377</v>
      </c>
      <c r="G2" s="243"/>
      <c r="H2" s="243"/>
    </row>
    <row r="3" spans="1:9" ht="22.5">
      <c r="A3" s="234"/>
      <c r="B3" s="115" t="s">
        <v>41</v>
      </c>
      <c r="C3" s="115" t="s">
        <v>40</v>
      </c>
      <c r="D3" s="115" t="s">
        <v>39</v>
      </c>
      <c r="E3" s="112"/>
      <c r="F3" s="116" t="s">
        <v>45</v>
      </c>
      <c r="G3" s="116" t="s">
        <v>46</v>
      </c>
      <c r="H3" s="116" t="s">
        <v>47</v>
      </c>
      <c r="I3" s="34"/>
    </row>
    <row r="4" spans="1:12" ht="11.25">
      <c r="A4" s="6" t="s">
        <v>57</v>
      </c>
      <c r="B4" s="46">
        <v>272.881</v>
      </c>
      <c r="C4" s="46">
        <v>326.279</v>
      </c>
      <c r="D4" s="46">
        <v>363.806</v>
      </c>
      <c r="F4" s="29">
        <f>((C4/$B4)^(1/3)-1)*100</f>
        <v>6.138254599447324</v>
      </c>
      <c r="G4" s="29">
        <f>((D4/C4)^(1/3)-1)*100</f>
        <v>3.695579958051365</v>
      </c>
      <c r="H4" s="29">
        <f>((D4/$B4)^(1/6)-1)*100</f>
        <v>4.909808247012837</v>
      </c>
      <c r="I4" s="50"/>
      <c r="J4" s="50"/>
      <c r="K4" s="50"/>
      <c r="L4" s="50"/>
    </row>
    <row r="5" spans="1:12" ht="11.25">
      <c r="A5" s="28" t="s">
        <v>61</v>
      </c>
      <c r="B5" s="46">
        <v>268.763</v>
      </c>
      <c r="C5" s="46">
        <v>298.414</v>
      </c>
      <c r="D5" s="46">
        <v>362.33</v>
      </c>
      <c r="F5" s="29">
        <f>((C5/B5)^(1/3)-1)*100</f>
        <v>3.5499526498270706</v>
      </c>
      <c r="G5" s="29">
        <f>((D5/C5)^(1/3)-1)*100</f>
        <v>6.682954176611622</v>
      </c>
      <c r="H5" s="29">
        <f>((D5/$B5)^(1/6)-1)*100</f>
        <v>5.104780355280725</v>
      </c>
      <c r="I5" s="50"/>
      <c r="J5" s="50"/>
      <c r="K5" s="50"/>
      <c r="L5" s="50"/>
    </row>
    <row r="6" spans="1:12" ht="11.25">
      <c r="A6" s="28" t="s">
        <v>37</v>
      </c>
      <c r="B6" s="46">
        <v>4.119</v>
      </c>
      <c r="C6" s="46">
        <v>27.865</v>
      </c>
      <c r="D6" s="46">
        <v>1.476</v>
      </c>
      <c r="F6" s="29">
        <f>((C6/B6)^(1/3)-1)*100</f>
        <v>89.12796595755188</v>
      </c>
      <c r="G6" s="29">
        <f>((D6/C6)^(1/3)-1)*100</f>
        <v>-62.44430788367534</v>
      </c>
      <c r="H6" s="29">
        <f>((D6/$B6)^(1/6)-1)*100</f>
        <v>-15.721701131972598</v>
      </c>
      <c r="I6" s="50"/>
      <c r="J6" s="50"/>
      <c r="K6" s="50"/>
      <c r="L6" s="50"/>
    </row>
    <row r="7" spans="1:12" ht="11.25">
      <c r="A7" s="6" t="s">
        <v>58</v>
      </c>
      <c r="B7" s="46">
        <v>12.416</v>
      </c>
      <c r="C7" s="46">
        <v>22.519</v>
      </c>
      <c r="D7" s="46">
        <v>35.494</v>
      </c>
      <c r="F7" s="29">
        <f>((C7/B7)^(1/3)-1)*100</f>
        <v>21.9520576329542</v>
      </c>
      <c r="G7" s="29">
        <f>((D7/C7)^(1/3)-1)*100</f>
        <v>16.377390443576868</v>
      </c>
      <c r="H7" s="29">
        <f>((D7/$B7)^(1/6)-1)*100</f>
        <v>19.13212088495655</v>
      </c>
      <c r="I7" s="50"/>
      <c r="J7" s="50"/>
      <c r="K7" s="50"/>
      <c r="L7" s="50"/>
    </row>
    <row r="8" spans="1:12" ht="11.25">
      <c r="A8" s="112" t="s">
        <v>38</v>
      </c>
      <c r="B8" s="119">
        <v>285.297</v>
      </c>
      <c r="C8" s="119">
        <v>348.798</v>
      </c>
      <c r="D8" s="119">
        <v>399.3</v>
      </c>
      <c r="E8" s="112"/>
      <c r="F8" s="113">
        <f>((C8/B8)^(1/3)-1)*100</f>
        <v>6.92820105386005</v>
      </c>
      <c r="G8" s="113">
        <f>((D8/C8)^(1/3)-1)*100</f>
        <v>4.610459095696662</v>
      </c>
      <c r="H8" s="113">
        <f>((D8/$B8)^(1/6)-1)*100</f>
        <v>5.762981248266885</v>
      </c>
      <c r="I8" s="50"/>
      <c r="J8" s="50"/>
      <c r="K8" s="50"/>
      <c r="L8" s="50"/>
    </row>
    <row r="12" ht="12.75">
      <c r="A12" s="21" t="s">
        <v>202</v>
      </c>
    </row>
  </sheetData>
  <mergeCells count="3">
    <mergeCell ref="B2:D2"/>
    <mergeCell ref="F2:H2"/>
    <mergeCell ref="A2:A3"/>
  </mergeCells>
  <hyperlinks>
    <hyperlink ref="A12" location="Index!A43" display="Index!A43"/>
  </hyperlinks>
  <printOptions/>
  <pageMargins left="0.75" right="0.75" top="1" bottom="1" header="0.5" footer="0.5"/>
  <pageSetup horizontalDpi="600" verticalDpi="600" orientation="landscape" paperSize="9" r:id="rId1"/>
  <headerFooter alignWithMargins="0">
    <oddHeader>&amp;L&amp;A</oddHeader>
  </headerFooter>
</worksheet>
</file>

<file path=xl/worksheets/sheet45.xml><?xml version="1.0" encoding="utf-8"?>
<worksheet xmlns="http://schemas.openxmlformats.org/spreadsheetml/2006/main" xmlns:r="http://schemas.openxmlformats.org/officeDocument/2006/relationships">
  <dimension ref="A1:F14"/>
  <sheetViews>
    <sheetView workbookViewId="0" topLeftCell="A1">
      <selection activeCell="A14" sqref="A14"/>
    </sheetView>
  </sheetViews>
  <sheetFormatPr defaultColWidth="9.140625" defaultRowHeight="12.75"/>
  <cols>
    <col min="1" max="1" width="28.28125" style="6" bestFit="1" customWidth="1"/>
    <col min="2" max="3" width="14.421875" style="24" customWidth="1"/>
    <col min="4" max="4" width="14.421875" style="6" customWidth="1"/>
    <col min="5" max="16384" width="9.140625" style="6" customWidth="1"/>
  </cols>
  <sheetData>
    <row r="1" ht="16.5" customHeight="1">
      <c r="A1" s="58" t="s">
        <v>424</v>
      </c>
    </row>
    <row r="2" spans="1:4" ht="12.75" customHeight="1">
      <c r="A2" s="256" t="s">
        <v>151</v>
      </c>
      <c r="B2" s="255" t="s">
        <v>378</v>
      </c>
      <c r="C2" s="255"/>
      <c r="D2" s="218" t="s">
        <v>349</v>
      </c>
    </row>
    <row r="3" spans="1:5" ht="18.75" customHeight="1">
      <c r="A3" s="257"/>
      <c r="B3" s="145" t="s">
        <v>40</v>
      </c>
      <c r="C3" s="145" t="s">
        <v>39</v>
      </c>
      <c r="D3" s="250"/>
      <c r="E3" s="212"/>
    </row>
    <row r="4" spans="1:6" ht="11.25">
      <c r="A4" s="6" t="s">
        <v>468</v>
      </c>
      <c r="B4" s="31">
        <v>331.401</v>
      </c>
      <c r="C4" s="31">
        <v>449</v>
      </c>
      <c r="D4" s="31">
        <v>10.653</v>
      </c>
      <c r="F4" s="50"/>
    </row>
    <row r="5" spans="1:6" ht="11.25">
      <c r="A5" s="6" t="s">
        <v>12</v>
      </c>
      <c r="B5" s="31">
        <v>28.009</v>
      </c>
      <c r="C5" s="31">
        <v>23.574</v>
      </c>
      <c r="D5" s="31" t="s">
        <v>77</v>
      </c>
      <c r="F5" s="50"/>
    </row>
    <row r="6" spans="1:6" ht="11.25">
      <c r="A6" s="6" t="s">
        <v>144</v>
      </c>
      <c r="B6" s="31">
        <v>4.486</v>
      </c>
      <c r="C6" s="31">
        <v>11.696</v>
      </c>
      <c r="D6" s="31">
        <v>37.633</v>
      </c>
      <c r="F6" s="50"/>
    </row>
    <row r="7" spans="1:6" ht="11.25">
      <c r="A7" s="6" t="s">
        <v>36</v>
      </c>
      <c r="B7" s="31">
        <v>195.508</v>
      </c>
      <c r="C7" s="31">
        <v>313.237</v>
      </c>
      <c r="D7" s="31">
        <v>17.014</v>
      </c>
      <c r="F7" s="50"/>
    </row>
    <row r="8" spans="1:6" ht="11.25">
      <c r="A8" s="6" t="s">
        <v>21</v>
      </c>
      <c r="B8" s="31">
        <v>35.555</v>
      </c>
      <c r="C8" s="31">
        <v>47.604</v>
      </c>
      <c r="D8" s="31">
        <v>10.217</v>
      </c>
      <c r="F8" s="50"/>
    </row>
    <row r="9" spans="1:6" ht="11.25">
      <c r="A9" s="6" t="s">
        <v>37</v>
      </c>
      <c r="B9" s="31">
        <v>15.727</v>
      </c>
      <c r="C9" s="31">
        <v>40.595</v>
      </c>
      <c r="D9" s="31">
        <v>37.174</v>
      </c>
      <c r="F9" s="50"/>
    </row>
    <row r="10" spans="1:6" ht="11.25">
      <c r="A10" s="112" t="s">
        <v>38</v>
      </c>
      <c r="B10" s="117">
        <v>610.686</v>
      </c>
      <c r="C10" s="117">
        <v>885.706</v>
      </c>
      <c r="D10" s="117">
        <v>13.194</v>
      </c>
      <c r="F10" s="50"/>
    </row>
    <row r="11" ht="11.25">
      <c r="C11" s="31"/>
    </row>
    <row r="12" spans="2:3" ht="11.25">
      <c r="B12" s="49"/>
      <c r="C12" s="49"/>
    </row>
    <row r="14" ht="12.75">
      <c r="A14" s="21" t="s">
        <v>203</v>
      </c>
    </row>
  </sheetData>
  <mergeCells count="3">
    <mergeCell ref="B2:C2"/>
    <mergeCell ref="A2:A3"/>
    <mergeCell ref="D2:D3"/>
  </mergeCells>
  <hyperlinks>
    <hyperlink ref="A14" location="Index!A44" display="Index!A44"/>
  </hyperlinks>
  <printOptions/>
  <pageMargins left="0.75" right="0.75" top="1" bottom="1" header="0.5" footer="0.5"/>
  <pageSetup horizontalDpi="600" verticalDpi="600" orientation="landscape" paperSize="9" r:id="rId1"/>
  <headerFooter alignWithMargins="0">
    <oddHeader>&amp;L&amp;A</oddHeader>
  </headerFooter>
</worksheet>
</file>

<file path=xl/worksheets/sheet46.xml><?xml version="1.0" encoding="utf-8"?>
<worksheet xmlns="http://schemas.openxmlformats.org/spreadsheetml/2006/main" xmlns:r="http://schemas.openxmlformats.org/officeDocument/2006/relationships">
  <dimension ref="A1:F14"/>
  <sheetViews>
    <sheetView workbookViewId="0" topLeftCell="A1">
      <selection activeCell="A14" sqref="A14"/>
    </sheetView>
  </sheetViews>
  <sheetFormatPr defaultColWidth="9.140625" defaultRowHeight="12.75"/>
  <cols>
    <col min="1" max="1" width="28.28125" style="6" bestFit="1" customWidth="1"/>
    <col min="2" max="2" width="18.7109375" style="24" customWidth="1"/>
    <col min="3" max="3" width="15.8515625" style="24" customWidth="1"/>
    <col min="4" max="4" width="19.28125" style="6" customWidth="1"/>
    <col min="5" max="16384" width="9.140625" style="6" customWidth="1"/>
  </cols>
  <sheetData>
    <row r="1" spans="1:4" ht="16.5" customHeight="1">
      <c r="A1" s="112" t="s">
        <v>425</v>
      </c>
      <c r="B1" s="185"/>
      <c r="C1" s="185"/>
      <c r="D1" s="110"/>
    </row>
    <row r="2" spans="1:4" ht="12.75" customHeight="1">
      <c r="A2" s="236" t="s">
        <v>151</v>
      </c>
      <c r="B2" s="243" t="s">
        <v>152</v>
      </c>
      <c r="C2" s="243"/>
      <c r="D2" s="249" t="s">
        <v>349</v>
      </c>
    </row>
    <row r="3" spans="1:5" ht="11.25">
      <c r="A3" s="237"/>
      <c r="B3" s="115" t="s">
        <v>40</v>
      </c>
      <c r="C3" s="115" t="s">
        <v>39</v>
      </c>
      <c r="D3" s="250"/>
      <c r="E3" s="34"/>
    </row>
    <row r="4" spans="1:6" ht="11.25">
      <c r="A4" s="6" t="s">
        <v>468</v>
      </c>
      <c r="B4" s="46">
        <v>815.63</v>
      </c>
      <c r="C4" s="46">
        <v>979.24</v>
      </c>
      <c r="D4" s="25">
        <f aca="true" t="shared" si="0" ref="D4:D10">IF(((C4/B4)^(1/3)-1)*100&lt;0.05,"—",((C4/B4)^(1/3)-1)*100)</f>
        <v>6.2833703738336855</v>
      </c>
      <c r="F4" s="53"/>
    </row>
    <row r="5" spans="1:6" ht="11.25">
      <c r="A5" s="6" t="s">
        <v>12</v>
      </c>
      <c r="B5" s="46">
        <v>68.93</v>
      </c>
      <c r="C5" s="46">
        <v>51.41</v>
      </c>
      <c r="D5" s="25">
        <f>IF(((C5/B5)^(1/3)-1)*100&lt;0.05,IF(((C5/B5)^(1/3)-1)*100&gt;0,"—",((C5/B5)^(1/3)-1)*100))</f>
        <v>-9.312706307754581</v>
      </c>
      <c r="F5" s="53"/>
    </row>
    <row r="6" spans="1:6" ht="11.25">
      <c r="A6" s="6" t="s">
        <v>144</v>
      </c>
      <c r="B6" s="46">
        <v>11.04</v>
      </c>
      <c r="C6" s="46">
        <v>25.51</v>
      </c>
      <c r="D6" s="25">
        <f t="shared" si="0"/>
        <v>32.204771052608486</v>
      </c>
      <c r="E6" s="46"/>
      <c r="F6" s="53"/>
    </row>
    <row r="7" spans="1:6" ht="11.25">
      <c r="A7" s="6" t="s">
        <v>36</v>
      </c>
      <c r="B7" s="46">
        <v>481.18</v>
      </c>
      <c r="C7" s="46">
        <v>683.15</v>
      </c>
      <c r="D7" s="25">
        <f t="shared" si="0"/>
        <v>12.392198957383105</v>
      </c>
      <c r="E7" s="46"/>
      <c r="F7" s="53"/>
    </row>
    <row r="8" spans="1:6" ht="11.25">
      <c r="A8" s="6" t="s">
        <v>21</v>
      </c>
      <c r="B8" s="46">
        <v>87.51</v>
      </c>
      <c r="C8" s="46">
        <v>103.82</v>
      </c>
      <c r="D8" s="25">
        <f>IF(((C8/B8)^(1/3)-1)*100&lt;0.05,"—",((C8/B8)^(1/3)-1)*100)</f>
        <v>5.862248367693668</v>
      </c>
      <c r="E8" s="46"/>
      <c r="F8" s="53"/>
    </row>
    <row r="9" spans="1:6" ht="11.25">
      <c r="A9" s="6" t="s">
        <v>37</v>
      </c>
      <c r="B9" s="46">
        <v>38.71</v>
      </c>
      <c r="C9" s="46">
        <v>88.53</v>
      </c>
      <c r="D9" s="25">
        <f t="shared" si="0"/>
        <v>31.751559434431243</v>
      </c>
      <c r="E9" s="46"/>
      <c r="F9" s="53"/>
    </row>
    <row r="10" spans="1:6" ht="11.25">
      <c r="A10" s="112" t="s">
        <v>38</v>
      </c>
      <c r="B10" s="119">
        <v>1503</v>
      </c>
      <c r="C10" s="119">
        <v>1931.66</v>
      </c>
      <c r="D10" s="152">
        <f t="shared" si="0"/>
        <v>8.72361951326508</v>
      </c>
      <c r="E10" s="46"/>
      <c r="F10" s="53"/>
    </row>
    <row r="11" ht="11.25">
      <c r="C11" s="31"/>
    </row>
    <row r="14" ht="12.75">
      <c r="A14" s="21" t="s">
        <v>204</v>
      </c>
    </row>
  </sheetData>
  <mergeCells count="3">
    <mergeCell ref="B2:C2"/>
    <mergeCell ref="A2:A3"/>
    <mergeCell ref="D2:D3"/>
  </mergeCells>
  <hyperlinks>
    <hyperlink ref="A14" location="Index!A45" display="Index!A45"/>
  </hyperlinks>
  <printOptions/>
  <pageMargins left="0.75" right="0.75" top="1" bottom="1" header="0.5" footer="0.5"/>
  <pageSetup horizontalDpi="600" verticalDpi="600" orientation="landscape" paperSize="9" r:id="rId1"/>
  <headerFooter alignWithMargins="0">
    <oddHeader>&amp;L&amp;A</oddHeader>
  </headerFooter>
</worksheet>
</file>

<file path=xl/worksheets/sheet47.xml><?xml version="1.0" encoding="utf-8"?>
<worksheet xmlns="http://schemas.openxmlformats.org/spreadsheetml/2006/main" xmlns:r="http://schemas.openxmlformats.org/officeDocument/2006/relationships">
  <dimension ref="A1:E15"/>
  <sheetViews>
    <sheetView workbookViewId="0" topLeftCell="A1">
      <selection activeCell="A15" sqref="A15"/>
    </sheetView>
  </sheetViews>
  <sheetFormatPr defaultColWidth="9.140625" defaultRowHeight="12.75"/>
  <cols>
    <col min="1" max="1" width="28.28125" style="6" bestFit="1" customWidth="1"/>
    <col min="2" max="2" width="17.140625" style="24" customWidth="1"/>
    <col min="3" max="3" width="13.8515625" style="24" customWidth="1"/>
    <col min="4" max="4" width="20.57421875" style="6" customWidth="1"/>
    <col min="5" max="16384" width="9.140625" style="6" customWidth="1"/>
  </cols>
  <sheetData>
    <row r="1" spans="1:4" ht="16.5" customHeight="1">
      <c r="A1" s="112" t="s">
        <v>426</v>
      </c>
      <c r="B1" s="185"/>
      <c r="C1" s="185"/>
      <c r="D1" s="110"/>
    </row>
    <row r="2" spans="1:4" ht="18" customHeight="1">
      <c r="A2" s="236" t="s">
        <v>151</v>
      </c>
      <c r="B2" s="221" t="s">
        <v>378</v>
      </c>
      <c r="C2" s="221"/>
      <c r="D2" s="218" t="s">
        <v>349</v>
      </c>
    </row>
    <row r="3" spans="1:5" ht="11.25">
      <c r="A3" s="237"/>
      <c r="B3" s="145" t="s">
        <v>40</v>
      </c>
      <c r="C3" s="145" t="s">
        <v>39</v>
      </c>
      <c r="D3" s="250"/>
      <c r="E3" s="34"/>
    </row>
    <row r="4" spans="1:4" ht="11.25">
      <c r="A4" s="6" t="s">
        <v>468</v>
      </c>
      <c r="B4" s="31">
        <v>26.132</v>
      </c>
      <c r="C4" s="31">
        <v>22.962</v>
      </c>
      <c r="D4" s="25">
        <f aca="true" t="shared" si="0" ref="D4:D11">IF((((C4/B4)^(1/3)-1)*100)&lt;0.05,IF((((C4/B4)^(1/3)-1)*100)&gt;-0.05,"—",((C4/B4)^(1/3)-1)*100),((C4/B4)^(1/3)-1)*100)</f>
        <v>-4.219076295971602</v>
      </c>
    </row>
    <row r="5" spans="1:4" ht="11.25">
      <c r="A5" s="6" t="s">
        <v>144</v>
      </c>
      <c r="B5" s="31">
        <v>6.983</v>
      </c>
      <c r="C5" s="31">
        <v>7.68</v>
      </c>
      <c r="D5" s="25">
        <f t="shared" si="0"/>
        <v>3.2221877056493042</v>
      </c>
    </row>
    <row r="6" spans="1:4" ht="11.25">
      <c r="A6" s="6" t="s">
        <v>13</v>
      </c>
      <c r="B6" s="31">
        <v>14.057</v>
      </c>
      <c r="C6" s="31">
        <v>15.06</v>
      </c>
      <c r="D6" s="25">
        <f t="shared" si="0"/>
        <v>2.32398428790046</v>
      </c>
    </row>
    <row r="7" spans="1:4" ht="11.25">
      <c r="A7" s="6" t="s">
        <v>72</v>
      </c>
      <c r="B7" s="31">
        <v>19.408</v>
      </c>
      <c r="C7" s="31">
        <v>30.555</v>
      </c>
      <c r="D7" s="25">
        <f t="shared" si="0"/>
        <v>16.332350069018766</v>
      </c>
    </row>
    <row r="8" spans="1:4" ht="11.25">
      <c r="A8" s="6" t="s">
        <v>21</v>
      </c>
      <c r="B8" s="31">
        <v>2.965</v>
      </c>
      <c r="C8" s="31">
        <v>2.58</v>
      </c>
      <c r="D8" s="25">
        <f t="shared" si="0"/>
        <v>-4.530422026802617</v>
      </c>
    </row>
    <row r="9" spans="1:4" ht="11.25">
      <c r="A9" s="6" t="s">
        <v>17</v>
      </c>
      <c r="B9" s="31">
        <v>32.57</v>
      </c>
      <c r="C9" s="31">
        <v>28.718</v>
      </c>
      <c r="D9" s="25">
        <f t="shared" si="0"/>
        <v>-4.10878733378115</v>
      </c>
    </row>
    <row r="10" spans="1:4" ht="11.25">
      <c r="A10" s="6" t="s">
        <v>37</v>
      </c>
      <c r="B10" s="31">
        <v>28.952</v>
      </c>
      <c r="C10" s="31">
        <v>23.869</v>
      </c>
      <c r="D10" s="25">
        <f t="shared" si="0"/>
        <v>-6.232597665228701</v>
      </c>
    </row>
    <row r="11" spans="1:4" ht="11.25">
      <c r="A11" s="112" t="s">
        <v>38</v>
      </c>
      <c r="B11" s="117">
        <v>131.068</v>
      </c>
      <c r="C11" s="117">
        <v>131.424</v>
      </c>
      <c r="D11" s="152">
        <f t="shared" si="0"/>
        <v>0.09045639651052984</v>
      </c>
    </row>
    <row r="12" ht="11.25">
      <c r="C12" s="31"/>
    </row>
    <row r="13" spans="2:3" ht="11.25">
      <c r="B13" s="49"/>
      <c r="C13" s="49"/>
    </row>
    <row r="15" ht="12.75">
      <c r="A15" s="21" t="s">
        <v>205</v>
      </c>
    </row>
  </sheetData>
  <mergeCells count="3">
    <mergeCell ref="B2:C2"/>
    <mergeCell ref="A2:A3"/>
    <mergeCell ref="D2:D3"/>
  </mergeCells>
  <hyperlinks>
    <hyperlink ref="A15" location="Index!A46" display="Index!A46"/>
  </hyperlinks>
  <printOptions/>
  <pageMargins left="0.75" right="0.75" top="1" bottom="1" header="0.5" footer="0.5"/>
  <pageSetup horizontalDpi="600" verticalDpi="600" orientation="landscape" paperSize="9" r:id="rId1"/>
  <headerFooter alignWithMargins="0">
    <oddHeader>&amp;L&amp;A</oddHeader>
  </headerFooter>
</worksheet>
</file>

<file path=xl/worksheets/sheet48.xml><?xml version="1.0" encoding="utf-8"?>
<worksheet xmlns="http://schemas.openxmlformats.org/spreadsheetml/2006/main" xmlns:r="http://schemas.openxmlformats.org/officeDocument/2006/relationships">
  <dimension ref="A1:F23"/>
  <sheetViews>
    <sheetView workbookViewId="0" topLeftCell="A1">
      <selection activeCell="A15" sqref="A15"/>
    </sheetView>
  </sheetViews>
  <sheetFormatPr defaultColWidth="9.140625" defaultRowHeight="12.75"/>
  <cols>
    <col min="1" max="1" width="28.28125" style="6" bestFit="1" customWidth="1"/>
    <col min="2" max="3" width="15.57421875" style="24" customWidth="1"/>
    <col min="4" max="4" width="22.57421875" style="6" customWidth="1"/>
    <col min="5" max="16384" width="9.140625" style="6" customWidth="1"/>
  </cols>
  <sheetData>
    <row r="1" spans="1:4" s="58" customFormat="1" ht="16.5" customHeight="1">
      <c r="A1" s="112" t="s">
        <v>427</v>
      </c>
      <c r="B1" s="115"/>
      <c r="C1" s="115"/>
      <c r="D1" s="112"/>
    </row>
    <row r="2" spans="1:4" ht="12.75" customHeight="1">
      <c r="A2" s="236" t="s">
        <v>151</v>
      </c>
      <c r="B2" s="243" t="s">
        <v>152</v>
      </c>
      <c r="C2" s="243"/>
      <c r="D2" s="218" t="s">
        <v>349</v>
      </c>
    </row>
    <row r="3" spans="1:5" ht="11.25">
      <c r="A3" s="237"/>
      <c r="B3" s="115" t="s">
        <v>40</v>
      </c>
      <c r="C3" s="115" t="s">
        <v>39</v>
      </c>
      <c r="D3" s="250"/>
      <c r="E3" s="34"/>
    </row>
    <row r="4" spans="1:6" ht="11.25">
      <c r="A4" s="6" t="s">
        <v>468</v>
      </c>
      <c r="B4" s="46">
        <v>64.31</v>
      </c>
      <c r="C4" s="46">
        <v>50.08</v>
      </c>
      <c r="D4" s="25">
        <f aca="true" t="shared" si="0" ref="D4:D11">IF((((C4/B4)^(1/3)-1)*100)&lt;0.05,IF((((C4/B4)^(1/3)-1)*100)&gt;-0.05,"—",((C4/B4)^(1/3)-1)*100),((C4/B4)^(1/3)-1)*100)</f>
        <v>-7.998423306981284</v>
      </c>
      <c r="E4" s="50"/>
      <c r="F4" s="93"/>
    </row>
    <row r="5" spans="1:6" ht="11.25">
      <c r="A5" s="6" t="s">
        <v>144</v>
      </c>
      <c r="B5" s="46">
        <v>17.19</v>
      </c>
      <c r="C5" s="46">
        <v>16.75</v>
      </c>
      <c r="D5" s="25">
        <f t="shared" si="0"/>
        <v>-0.8605942082404727</v>
      </c>
      <c r="E5" s="50"/>
      <c r="F5" s="93"/>
    </row>
    <row r="6" spans="1:6" ht="11.25">
      <c r="A6" s="6" t="s">
        <v>13</v>
      </c>
      <c r="B6" s="46">
        <v>34.6</v>
      </c>
      <c r="C6" s="46">
        <v>32.85</v>
      </c>
      <c r="D6" s="25">
        <f t="shared" si="0"/>
        <v>-1.7151848869525588</v>
      </c>
      <c r="E6" s="50"/>
      <c r="F6" s="93"/>
    </row>
    <row r="7" spans="1:6" ht="11.25">
      <c r="A7" s="6" t="s">
        <v>72</v>
      </c>
      <c r="B7" s="46">
        <v>47.77</v>
      </c>
      <c r="C7" s="46">
        <v>66.64</v>
      </c>
      <c r="D7" s="25">
        <f t="shared" si="0"/>
        <v>11.736033163643778</v>
      </c>
      <c r="E7" s="50"/>
      <c r="F7" s="93"/>
    </row>
    <row r="8" spans="1:6" ht="11.25">
      <c r="A8" s="6" t="s">
        <v>21</v>
      </c>
      <c r="B8" s="46">
        <v>7.3</v>
      </c>
      <c r="C8" s="46">
        <v>5.63</v>
      </c>
      <c r="D8" s="25">
        <f t="shared" si="0"/>
        <v>-8.29454325439034</v>
      </c>
      <c r="E8" s="50"/>
      <c r="F8" s="93"/>
    </row>
    <row r="9" spans="1:6" ht="11.25">
      <c r="A9" s="6" t="s">
        <v>17</v>
      </c>
      <c r="B9" s="46">
        <v>80.16</v>
      </c>
      <c r="C9" s="46">
        <v>62.63</v>
      </c>
      <c r="D9" s="25">
        <f t="shared" si="0"/>
        <v>-7.8967614804585695</v>
      </c>
      <c r="E9" s="50"/>
      <c r="F9" s="93"/>
    </row>
    <row r="10" spans="1:6" ht="11.25">
      <c r="A10" s="6" t="s">
        <v>37</v>
      </c>
      <c r="B10" s="46">
        <v>71.26</v>
      </c>
      <c r="C10" s="46">
        <v>52.06</v>
      </c>
      <c r="D10" s="25">
        <f t="shared" si="0"/>
        <v>-9.93567843528086</v>
      </c>
      <c r="E10" s="50"/>
      <c r="F10" s="93"/>
    </row>
    <row r="11" spans="1:6" ht="11.25">
      <c r="A11" s="112" t="s">
        <v>38</v>
      </c>
      <c r="B11" s="119">
        <v>322.58</v>
      </c>
      <c r="C11" s="119">
        <v>286.64</v>
      </c>
      <c r="D11" s="152">
        <f t="shared" si="0"/>
        <v>-3.860958957283478</v>
      </c>
      <c r="E11" s="50"/>
      <c r="F11" s="93"/>
    </row>
    <row r="12" spans="3:6" ht="11.25">
      <c r="C12" s="31"/>
      <c r="E12" s="46"/>
      <c r="F12" s="46"/>
    </row>
    <row r="13" spans="4:6" ht="11.25">
      <c r="D13" s="93"/>
      <c r="E13" s="46"/>
      <c r="F13" s="46"/>
    </row>
    <row r="14" spans="5:6" ht="11.25">
      <c r="E14" s="46"/>
      <c r="F14" s="46"/>
    </row>
    <row r="15" spans="1:6" ht="12.75">
      <c r="A15" s="21" t="s">
        <v>206</v>
      </c>
      <c r="E15" s="46"/>
      <c r="F15" s="46"/>
    </row>
    <row r="16" spans="5:6" ht="11.25">
      <c r="E16" s="46"/>
      <c r="F16" s="46"/>
    </row>
    <row r="17" spans="5:6" ht="11.25">
      <c r="E17" s="46"/>
      <c r="F17" s="46"/>
    </row>
    <row r="18" spans="5:6" ht="11.25">
      <c r="E18" s="46"/>
      <c r="F18" s="46"/>
    </row>
    <row r="19" spans="5:6" ht="11.25">
      <c r="E19" s="46"/>
      <c r="F19" s="46"/>
    </row>
    <row r="20" ht="11.25">
      <c r="E20" s="46"/>
    </row>
    <row r="21" ht="11.25">
      <c r="E21" s="46"/>
    </row>
    <row r="22" ht="11.25">
      <c r="E22" s="46"/>
    </row>
    <row r="23" ht="11.25">
      <c r="E23" s="46"/>
    </row>
  </sheetData>
  <mergeCells count="3">
    <mergeCell ref="B2:C2"/>
    <mergeCell ref="A2:A3"/>
    <mergeCell ref="D2:D3"/>
  </mergeCells>
  <hyperlinks>
    <hyperlink ref="A15" location="Index!A47" display="Index!A47"/>
  </hyperlinks>
  <printOptions/>
  <pageMargins left="0.75" right="0.75" top="1" bottom="1" header="0.5" footer="0.5"/>
  <pageSetup horizontalDpi="600" verticalDpi="600" orientation="landscape" paperSize="9" r:id="rId1"/>
  <headerFooter alignWithMargins="0">
    <oddHeader>&amp;L&amp;A</oddHeader>
  </headerFooter>
</worksheet>
</file>

<file path=xl/worksheets/sheet49.xml><?xml version="1.0" encoding="utf-8"?>
<worksheet xmlns="http://schemas.openxmlformats.org/spreadsheetml/2006/main" xmlns:r="http://schemas.openxmlformats.org/officeDocument/2006/relationships">
  <dimension ref="A1:L24"/>
  <sheetViews>
    <sheetView workbookViewId="0" topLeftCell="A1">
      <selection activeCell="A24" sqref="A24"/>
    </sheetView>
  </sheetViews>
  <sheetFormatPr defaultColWidth="9.140625" defaultRowHeight="12.75"/>
  <cols>
    <col min="1" max="1" width="42.57421875" style="1" bestFit="1" customWidth="1"/>
    <col min="2" max="2" width="9.8515625" style="1" bestFit="1" customWidth="1"/>
    <col min="3" max="3" width="13.57421875" style="1" bestFit="1" customWidth="1"/>
    <col min="4" max="4" width="10.140625" style="1" bestFit="1" customWidth="1"/>
    <col min="5" max="5" width="2.57421875" style="1" customWidth="1"/>
    <col min="6" max="6" width="9.8515625" style="1" bestFit="1" customWidth="1"/>
    <col min="7" max="7" width="13.57421875" style="1" bestFit="1" customWidth="1"/>
    <col min="8" max="8" width="10.140625" style="1" bestFit="1" customWidth="1"/>
    <col min="9" max="9" width="1.57421875" style="1" bestFit="1" customWidth="1"/>
    <col min="10" max="10" width="9.8515625" style="1" bestFit="1" customWidth="1"/>
    <col min="11" max="11" width="13.57421875" style="1" bestFit="1" customWidth="1"/>
    <col min="12" max="12" width="7.57421875" style="1" customWidth="1"/>
    <col min="13" max="16384" width="9.140625" style="1" customWidth="1"/>
  </cols>
  <sheetData>
    <row r="1" spans="1:11" s="58" customFormat="1" ht="16.5" customHeight="1">
      <c r="A1" s="112" t="s">
        <v>428</v>
      </c>
      <c r="B1" s="112"/>
      <c r="C1" s="112"/>
      <c r="D1" s="112"/>
      <c r="E1" s="112"/>
      <c r="F1" s="112"/>
      <c r="G1" s="112"/>
      <c r="H1" s="112"/>
      <c r="I1" s="112"/>
      <c r="J1" s="104"/>
      <c r="K1" s="104"/>
    </row>
    <row r="2" spans="1:12" ht="12.75" customHeight="1">
      <c r="A2" s="236" t="s">
        <v>151</v>
      </c>
      <c r="B2" s="243" t="s">
        <v>48</v>
      </c>
      <c r="C2" s="243"/>
      <c r="D2" s="243"/>
      <c r="E2" s="58"/>
      <c r="F2" s="232" t="s">
        <v>39</v>
      </c>
      <c r="G2" s="232"/>
      <c r="H2" s="232"/>
      <c r="I2" s="58"/>
      <c r="J2" s="232" t="s">
        <v>348</v>
      </c>
      <c r="K2" s="232"/>
      <c r="L2" s="232"/>
    </row>
    <row r="3" spans="1:12" ht="19.5" customHeight="1">
      <c r="A3" s="237"/>
      <c r="B3" s="127" t="s">
        <v>7</v>
      </c>
      <c r="C3" s="127" t="s">
        <v>63</v>
      </c>
      <c r="D3" s="127" t="s">
        <v>24</v>
      </c>
      <c r="E3" s="156"/>
      <c r="F3" s="127" t="s">
        <v>7</v>
      </c>
      <c r="G3" s="127" t="s">
        <v>63</v>
      </c>
      <c r="H3" s="127" t="s">
        <v>24</v>
      </c>
      <c r="I3" s="127"/>
      <c r="J3" s="127" t="s">
        <v>7</v>
      </c>
      <c r="K3" s="127" t="s">
        <v>63</v>
      </c>
      <c r="L3" s="127" t="s">
        <v>24</v>
      </c>
    </row>
    <row r="4" spans="1:12" ht="11.25">
      <c r="A4" s="1" t="s">
        <v>49</v>
      </c>
      <c r="B4" s="46">
        <v>498.934</v>
      </c>
      <c r="C4" s="46">
        <v>11215.105</v>
      </c>
      <c r="D4" s="46">
        <v>11714.039</v>
      </c>
      <c r="E4" s="3"/>
      <c r="F4" s="46">
        <v>670.952</v>
      </c>
      <c r="G4" s="46">
        <v>12870.24</v>
      </c>
      <c r="H4" s="46">
        <v>13541.192</v>
      </c>
      <c r="J4" s="2">
        <f aca="true" t="shared" si="0" ref="J4:J19">(((F4/B4)^(1/3))-1)*100</f>
        <v>10.378066926322639</v>
      </c>
      <c r="K4" s="2">
        <f aca="true" t="shared" si="1" ref="K4:K19">(((G4/C4)^(1/3))-1)*100</f>
        <v>4.695440183895627</v>
      </c>
      <c r="L4" s="2">
        <f aca="true" t="shared" si="2" ref="L4:L19">(((H4/D4)^(1/3))-1)*100</f>
        <v>4.950233731346199</v>
      </c>
    </row>
    <row r="5" spans="1:12" ht="11.25">
      <c r="A5" s="1" t="s">
        <v>50</v>
      </c>
      <c r="B5" s="46">
        <v>12.114</v>
      </c>
      <c r="C5" s="46">
        <v>4957.148</v>
      </c>
      <c r="D5" s="46">
        <v>4969.263</v>
      </c>
      <c r="E5" s="3"/>
      <c r="F5" s="46">
        <v>11.501</v>
      </c>
      <c r="G5" s="46">
        <v>5057.144</v>
      </c>
      <c r="H5" s="46">
        <v>5068.645</v>
      </c>
      <c r="J5" s="2">
        <f t="shared" si="0"/>
        <v>-1.716032862245842</v>
      </c>
      <c r="K5" s="2">
        <f t="shared" si="1"/>
        <v>0.6679315028300215</v>
      </c>
      <c r="L5" s="2">
        <f t="shared" si="2"/>
        <v>0.6622493750389591</v>
      </c>
    </row>
    <row r="6" spans="1:12" ht="11.25">
      <c r="A6" s="1" t="s">
        <v>9</v>
      </c>
      <c r="B6" s="46">
        <v>136.41</v>
      </c>
      <c r="C6" s="46">
        <v>2795.864</v>
      </c>
      <c r="D6" s="46">
        <v>2932.275</v>
      </c>
      <c r="E6" s="3"/>
      <c r="F6" s="46">
        <v>142.403</v>
      </c>
      <c r="G6" s="46">
        <v>3116.542</v>
      </c>
      <c r="H6" s="46">
        <v>3258.944</v>
      </c>
      <c r="J6" s="2">
        <f t="shared" si="0"/>
        <v>1.4435198790773818</v>
      </c>
      <c r="K6" s="2">
        <f t="shared" si="1"/>
        <v>3.6857278461754905</v>
      </c>
      <c r="L6" s="2">
        <f t="shared" si="2"/>
        <v>3.5835362553448435</v>
      </c>
    </row>
    <row r="7" spans="1:12" ht="11.25">
      <c r="A7" s="1" t="s">
        <v>12</v>
      </c>
      <c r="B7" s="46">
        <v>28.335</v>
      </c>
      <c r="C7" s="46">
        <v>506.764</v>
      </c>
      <c r="D7" s="46">
        <v>535.099</v>
      </c>
      <c r="E7" s="3"/>
      <c r="F7" s="46">
        <v>24.668</v>
      </c>
      <c r="G7" s="46">
        <v>412.976</v>
      </c>
      <c r="H7" s="46">
        <v>437.644</v>
      </c>
      <c r="J7" s="2">
        <f t="shared" si="0"/>
        <v>-4.514614105829118</v>
      </c>
      <c r="K7" s="2">
        <f t="shared" si="1"/>
        <v>-6.59437745691509</v>
      </c>
      <c r="L7" s="2">
        <f t="shared" si="2"/>
        <v>-6.481913260406246</v>
      </c>
    </row>
    <row r="8" spans="1:12" ht="11.25">
      <c r="A8" s="1" t="s">
        <v>144</v>
      </c>
      <c r="B8" s="46">
        <v>43.765</v>
      </c>
      <c r="C8" s="46">
        <v>4206.263</v>
      </c>
      <c r="D8" s="46">
        <v>4250.028</v>
      </c>
      <c r="E8" s="3"/>
      <c r="F8" s="46">
        <v>49.902</v>
      </c>
      <c r="G8" s="46">
        <v>4591.602</v>
      </c>
      <c r="H8" s="46">
        <v>4641.504</v>
      </c>
      <c r="J8" s="2">
        <f t="shared" si="0"/>
        <v>4.471301786014115</v>
      </c>
      <c r="K8" s="2">
        <f t="shared" si="1"/>
        <v>2.9649163146950652</v>
      </c>
      <c r="L8" s="2">
        <f t="shared" si="2"/>
        <v>2.9806540832620243</v>
      </c>
    </row>
    <row r="9" spans="1:12" ht="11.25">
      <c r="A9" s="1" t="s">
        <v>21</v>
      </c>
      <c r="B9" s="46">
        <v>47.022</v>
      </c>
      <c r="C9" s="46">
        <v>629.501</v>
      </c>
      <c r="D9" s="46">
        <v>676.523</v>
      </c>
      <c r="E9" s="3"/>
      <c r="F9" s="46">
        <v>62.797</v>
      </c>
      <c r="G9" s="46">
        <v>892.665</v>
      </c>
      <c r="H9" s="46">
        <v>955.461</v>
      </c>
      <c r="J9" s="2">
        <f t="shared" si="0"/>
        <v>10.123312513553252</v>
      </c>
      <c r="K9" s="2">
        <f t="shared" si="1"/>
        <v>12.347659045151405</v>
      </c>
      <c r="L9" s="2">
        <f t="shared" si="2"/>
        <v>12.195851656144496</v>
      </c>
    </row>
    <row r="10" spans="1:12" ht="11.25">
      <c r="A10" s="1" t="s">
        <v>51</v>
      </c>
      <c r="B10" s="46">
        <v>86.106</v>
      </c>
      <c r="C10" s="46">
        <v>10408.683</v>
      </c>
      <c r="D10" s="46">
        <v>10494.789</v>
      </c>
      <c r="E10" s="3"/>
      <c r="F10" s="46">
        <v>99.587</v>
      </c>
      <c r="G10" s="46">
        <v>11112.532</v>
      </c>
      <c r="H10" s="46">
        <v>11212.119</v>
      </c>
      <c r="J10" s="2">
        <f t="shared" si="0"/>
        <v>4.967876526936066</v>
      </c>
      <c r="K10" s="2">
        <f t="shared" si="1"/>
        <v>2.2050639132093597</v>
      </c>
      <c r="L10" s="2">
        <f t="shared" si="2"/>
        <v>2.228344782706615</v>
      </c>
    </row>
    <row r="11" spans="1:12" ht="11.25">
      <c r="A11" s="1" t="s">
        <v>52</v>
      </c>
      <c r="B11" s="46">
        <v>20.117</v>
      </c>
      <c r="C11" s="46">
        <v>4648.185</v>
      </c>
      <c r="D11" s="46">
        <v>4668.302</v>
      </c>
      <c r="E11" s="3"/>
      <c r="F11" s="46">
        <v>38.677</v>
      </c>
      <c r="G11" s="46">
        <v>5986.601</v>
      </c>
      <c r="H11" s="46">
        <v>6025.278</v>
      </c>
      <c r="I11" s="1" t="s">
        <v>53</v>
      </c>
      <c r="J11" s="2">
        <f t="shared" si="0"/>
        <v>24.345437540630897</v>
      </c>
      <c r="K11" s="2">
        <f t="shared" si="1"/>
        <v>8.80085369174175</v>
      </c>
      <c r="L11" s="2">
        <f t="shared" si="2"/>
        <v>8.877811323239593</v>
      </c>
    </row>
    <row r="12" spans="1:12" ht="11.25">
      <c r="A12" s="1" t="s">
        <v>54</v>
      </c>
      <c r="B12" s="46">
        <v>24.897</v>
      </c>
      <c r="C12" s="46">
        <v>3616.097</v>
      </c>
      <c r="D12" s="46">
        <v>3640.994</v>
      </c>
      <c r="E12" s="3"/>
      <c r="F12" s="46">
        <v>42.276</v>
      </c>
      <c r="G12" s="46">
        <v>5471.836</v>
      </c>
      <c r="H12" s="46">
        <v>5514.111</v>
      </c>
      <c r="J12" s="2">
        <f t="shared" si="0"/>
        <v>19.30233852224641</v>
      </c>
      <c r="K12" s="2">
        <f t="shared" si="1"/>
        <v>14.805933324504794</v>
      </c>
      <c r="L12" s="2">
        <f t="shared" si="2"/>
        <v>14.837883667147732</v>
      </c>
    </row>
    <row r="13" spans="1:12" ht="11.25">
      <c r="A13" s="1" t="s">
        <v>55</v>
      </c>
      <c r="B13" s="46">
        <v>28.255</v>
      </c>
      <c r="C13" s="46">
        <v>2786.644</v>
      </c>
      <c r="D13" s="46">
        <v>2814.899</v>
      </c>
      <c r="E13" s="3"/>
      <c r="F13" s="46">
        <v>39.739</v>
      </c>
      <c r="G13" s="46">
        <v>6013.822</v>
      </c>
      <c r="H13" s="46">
        <v>6053.561</v>
      </c>
      <c r="J13" s="2">
        <f t="shared" si="0"/>
        <v>12.04019969096144</v>
      </c>
      <c r="K13" s="2">
        <f t="shared" si="1"/>
        <v>29.227921673151602</v>
      </c>
      <c r="L13" s="2">
        <f t="shared" si="2"/>
        <v>29.077150315664024</v>
      </c>
    </row>
    <row r="14" spans="1:12" ht="11.25">
      <c r="A14" s="1" t="s">
        <v>36</v>
      </c>
      <c r="B14" s="46">
        <v>376.668</v>
      </c>
      <c r="C14" s="46">
        <v>3203.022</v>
      </c>
      <c r="D14" s="46">
        <v>3579.69</v>
      </c>
      <c r="E14" s="3"/>
      <c r="F14" s="46">
        <v>512.373</v>
      </c>
      <c r="G14" s="46">
        <v>3840.396</v>
      </c>
      <c r="H14" s="46">
        <v>4352.769</v>
      </c>
      <c r="J14" s="2">
        <f t="shared" si="0"/>
        <v>10.800699800070968</v>
      </c>
      <c r="K14" s="2">
        <f t="shared" si="1"/>
        <v>6.236077971303344</v>
      </c>
      <c r="L14" s="2">
        <f t="shared" si="2"/>
        <v>6.734970354435577</v>
      </c>
    </row>
    <row r="15" spans="1:12" ht="11.25">
      <c r="A15" s="1" t="s">
        <v>37</v>
      </c>
      <c r="B15" s="46">
        <v>53.503</v>
      </c>
      <c r="C15" s="46">
        <v>2328.781</v>
      </c>
      <c r="D15" s="46">
        <v>2382.284</v>
      </c>
      <c r="E15" s="3"/>
      <c r="F15" s="46">
        <v>93.735</v>
      </c>
      <c r="G15" s="46">
        <v>3342.537</v>
      </c>
      <c r="H15" s="46">
        <v>3436.272</v>
      </c>
      <c r="J15" s="2">
        <f t="shared" si="0"/>
        <v>20.55203606794558</v>
      </c>
      <c r="K15" s="2">
        <f t="shared" si="1"/>
        <v>12.801755390570136</v>
      </c>
      <c r="L15" s="2">
        <f t="shared" si="2"/>
        <v>12.987742924503841</v>
      </c>
    </row>
    <row r="16" spans="1:12" ht="11.25">
      <c r="A16" s="104" t="s">
        <v>38</v>
      </c>
      <c r="B16" s="211">
        <v>1356.127</v>
      </c>
      <c r="C16" s="211">
        <v>51302.058</v>
      </c>
      <c r="D16" s="211">
        <v>52658.186</v>
      </c>
      <c r="E16" s="187"/>
      <c r="F16" s="211">
        <v>1788.608</v>
      </c>
      <c r="G16" s="211">
        <v>62708.892</v>
      </c>
      <c r="H16" s="211">
        <v>64497.501</v>
      </c>
      <c r="I16" s="104"/>
      <c r="J16" s="149">
        <f t="shared" si="0"/>
        <v>9.665898725405198</v>
      </c>
      <c r="K16" s="149">
        <f t="shared" si="1"/>
        <v>6.921435288974265</v>
      </c>
      <c r="L16" s="149">
        <f t="shared" si="2"/>
        <v>6.993895016933771</v>
      </c>
    </row>
    <row r="17" spans="1:12" ht="11.25">
      <c r="A17" s="104"/>
      <c r="B17" s="211"/>
      <c r="C17" s="211"/>
      <c r="D17" s="211"/>
      <c r="E17" s="187"/>
      <c r="F17" s="211"/>
      <c r="G17" s="211"/>
      <c r="H17" s="211"/>
      <c r="I17" s="104"/>
      <c r="J17" s="149"/>
      <c r="K17" s="149"/>
      <c r="L17" s="149"/>
    </row>
    <row r="18" spans="1:12" ht="11.25">
      <c r="A18" s="104" t="s">
        <v>343</v>
      </c>
      <c r="B18" s="204"/>
      <c r="C18" s="211"/>
      <c r="D18" s="204"/>
      <c r="E18" s="155"/>
      <c r="F18" s="211"/>
      <c r="G18" s="211"/>
      <c r="H18" s="204"/>
      <c r="I18" s="58"/>
      <c r="J18" s="149"/>
      <c r="K18" s="149"/>
      <c r="L18" s="149"/>
    </row>
    <row r="19" spans="1:12" ht="11.25">
      <c r="A19" s="1" t="s">
        <v>316</v>
      </c>
      <c r="B19" s="27">
        <v>406311</v>
      </c>
      <c r="C19" s="27">
        <v>18429573</v>
      </c>
      <c r="D19" s="27">
        <f>SUM(B19:C19)</f>
        <v>18835884</v>
      </c>
      <c r="F19" s="27">
        <v>458520</v>
      </c>
      <c r="G19" s="27">
        <v>18954720</v>
      </c>
      <c r="H19" s="27">
        <f>SUM(F19:G19)</f>
        <v>19413240</v>
      </c>
      <c r="J19" s="2">
        <f t="shared" si="0"/>
        <v>4.111787081983165</v>
      </c>
      <c r="K19" s="2">
        <f t="shared" si="1"/>
        <v>0.9409451255763424</v>
      </c>
      <c r="L19" s="2">
        <f t="shared" si="2"/>
        <v>1.0114655315616616</v>
      </c>
    </row>
    <row r="20" spans="1:12" ht="11.25">
      <c r="A20" s="114" t="s">
        <v>317</v>
      </c>
      <c r="B20" s="210">
        <v>367800</v>
      </c>
      <c r="C20" s="210">
        <v>17817000</v>
      </c>
      <c r="D20" s="210">
        <f>SUM(B20:C20)</f>
        <v>18184800</v>
      </c>
      <c r="E20" s="114"/>
      <c r="F20" s="114"/>
      <c r="G20" s="114"/>
      <c r="H20" s="114"/>
      <c r="I20" s="114"/>
      <c r="J20" s="114"/>
      <c r="K20" s="114"/>
      <c r="L20" s="114"/>
    </row>
    <row r="21" spans="2:4" ht="11.25">
      <c r="B21" s="27"/>
      <c r="C21" s="27"/>
      <c r="D21" s="27"/>
    </row>
    <row r="23" ht="11.25">
      <c r="A23" s="6"/>
    </row>
    <row r="24" spans="1:6" ht="12.75">
      <c r="A24" s="21" t="s">
        <v>370</v>
      </c>
      <c r="F24" s="95"/>
    </row>
  </sheetData>
  <mergeCells count="4">
    <mergeCell ref="B2:D2"/>
    <mergeCell ref="F2:H2"/>
    <mergeCell ref="J2:L2"/>
    <mergeCell ref="A2:A3"/>
  </mergeCells>
  <hyperlinks>
    <hyperlink ref="A24" location="Index!A48" display="Index!A48"/>
  </hyperlinks>
  <printOptions/>
  <pageMargins left="0.19" right="0.17" top="1" bottom="1" header="0.5" footer="0.5"/>
  <pageSetup horizontalDpi="600" verticalDpi="600" orientation="landscape" paperSize="9" r:id="rId1"/>
  <headerFooter alignWithMargins="0">
    <oddHeader>&amp;L&amp;A</oddHeader>
  </headerFooter>
</worksheet>
</file>

<file path=xl/worksheets/sheet5.xml><?xml version="1.0" encoding="utf-8"?>
<worksheet xmlns="http://schemas.openxmlformats.org/spreadsheetml/2006/main" xmlns:r="http://schemas.openxmlformats.org/officeDocument/2006/relationships">
  <dimension ref="A1:K13"/>
  <sheetViews>
    <sheetView workbookViewId="0" topLeftCell="A1">
      <selection activeCell="C25" sqref="C25"/>
    </sheetView>
  </sheetViews>
  <sheetFormatPr defaultColWidth="9.140625" defaultRowHeight="12.75"/>
  <cols>
    <col min="1" max="1" width="20.140625" style="0" customWidth="1"/>
    <col min="2" max="2" width="11.00390625" style="0" customWidth="1"/>
    <col min="3" max="3" width="7.421875" style="0" customWidth="1"/>
    <col min="4" max="4" width="2.8515625" style="0" customWidth="1"/>
    <col min="5" max="5" width="9.7109375" style="0" customWidth="1"/>
    <col min="6" max="6" width="9.8515625" style="0" customWidth="1"/>
  </cols>
  <sheetData>
    <row r="1" spans="1:6" ht="16.5" customHeight="1">
      <c r="A1" s="112" t="s">
        <v>404</v>
      </c>
      <c r="B1" s="120"/>
      <c r="C1" s="120"/>
      <c r="D1" s="120"/>
      <c r="E1" s="120"/>
      <c r="F1" s="120"/>
    </row>
    <row r="2" spans="1:6" ht="12.75">
      <c r="A2" s="235" t="s">
        <v>388</v>
      </c>
      <c r="B2" s="247" t="s">
        <v>191</v>
      </c>
      <c r="C2" s="247"/>
      <c r="D2" s="132"/>
      <c r="E2" s="248" t="s">
        <v>192</v>
      </c>
      <c r="F2" s="248"/>
    </row>
    <row r="3" spans="1:6" ht="12.75">
      <c r="A3" s="237"/>
      <c r="B3" s="133" t="s">
        <v>207</v>
      </c>
      <c r="C3" s="133" t="s">
        <v>208</v>
      </c>
      <c r="D3" s="133"/>
      <c r="E3" s="134" t="s">
        <v>207</v>
      </c>
      <c r="F3" s="134" t="s">
        <v>208</v>
      </c>
    </row>
    <row r="4" spans="1:6" ht="12.75">
      <c r="A4" s="14" t="s">
        <v>209</v>
      </c>
      <c r="B4" s="63">
        <v>12870986</v>
      </c>
      <c r="C4" s="17">
        <v>66.3</v>
      </c>
      <c r="D4" s="61"/>
      <c r="E4" s="63">
        <v>138494</v>
      </c>
      <c r="F4" s="17">
        <v>30.2</v>
      </c>
    </row>
    <row r="5" spans="1:6" ht="12.75">
      <c r="A5" s="14" t="s">
        <v>210</v>
      </c>
      <c r="B5" s="63">
        <v>4025895</v>
      </c>
      <c r="C5" s="17">
        <v>20.74</v>
      </c>
      <c r="D5" s="61"/>
      <c r="E5" s="63">
        <v>92988</v>
      </c>
      <c r="F5" s="17">
        <v>20.28</v>
      </c>
    </row>
    <row r="6" spans="1:6" ht="12.75">
      <c r="A6" s="14" t="s">
        <v>211</v>
      </c>
      <c r="B6" s="63">
        <v>2013563</v>
      </c>
      <c r="C6" s="17">
        <v>10.37</v>
      </c>
      <c r="D6" s="61"/>
      <c r="E6" s="63">
        <v>105875</v>
      </c>
      <c r="F6" s="17">
        <v>23.09</v>
      </c>
    </row>
    <row r="7" spans="1:6" ht="12.75">
      <c r="A7" s="14" t="s">
        <v>160</v>
      </c>
      <c r="B7" s="63">
        <v>324321</v>
      </c>
      <c r="C7" s="17">
        <v>1.67</v>
      </c>
      <c r="D7" s="61"/>
      <c r="E7" s="63">
        <v>40161</v>
      </c>
      <c r="F7" s="17">
        <v>8.76</v>
      </c>
    </row>
    <row r="8" spans="1:6" ht="12.75">
      <c r="A8" s="14" t="s">
        <v>212</v>
      </c>
      <c r="B8" s="63">
        <v>178475</v>
      </c>
      <c r="C8" s="17">
        <v>0.92</v>
      </c>
      <c r="D8" s="61"/>
      <c r="E8" s="63">
        <v>81002</v>
      </c>
      <c r="F8" s="17">
        <v>17.67</v>
      </c>
    </row>
    <row r="9" spans="1:11" ht="12.75">
      <c r="A9" s="125" t="s">
        <v>24</v>
      </c>
      <c r="B9" s="169">
        <v>19413240</v>
      </c>
      <c r="C9" s="170">
        <v>100</v>
      </c>
      <c r="D9" s="133"/>
      <c r="E9" s="169">
        <v>458520</v>
      </c>
      <c r="F9" s="170">
        <v>100</v>
      </c>
      <c r="K9" s="136"/>
    </row>
    <row r="11" ht="12.75">
      <c r="A11" s="12"/>
    </row>
    <row r="13" ht="12.75">
      <c r="A13" s="21" t="s">
        <v>170</v>
      </c>
    </row>
  </sheetData>
  <mergeCells count="3">
    <mergeCell ref="B2:C2"/>
    <mergeCell ref="E2:F2"/>
    <mergeCell ref="A2:A3"/>
  </mergeCells>
  <hyperlinks>
    <hyperlink ref="A13" location="Index!A4" display="Index!A4"/>
  </hyperlinks>
  <printOptions/>
  <pageMargins left="0.75" right="0.75" top="1" bottom="1" header="0.5" footer="0.5"/>
  <pageSetup horizontalDpi="600" verticalDpi="600" orientation="landscape" paperSize="9" r:id="rId1"/>
  <headerFooter alignWithMargins="0">
    <oddHeader>&amp;L&amp;A</oddHeader>
  </headerFooter>
</worksheet>
</file>

<file path=xl/worksheets/sheet50.xml><?xml version="1.0" encoding="utf-8"?>
<worksheet xmlns="http://schemas.openxmlformats.org/spreadsheetml/2006/main" xmlns:r="http://schemas.openxmlformats.org/officeDocument/2006/relationships">
  <dimension ref="A1:L21"/>
  <sheetViews>
    <sheetView workbookViewId="0" topLeftCell="A1">
      <selection activeCell="A21" sqref="A21"/>
    </sheetView>
  </sheetViews>
  <sheetFormatPr defaultColWidth="9.140625" defaultRowHeight="12.75"/>
  <cols>
    <col min="1" max="1" width="35.421875" style="7" bestFit="1" customWidth="1"/>
    <col min="2" max="4" width="11.28125" style="7" customWidth="1"/>
    <col min="5" max="5" width="2.57421875" style="7" customWidth="1"/>
    <col min="6" max="8" width="11.28125" style="7" customWidth="1"/>
    <col min="9" max="9" width="2.28125" style="7" customWidth="1"/>
    <col min="10" max="12" width="11.28125" style="7" customWidth="1"/>
    <col min="13" max="16384" width="9.140625" style="7" customWidth="1"/>
  </cols>
  <sheetData>
    <row r="1" spans="1:12" ht="16.5" customHeight="1">
      <c r="A1" s="112" t="s">
        <v>429</v>
      </c>
      <c r="B1" s="141"/>
      <c r="C1" s="141"/>
      <c r="D1" s="141"/>
      <c r="E1" s="141"/>
      <c r="F1" s="141"/>
      <c r="G1" s="141"/>
      <c r="H1" s="141"/>
      <c r="I1" s="141"/>
      <c r="J1" s="141"/>
      <c r="K1" s="141"/>
      <c r="L1" s="141"/>
    </row>
    <row r="2" spans="1:12" ht="12.75">
      <c r="A2" s="236" t="s">
        <v>151</v>
      </c>
      <c r="B2" s="243" t="s">
        <v>122</v>
      </c>
      <c r="C2" s="243"/>
      <c r="D2" s="243"/>
      <c r="E2" s="243"/>
      <c r="F2" s="243"/>
      <c r="G2" s="243"/>
      <c r="H2" s="243"/>
      <c r="J2" s="255" t="s">
        <v>348</v>
      </c>
      <c r="K2" s="255"/>
      <c r="L2" s="255"/>
    </row>
    <row r="3" spans="1:12" s="1" customFormat="1" ht="11.25">
      <c r="A3" s="236"/>
      <c r="B3" s="243" t="s">
        <v>48</v>
      </c>
      <c r="C3" s="243"/>
      <c r="D3" s="243"/>
      <c r="E3" s="104"/>
      <c r="F3" s="243" t="s">
        <v>39</v>
      </c>
      <c r="G3" s="243"/>
      <c r="H3" s="243"/>
      <c r="I3" s="58"/>
      <c r="J3" s="243"/>
      <c r="K3" s="243"/>
      <c r="L3" s="243"/>
    </row>
    <row r="4" spans="1:12" s="1" customFormat="1" ht="22.5">
      <c r="A4" s="237"/>
      <c r="B4" s="116" t="s">
        <v>7</v>
      </c>
      <c r="C4" s="116" t="s">
        <v>63</v>
      </c>
      <c r="D4" s="116" t="s">
        <v>24</v>
      </c>
      <c r="E4" s="116"/>
      <c r="F4" s="116" t="s">
        <v>7</v>
      </c>
      <c r="G4" s="116" t="s">
        <v>63</v>
      </c>
      <c r="H4" s="116" t="s">
        <v>24</v>
      </c>
      <c r="I4" s="116"/>
      <c r="J4" s="116" t="s">
        <v>7</v>
      </c>
      <c r="K4" s="116" t="s">
        <v>63</v>
      </c>
      <c r="L4" s="115" t="s">
        <v>24</v>
      </c>
    </row>
    <row r="5" spans="1:12" s="1" customFormat="1" ht="11.25">
      <c r="A5" s="1" t="s">
        <v>49</v>
      </c>
      <c r="B5" s="46">
        <v>1227.961</v>
      </c>
      <c r="C5" s="46">
        <v>608.539</v>
      </c>
      <c r="D5" s="46">
        <v>621.9</v>
      </c>
      <c r="F5" s="46">
        <v>1463.298</v>
      </c>
      <c r="G5" s="46">
        <v>678.999</v>
      </c>
      <c r="H5" s="46">
        <v>697.524</v>
      </c>
      <c r="J5" s="2">
        <f aca="true" t="shared" si="0" ref="J5:J17">(((F5/B5)^(1/3))-1)*100</f>
        <v>6.018763579490072</v>
      </c>
      <c r="K5" s="2">
        <f aca="true" t="shared" si="1" ref="K5:K17">(((G5/C5)^(1/3))-1)*100</f>
        <v>3.7194581803426496</v>
      </c>
      <c r="L5" s="2">
        <f aca="true" t="shared" si="2" ref="L5:L17">(((H5/D5)^(1/3))-1)*100</f>
        <v>3.899358497218186</v>
      </c>
    </row>
    <row r="6" spans="1:12" s="1" customFormat="1" ht="11.25">
      <c r="A6" s="1" t="s">
        <v>50</v>
      </c>
      <c r="B6" s="46">
        <v>29.815</v>
      </c>
      <c r="C6" s="46">
        <v>268.978</v>
      </c>
      <c r="D6" s="46">
        <v>263.819</v>
      </c>
      <c r="F6" s="46">
        <v>25.083</v>
      </c>
      <c r="G6" s="46">
        <v>266.801</v>
      </c>
      <c r="H6" s="46">
        <v>261.092</v>
      </c>
      <c r="J6" s="2">
        <f t="shared" si="0"/>
        <v>-5.5979218627360545</v>
      </c>
      <c r="K6" s="2">
        <f t="shared" si="1"/>
        <v>-0.27051776315281106</v>
      </c>
      <c r="L6" s="2">
        <f t="shared" si="2"/>
        <v>-0.34574845261976517</v>
      </c>
    </row>
    <row r="7" spans="1:12" s="1" customFormat="1" ht="11.25">
      <c r="A7" s="1" t="s">
        <v>9</v>
      </c>
      <c r="B7" s="46">
        <v>335.729</v>
      </c>
      <c r="C7" s="46">
        <v>151.705</v>
      </c>
      <c r="D7" s="46">
        <v>155.675</v>
      </c>
      <c r="F7" s="46">
        <v>310.571</v>
      </c>
      <c r="G7" s="46">
        <v>164.42</v>
      </c>
      <c r="H7" s="46">
        <v>167.872</v>
      </c>
      <c r="J7" s="2">
        <f t="shared" si="0"/>
        <v>-2.562975192410333</v>
      </c>
      <c r="K7" s="2">
        <f t="shared" si="1"/>
        <v>2.719189277481937</v>
      </c>
      <c r="L7" s="2">
        <f t="shared" si="2"/>
        <v>2.546253161327572</v>
      </c>
    </row>
    <row r="8" spans="1:12" s="1" customFormat="1" ht="11.25">
      <c r="A8" s="1" t="s">
        <v>12</v>
      </c>
      <c r="B8" s="46">
        <v>69.738</v>
      </c>
      <c r="C8" s="46">
        <v>27.497</v>
      </c>
      <c r="D8" s="46">
        <v>28.408</v>
      </c>
      <c r="F8" s="46">
        <v>53.799</v>
      </c>
      <c r="G8" s="46">
        <v>21.788</v>
      </c>
      <c r="H8" s="46">
        <v>22.544</v>
      </c>
      <c r="J8" s="2">
        <f t="shared" si="0"/>
        <v>-8.28615418290337</v>
      </c>
      <c r="K8" s="2">
        <f t="shared" si="1"/>
        <v>-7.4640081526121005</v>
      </c>
      <c r="L8" s="2">
        <f t="shared" si="2"/>
        <v>-7.417243831684606</v>
      </c>
    </row>
    <row r="9" spans="1:12" s="1" customFormat="1" ht="11.25">
      <c r="A9" s="1" t="s">
        <v>144</v>
      </c>
      <c r="B9" s="46">
        <v>107.714</v>
      </c>
      <c r="C9" s="46">
        <v>228.234</v>
      </c>
      <c r="D9" s="46">
        <v>225.635</v>
      </c>
      <c r="F9" s="46">
        <v>108.832</v>
      </c>
      <c r="G9" s="46">
        <v>242.241</v>
      </c>
      <c r="H9" s="46">
        <v>239.09</v>
      </c>
      <c r="J9" s="2">
        <f t="shared" si="0"/>
        <v>0.3447877768339769</v>
      </c>
      <c r="K9" s="2">
        <f t="shared" si="1"/>
        <v>2.0052292676548067</v>
      </c>
      <c r="L9" s="2">
        <f t="shared" si="2"/>
        <v>1.9494721570459506</v>
      </c>
    </row>
    <row r="10" spans="1:12" s="1" customFormat="1" ht="11.25">
      <c r="A10" s="1" t="s">
        <v>21</v>
      </c>
      <c r="B10" s="46">
        <v>115.728</v>
      </c>
      <c r="C10" s="46">
        <v>34.157</v>
      </c>
      <c r="D10" s="46">
        <v>35.917</v>
      </c>
      <c r="F10" s="46">
        <v>136.955</v>
      </c>
      <c r="G10" s="46">
        <v>47.095</v>
      </c>
      <c r="H10" s="46">
        <v>49.217</v>
      </c>
      <c r="J10" s="2">
        <f t="shared" si="0"/>
        <v>5.7742159547672145</v>
      </c>
      <c r="K10" s="2">
        <f t="shared" si="1"/>
        <v>11.300819109606852</v>
      </c>
      <c r="L10" s="2">
        <f t="shared" si="2"/>
        <v>11.072111449084021</v>
      </c>
    </row>
    <row r="11" spans="1:12" s="1" customFormat="1" ht="11.25">
      <c r="A11" s="1" t="s">
        <v>51</v>
      </c>
      <c r="B11" s="46">
        <v>211.922</v>
      </c>
      <c r="C11" s="46">
        <v>564.782</v>
      </c>
      <c r="D11" s="46">
        <v>557.17</v>
      </c>
      <c r="F11" s="46">
        <v>217.192</v>
      </c>
      <c r="G11" s="46">
        <v>586.267</v>
      </c>
      <c r="H11" s="46">
        <v>577.55</v>
      </c>
      <c r="J11" s="2">
        <f t="shared" si="0"/>
        <v>0.8221436081211841</v>
      </c>
      <c r="K11" s="2">
        <f t="shared" si="1"/>
        <v>1.2522930424572865</v>
      </c>
      <c r="L11" s="2">
        <f t="shared" si="2"/>
        <v>1.20468588148821</v>
      </c>
    </row>
    <row r="12" spans="1:12" s="1" customFormat="1" ht="11.25">
      <c r="A12" s="1" t="s">
        <v>52</v>
      </c>
      <c r="B12" s="46">
        <v>49.511</v>
      </c>
      <c r="C12" s="46">
        <v>252.213</v>
      </c>
      <c r="D12" s="46">
        <v>247.841</v>
      </c>
      <c r="F12" s="46">
        <v>84.353</v>
      </c>
      <c r="G12" s="46">
        <v>315.837</v>
      </c>
      <c r="H12" s="46">
        <v>310.37</v>
      </c>
      <c r="J12" s="2">
        <f t="shared" si="0"/>
        <v>19.435366041465983</v>
      </c>
      <c r="K12" s="2">
        <f t="shared" si="1"/>
        <v>7.786700875585106</v>
      </c>
      <c r="L12" s="2">
        <f t="shared" si="2"/>
        <v>7.787614677373633</v>
      </c>
    </row>
    <row r="13" spans="1:12" s="1" customFormat="1" ht="11.25">
      <c r="A13" s="1" t="s">
        <v>54</v>
      </c>
      <c r="B13" s="46">
        <v>61.276</v>
      </c>
      <c r="C13" s="46">
        <v>196.212</v>
      </c>
      <c r="D13" s="46">
        <v>193.301</v>
      </c>
      <c r="F13" s="46">
        <v>92.2</v>
      </c>
      <c r="G13" s="46">
        <v>288.679</v>
      </c>
      <c r="H13" s="46">
        <v>284.039</v>
      </c>
      <c r="J13" s="2">
        <f t="shared" si="0"/>
        <v>14.590031247219137</v>
      </c>
      <c r="K13" s="2">
        <f t="shared" si="1"/>
        <v>13.735631297999173</v>
      </c>
      <c r="L13" s="2">
        <f t="shared" si="2"/>
        <v>13.687999555318697</v>
      </c>
    </row>
    <row r="14" spans="1:12" s="1" customFormat="1" ht="11.25">
      <c r="A14" s="1" t="s">
        <v>55</v>
      </c>
      <c r="B14" s="46">
        <v>69.541</v>
      </c>
      <c r="C14" s="46">
        <v>151.205</v>
      </c>
      <c r="D14" s="46">
        <v>149.443</v>
      </c>
      <c r="F14" s="46">
        <v>86.668</v>
      </c>
      <c r="G14" s="46">
        <v>317.273</v>
      </c>
      <c r="H14" s="46">
        <v>311.826</v>
      </c>
      <c r="J14" s="2">
        <f t="shared" si="0"/>
        <v>7.614951518418844</v>
      </c>
      <c r="K14" s="2">
        <f t="shared" si="1"/>
        <v>28.023291130857643</v>
      </c>
      <c r="L14" s="2">
        <f t="shared" si="2"/>
        <v>27.784717006954907</v>
      </c>
    </row>
    <row r="15" spans="1:12" s="1" customFormat="1" ht="11.25">
      <c r="A15" s="1" t="s">
        <v>36</v>
      </c>
      <c r="B15" s="46">
        <v>927.043</v>
      </c>
      <c r="C15" s="46">
        <v>173.798</v>
      </c>
      <c r="D15" s="46">
        <v>190.046</v>
      </c>
      <c r="F15" s="46">
        <v>1117.449</v>
      </c>
      <c r="G15" s="46">
        <v>202.609</v>
      </c>
      <c r="H15" s="46">
        <v>224.217</v>
      </c>
      <c r="J15" s="2">
        <f t="shared" si="0"/>
        <v>6.42474316137962</v>
      </c>
      <c r="K15" s="2">
        <f t="shared" si="1"/>
        <v>5.245770730444255</v>
      </c>
      <c r="L15" s="2">
        <f t="shared" si="2"/>
        <v>5.666324558547076</v>
      </c>
    </row>
    <row r="16" spans="1:12" s="1" customFormat="1" ht="11.25">
      <c r="A16" s="1" t="s">
        <v>37</v>
      </c>
      <c r="B16" s="46">
        <v>131.681</v>
      </c>
      <c r="C16" s="46">
        <v>126.361</v>
      </c>
      <c r="D16" s="46">
        <v>126.476</v>
      </c>
      <c r="F16" s="46">
        <v>204.428</v>
      </c>
      <c r="G16" s="46">
        <v>176.343</v>
      </c>
      <c r="H16" s="46">
        <v>177.007</v>
      </c>
      <c r="J16" s="2">
        <f t="shared" si="0"/>
        <v>15.790364556638181</v>
      </c>
      <c r="K16" s="2">
        <f t="shared" si="1"/>
        <v>11.750220884797136</v>
      </c>
      <c r="L16" s="2">
        <f t="shared" si="2"/>
        <v>11.85638335436563</v>
      </c>
    </row>
    <row r="17" spans="1:12" s="1" customFormat="1" ht="11.25">
      <c r="A17" s="112" t="s">
        <v>38</v>
      </c>
      <c r="B17" s="119">
        <v>3337.658</v>
      </c>
      <c r="C17" s="119">
        <v>2783.681</v>
      </c>
      <c r="D17" s="119">
        <v>2795.631</v>
      </c>
      <c r="E17" s="112"/>
      <c r="F17" s="119">
        <v>3900.829</v>
      </c>
      <c r="G17" s="119">
        <v>3308.352</v>
      </c>
      <c r="H17" s="119">
        <v>3322.346</v>
      </c>
      <c r="I17" s="112"/>
      <c r="J17" s="113">
        <f t="shared" si="0"/>
        <v>5.334755849510842</v>
      </c>
      <c r="K17" s="113">
        <f t="shared" si="1"/>
        <v>5.924742110342618</v>
      </c>
      <c r="L17" s="113">
        <f t="shared" si="2"/>
        <v>5.922527983135506</v>
      </c>
    </row>
    <row r="18" spans="10:12" s="1" customFormat="1" ht="11.25">
      <c r="J18" s="2"/>
      <c r="K18" s="2"/>
      <c r="L18" s="2"/>
    </row>
    <row r="21" ht="12.75">
      <c r="A21" s="21" t="s">
        <v>139</v>
      </c>
    </row>
  </sheetData>
  <mergeCells count="5">
    <mergeCell ref="A2:A4"/>
    <mergeCell ref="J2:L3"/>
    <mergeCell ref="B3:D3"/>
    <mergeCell ref="F3:H3"/>
    <mergeCell ref="B2:H2"/>
  </mergeCells>
  <hyperlinks>
    <hyperlink ref="A21" location="Index!A49" display="Index!A49"/>
  </hyperlinks>
  <printOptions/>
  <pageMargins left="0.75" right="0.75" top="1" bottom="1" header="0.5" footer="0.5"/>
  <pageSetup horizontalDpi="600" verticalDpi="600" orientation="landscape" paperSize="9" r:id="rId1"/>
  <headerFooter alignWithMargins="0">
    <oddHeader>&amp;L&amp;A</oddHeader>
  </headerFooter>
</worksheet>
</file>

<file path=xl/worksheets/sheet51.xml><?xml version="1.0" encoding="utf-8"?>
<worksheet xmlns="http://schemas.openxmlformats.org/spreadsheetml/2006/main" xmlns:r="http://schemas.openxmlformats.org/officeDocument/2006/relationships">
  <dimension ref="A1:H10"/>
  <sheetViews>
    <sheetView workbookViewId="0" topLeftCell="A1">
      <selection activeCell="A10" sqref="A10"/>
    </sheetView>
  </sheetViews>
  <sheetFormatPr defaultColWidth="9.140625" defaultRowHeight="12.75"/>
  <cols>
    <col min="1" max="1" width="22.8515625" style="0" customWidth="1"/>
    <col min="5" max="5" width="3.7109375" style="0" customWidth="1"/>
  </cols>
  <sheetData>
    <row r="1" spans="1:8" ht="16.5" customHeight="1">
      <c r="A1" s="112" t="s">
        <v>430</v>
      </c>
      <c r="B1" s="120"/>
      <c r="C1" s="120"/>
      <c r="D1" s="120"/>
      <c r="E1" s="120"/>
      <c r="F1" s="120"/>
      <c r="G1" s="120"/>
      <c r="H1" s="120"/>
    </row>
    <row r="2" spans="1:8" ht="12.75">
      <c r="A2" s="236" t="s">
        <v>151</v>
      </c>
      <c r="B2" s="243" t="s">
        <v>272</v>
      </c>
      <c r="C2" s="243"/>
      <c r="D2" s="243"/>
      <c r="E2" s="104"/>
      <c r="F2" s="243" t="s">
        <v>273</v>
      </c>
      <c r="G2" s="243"/>
      <c r="H2" s="243"/>
    </row>
    <row r="3" spans="1:8" ht="13.5" customHeight="1">
      <c r="A3" s="237"/>
      <c r="B3" s="116" t="s">
        <v>41</v>
      </c>
      <c r="C3" s="116" t="s">
        <v>40</v>
      </c>
      <c r="D3" s="116" t="s">
        <v>39</v>
      </c>
      <c r="E3" s="112"/>
      <c r="F3" s="116" t="s">
        <v>45</v>
      </c>
      <c r="G3" s="116" t="s">
        <v>46</v>
      </c>
      <c r="H3" s="116" t="s">
        <v>47</v>
      </c>
    </row>
    <row r="4" spans="1:8" ht="12.75">
      <c r="A4" s="5" t="s">
        <v>7</v>
      </c>
      <c r="B4" s="11">
        <v>351</v>
      </c>
      <c r="C4" s="11">
        <v>385</v>
      </c>
      <c r="D4" s="11">
        <v>405</v>
      </c>
      <c r="E4" s="8"/>
      <c r="F4" s="15">
        <v>3.1</v>
      </c>
      <c r="G4" s="15">
        <v>1.7</v>
      </c>
      <c r="H4" s="15">
        <v>2.4</v>
      </c>
    </row>
    <row r="5" spans="1:8" ht="12.75">
      <c r="A5" s="5" t="s">
        <v>63</v>
      </c>
      <c r="B5" s="11">
        <v>195</v>
      </c>
      <c r="C5" s="11">
        <v>201</v>
      </c>
      <c r="D5" s="11">
        <v>200</v>
      </c>
      <c r="E5" s="8"/>
      <c r="F5" s="15">
        <v>1</v>
      </c>
      <c r="G5" s="15" t="s">
        <v>274</v>
      </c>
      <c r="H5" s="15">
        <v>0.4</v>
      </c>
    </row>
    <row r="6" spans="1:8" ht="12.75">
      <c r="A6" s="127" t="s">
        <v>24</v>
      </c>
      <c r="B6" s="116">
        <v>198</v>
      </c>
      <c r="C6" s="116">
        <v>205</v>
      </c>
      <c r="D6" s="116">
        <v>204</v>
      </c>
      <c r="E6" s="112"/>
      <c r="F6" s="160">
        <v>1.2</v>
      </c>
      <c r="G6" s="160" t="s">
        <v>274</v>
      </c>
      <c r="H6" s="160">
        <v>0.5</v>
      </c>
    </row>
    <row r="8" spans="1:2" ht="12.75">
      <c r="A8" s="77"/>
      <c r="B8" s="77"/>
    </row>
    <row r="9" ht="12.75">
      <c r="A9" s="77"/>
    </row>
    <row r="10" ht="12.75">
      <c r="A10" s="21" t="s">
        <v>103</v>
      </c>
    </row>
  </sheetData>
  <mergeCells count="3">
    <mergeCell ref="B2:D2"/>
    <mergeCell ref="F2:H2"/>
    <mergeCell ref="A2:A3"/>
  </mergeCells>
  <hyperlinks>
    <hyperlink ref="A10" location="Index!A50" display="Index'!A50"/>
  </hyperlinks>
  <printOptions/>
  <pageMargins left="0.75" right="0.75" top="1" bottom="1" header="0.5" footer="0.5"/>
  <pageSetup horizontalDpi="600" verticalDpi="600" orientation="landscape" paperSize="9" r:id="rId1"/>
  <headerFooter alignWithMargins="0">
    <oddHeader>&amp;L&amp;A</oddHeader>
  </headerFooter>
</worksheet>
</file>

<file path=xl/worksheets/sheet52.xml><?xml version="1.0" encoding="utf-8"?>
<worksheet xmlns="http://schemas.openxmlformats.org/spreadsheetml/2006/main" xmlns:r="http://schemas.openxmlformats.org/officeDocument/2006/relationships">
  <dimension ref="A1:M148"/>
  <sheetViews>
    <sheetView workbookViewId="0" topLeftCell="A118">
      <selection activeCell="A148" sqref="A148"/>
    </sheetView>
  </sheetViews>
  <sheetFormatPr defaultColWidth="9.140625" defaultRowHeight="12.75"/>
  <cols>
    <col min="1" max="1" width="27.421875" style="6" bestFit="1" customWidth="1"/>
    <col min="2" max="3" width="12.28125" style="29" customWidth="1"/>
    <col min="4" max="4" width="1.8515625" style="6" customWidth="1"/>
    <col min="5" max="5" width="12.28125" style="24" customWidth="1"/>
    <col min="6" max="6" width="12.28125" style="6" customWidth="1"/>
    <col min="7" max="7" width="2.28125" style="6" customWidth="1"/>
    <col min="8" max="8" width="12.28125" style="30" customWidth="1"/>
    <col min="9" max="9" width="12.28125" style="6" customWidth="1"/>
    <col min="10" max="10" width="2.57421875" style="6" customWidth="1"/>
    <col min="11" max="11" width="12.28125" style="31" customWidth="1"/>
    <col min="12" max="12" width="12.28125" style="24" customWidth="1"/>
    <col min="13" max="16384" width="9.140625" style="6" customWidth="1"/>
  </cols>
  <sheetData>
    <row r="1" ht="16.5" customHeight="1">
      <c r="A1" s="58" t="s">
        <v>387</v>
      </c>
    </row>
    <row r="2" ht="12.75" customHeight="1">
      <c r="A2" s="58"/>
    </row>
    <row r="3" spans="1:12" ht="11.25">
      <c r="A3" s="258" t="s">
        <v>90</v>
      </c>
      <c r="B3" s="258"/>
      <c r="C3" s="258"/>
      <c r="D3" s="258"/>
      <c r="E3" s="258"/>
      <c r="F3" s="258"/>
      <c r="G3" s="258"/>
      <c r="H3" s="258"/>
      <c r="I3" s="258"/>
      <c r="J3" s="258"/>
      <c r="K3" s="258"/>
      <c r="L3" s="258"/>
    </row>
    <row r="4" spans="1:12" ht="12.75" customHeight="1">
      <c r="A4" s="235" t="s">
        <v>151</v>
      </c>
      <c r="B4" s="232" t="s">
        <v>7</v>
      </c>
      <c r="C4" s="232"/>
      <c r="D4" s="232"/>
      <c r="E4" s="232"/>
      <c r="F4" s="232"/>
      <c r="G4" s="58"/>
      <c r="H4" s="232" t="s">
        <v>24</v>
      </c>
      <c r="I4" s="232"/>
      <c r="J4" s="232"/>
      <c r="K4" s="232"/>
      <c r="L4" s="232"/>
    </row>
    <row r="5" spans="1:12" ht="11.25">
      <c r="A5" s="236"/>
      <c r="B5" s="232" t="s">
        <v>41</v>
      </c>
      <c r="C5" s="232"/>
      <c r="D5" s="58"/>
      <c r="E5" s="232" t="s">
        <v>40</v>
      </c>
      <c r="F5" s="232"/>
      <c r="G5" s="58"/>
      <c r="H5" s="232" t="s">
        <v>41</v>
      </c>
      <c r="I5" s="232"/>
      <c r="J5" s="104"/>
      <c r="K5" s="259" t="s">
        <v>40</v>
      </c>
      <c r="L5" s="259"/>
    </row>
    <row r="6" spans="1:12" ht="11.25">
      <c r="A6" s="237"/>
      <c r="B6" s="152" t="s">
        <v>25</v>
      </c>
      <c r="C6" s="152" t="s">
        <v>89</v>
      </c>
      <c r="D6" s="112"/>
      <c r="E6" s="115" t="s">
        <v>25</v>
      </c>
      <c r="F6" s="115" t="s">
        <v>89</v>
      </c>
      <c r="G6" s="112"/>
      <c r="H6" s="117" t="s">
        <v>25</v>
      </c>
      <c r="I6" s="152" t="s">
        <v>89</v>
      </c>
      <c r="J6" s="112"/>
      <c r="K6" s="208" t="s">
        <v>25</v>
      </c>
      <c r="L6" s="145" t="s">
        <v>89</v>
      </c>
    </row>
    <row r="7" spans="1:12" ht="11.25">
      <c r="A7" s="6" t="s">
        <v>468</v>
      </c>
      <c r="B7" s="31">
        <v>109.4</v>
      </c>
      <c r="C7" s="31">
        <v>19.846</v>
      </c>
      <c r="E7" s="31">
        <v>138.3</v>
      </c>
      <c r="F7" s="31">
        <v>65.483</v>
      </c>
      <c r="H7" s="30">
        <f>SUM(H8:H9)</f>
        <v>3968.8</v>
      </c>
      <c r="I7" s="25">
        <f>IF(H7="n.a.","n.a.",(H7/H17*100))</f>
        <v>77.2591006423983</v>
      </c>
      <c r="K7" s="31">
        <f>SUM(K8:K9)</f>
        <v>4900.8</v>
      </c>
      <c r="L7" s="25">
        <f>IF(K7="n.a.","n.a.",(K7/K17*100))</f>
        <v>75.0321513871027</v>
      </c>
    </row>
    <row r="8" spans="1:12" ht="11.25">
      <c r="A8" s="28" t="s">
        <v>87</v>
      </c>
      <c r="B8" s="31">
        <v>91.8</v>
      </c>
      <c r="C8" s="31">
        <v>16.653</v>
      </c>
      <c r="E8" s="31">
        <v>109.1</v>
      </c>
      <c r="F8" s="31">
        <v>51.657</v>
      </c>
      <c r="H8" s="30">
        <v>3368</v>
      </c>
      <c r="I8" s="25">
        <f>IF(H8="n.a.","n.a.",(H8/H17*100))</f>
        <v>65.56355849717734</v>
      </c>
      <c r="K8" s="31">
        <v>3982.6</v>
      </c>
      <c r="L8" s="25">
        <f>IF(K8="n.a.","n.a.",(K8/K17*100))</f>
        <v>60.97434013105517</v>
      </c>
    </row>
    <row r="9" spans="1:12" ht="11.25">
      <c r="A9" s="28" t="s">
        <v>86</v>
      </c>
      <c r="B9" s="31">
        <v>17.6</v>
      </c>
      <c r="C9" s="31">
        <v>3.193</v>
      </c>
      <c r="E9" s="31">
        <v>29.2</v>
      </c>
      <c r="F9" s="31">
        <v>13.826</v>
      </c>
      <c r="H9" s="30">
        <v>600.8</v>
      </c>
      <c r="I9" s="25">
        <f>IF(H9="n.a.","n.a.",(H9/H17*100))</f>
        <v>11.695542145220946</v>
      </c>
      <c r="K9" s="31">
        <v>918.2</v>
      </c>
      <c r="L9" s="25">
        <f>IF(K9="n.a.","n.a.",(K9/K17*100))</f>
        <v>14.057811256047522</v>
      </c>
    </row>
    <row r="10" spans="1:12" ht="11.25">
      <c r="A10" s="6" t="s">
        <v>12</v>
      </c>
      <c r="B10" s="31">
        <v>2.1</v>
      </c>
      <c r="C10" s="31">
        <v>0.381</v>
      </c>
      <c r="E10" s="31">
        <v>8.6</v>
      </c>
      <c r="F10" s="31">
        <v>4.072</v>
      </c>
      <c r="H10" s="30">
        <v>152.5</v>
      </c>
      <c r="I10" s="25">
        <f>IF(H10="n.a.","n.a.",(H10/H17*100))</f>
        <v>2.968658750243333</v>
      </c>
      <c r="K10" s="31">
        <v>208.1</v>
      </c>
      <c r="L10" s="25">
        <f>IF(K10="n.a.","n.a.",(K10/K17*100))</f>
        <v>3.1860493600342945</v>
      </c>
    </row>
    <row r="11" spans="1:12" ht="11.25">
      <c r="A11" s="4" t="s">
        <v>144</v>
      </c>
      <c r="B11" s="31">
        <v>1.7</v>
      </c>
      <c r="C11" s="31">
        <v>0.308</v>
      </c>
      <c r="E11" s="31">
        <v>1.4</v>
      </c>
      <c r="F11" s="31">
        <v>0.663</v>
      </c>
      <c r="H11" s="30">
        <v>85.7</v>
      </c>
      <c r="I11" s="25">
        <f>IF(H11="n.a.","n.a.",(H11/H17*100))</f>
        <v>1.6682888845629746</v>
      </c>
      <c r="K11" s="31">
        <v>75.4</v>
      </c>
      <c r="L11" s="25">
        <f>IF(K11="n.a.","n.a.",(K11/K17*100))</f>
        <v>1.154387898830302</v>
      </c>
    </row>
    <row r="12" spans="1:12" ht="11.25">
      <c r="A12" s="6" t="s">
        <v>36</v>
      </c>
      <c r="B12" s="31">
        <v>431.042</v>
      </c>
      <c r="C12" s="31">
        <v>78.195</v>
      </c>
      <c r="E12" s="31">
        <v>52.2</v>
      </c>
      <c r="F12" s="31">
        <v>24.716</v>
      </c>
      <c r="H12" s="30">
        <f>SUM(H13:H14)</f>
        <v>610</v>
      </c>
      <c r="I12" s="25">
        <f>IF(H12="n.a.","n.a.",(H12/H17*100))</f>
        <v>11.874635000973331</v>
      </c>
      <c r="K12" s="31">
        <v>973.5</v>
      </c>
      <c r="L12" s="25">
        <f>IF(K12="n.a.","n.a.",(K12/K17*100))</f>
        <v>14.904464449751975</v>
      </c>
    </row>
    <row r="13" spans="1:12" ht="11.25">
      <c r="A13" s="28" t="s">
        <v>58</v>
      </c>
      <c r="B13" s="31">
        <v>412.842</v>
      </c>
      <c r="C13" s="31">
        <v>74.893</v>
      </c>
      <c r="E13" s="24" t="s">
        <v>75</v>
      </c>
      <c r="F13" s="25" t="str">
        <f>IF(E13="n.a.","n.a.",(E13/E17*100))</f>
        <v>n.a.</v>
      </c>
      <c r="H13" s="30">
        <v>56.9</v>
      </c>
      <c r="I13" s="25">
        <f>IF(H13="n.a.","n.a.",(H13/H17*100))</f>
        <v>1.1076503795989878</v>
      </c>
      <c r="K13" s="31" t="s">
        <v>75</v>
      </c>
      <c r="L13" s="25" t="str">
        <f>IF(K13="n.a.","n.a.",(K13/K17*100))</f>
        <v>n.a.</v>
      </c>
    </row>
    <row r="14" spans="1:12" ht="11.25">
      <c r="A14" s="28" t="s">
        <v>57</v>
      </c>
      <c r="B14" s="31">
        <v>18.2</v>
      </c>
      <c r="C14" s="31">
        <v>3.302</v>
      </c>
      <c r="E14" s="24" t="s">
        <v>75</v>
      </c>
      <c r="F14" s="25" t="str">
        <f>IF(E14="n.a.","n.a.",(E14/E17*100))</f>
        <v>n.a.</v>
      </c>
      <c r="H14" s="30">
        <v>553.1</v>
      </c>
      <c r="I14" s="25">
        <f>IF(H14="n.a.","n.a.",(H14/H17*100))</f>
        <v>10.766984621374345</v>
      </c>
      <c r="K14" s="31" t="s">
        <v>75</v>
      </c>
      <c r="L14" s="25" t="str">
        <f>IF(K14="n.a.","n.a.",(K14/K17*100))</f>
        <v>n.a.</v>
      </c>
    </row>
    <row r="15" spans="1:12" ht="11.25">
      <c r="A15" s="6" t="s">
        <v>21</v>
      </c>
      <c r="B15" s="31">
        <v>3.6</v>
      </c>
      <c r="C15" s="31">
        <v>0.653</v>
      </c>
      <c r="E15" s="31">
        <v>8.1</v>
      </c>
      <c r="F15" s="31">
        <v>3.835</v>
      </c>
      <c r="H15" s="30">
        <v>170.8</v>
      </c>
      <c r="I15" s="25">
        <f>IF(H15="n.a.","n.a.",(H15/H17*100))</f>
        <v>3.3248978002725327</v>
      </c>
      <c r="K15" s="31">
        <v>256.7</v>
      </c>
      <c r="L15" s="25">
        <f>IF(K15="n.a.","n.a.",(K15/K17*100))</f>
        <v>3.9301243186967967</v>
      </c>
    </row>
    <row r="16" spans="1:12" ht="11.25">
      <c r="A16" s="6" t="s">
        <v>37</v>
      </c>
      <c r="B16" s="31">
        <v>3.4</v>
      </c>
      <c r="C16" s="31">
        <v>0.617</v>
      </c>
      <c r="E16" s="31">
        <v>2.6</v>
      </c>
      <c r="F16" s="31">
        <v>1.231</v>
      </c>
      <c r="H16" s="30">
        <v>149.2</v>
      </c>
      <c r="I16" s="25">
        <f>IF(H16="n.a.","n.a.",(H16/H17*100))</f>
        <v>2.904418921549542</v>
      </c>
      <c r="K16" s="31">
        <f>66.6+50.5</f>
        <v>117.1</v>
      </c>
      <c r="L16" s="25">
        <f>IF(K16="n.a.","n.a.",(K16/K17*100))</f>
        <v>1.7928225855839302</v>
      </c>
    </row>
    <row r="17" spans="1:12" ht="11.25">
      <c r="A17" s="112" t="s">
        <v>24</v>
      </c>
      <c r="B17" s="117">
        <v>551.242</v>
      </c>
      <c r="C17" s="117">
        <v>100</v>
      </c>
      <c r="D17" s="112"/>
      <c r="E17" s="117">
        <v>211.2</v>
      </c>
      <c r="F17" s="117">
        <v>100</v>
      </c>
      <c r="G17" s="112"/>
      <c r="H17" s="121">
        <f>SUM(H7,H10:H16)-SUM(H13:H14)</f>
        <v>5137</v>
      </c>
      <c r="I17" s="152">
        <f>IF(H17="n.a.","n.a.",(H17/H17*100))</f>
        <v>100</v>
      </c>
      <c r="J17" s="112"/>
      <c r="K17" s="117">
        <f>SUM(K7,K10:K16)-SUM(K13:K14)</f>
        <v>6531.6</v>
      </c>
      <c r="L17" s="152">
        <f>IF(K17="n.a.","n.a.",(K17/K17*100))</f>
        <v>100</v>
      </c>
    </row>
    <row r="18" ht="11.25">
      <c r="M18" s="75"/>
    </row>
    <row r="19" spans="1:12" ht="11.25">
      <c r="A19" s="258" t="s">
        <v>91</v>
      </c>
      <c r="B19" s="258"/>
      <c r="C19" s="258"/>
      <c r="D19" s="258"/>
      <c r="E19" s="258"/>
      <c r="F19" s="258"/>
      <c r="G19" s="258"/>
      <c r="H19" s="258"/>
      <c r="I19" s="258"/>
      <c r="J19" s="258"/>
      <c r="K19" s="258"/>
      <c r="L19" s="258"/>
    </row>
    <row r="20" spans="1:12" ht="12.75" customHeight="1">
      <c r="A20" s="235" t="s">
        <v>151</v>
      </c>
      <c r="B20" s="232" t="s">
        <v>7</v>
      </c>
      <c r="C20" s="232"/>
      <c r="D20" s="232"/>
      <c r="E20" s="232"/>
      <c r="F20" s="232"/>
      <c r="G20" s="58"/>
      <c r="H20" s="232" t="s">
        <v>24</v>
      </c>
      <c r="I20" s="232"/>
      <c r="J20" s="232"/>
      <c r="K20" s="232"/>
      <c r="L20" s="232"/>
    </row>
    <row r="21" spans="1:12" ht="11.25">
      <c r="A21" s="236"/>
      <c r="B21" s="232" t="s">
        <v>41</v>
      </c>
      <c r="C21" s="232"/>
      <c r="D21" s="58"/>
      <c r="E21" s="221" t="s">
        <v>40</v>
      </c>
      <c r="F21" s="221"/>
      <c r="G21" s="58"/>
      <c r="H21" s="232" t="s">
        <v>41</v>
      </c>
      <c r="I21" s="232"/>
      <c r="J21" s="58"/>
      <c r="K21" s="232" t="s">
        <v>40</v>
      </c>
      <c r="L21" s="232"/>
    </row>
    <row r="22" spans="1:12" ht="11.25">
      <c r="A22" s="237"/>
      <c r="B22" s="152" t="s">
        <v>25</v>
      </c>
      <c r="C22" s="152" t="s">
        <v>89</v>
      </c>
      <c r="D22" s="112"/>
      <c r="E22" s="145" t="s">
        <v>25</v>
      </c>
      <c r="F22" s="145" t="s">
        <v>89</v>
      </c>
      <c r="G22" s="112"/>
      <c r="H22" s="117" t="s">
        <v>25</v>
      </c>
      <c r="I22" s="152" t="s">
        <v>89</v>
      </c>
      <c r="J22" s="112"/>
      <c r="K22" s="117" t="s">
        <v>25</v>
      </c>
      <c r="L22" s="115" t="s">
        <v>89</v>
      </c>
    </row>
    <row r="23" spans="1:12" ht="11.25">
      <c r="A23" s="6" t="s">
        <v>468</v>
      </c>
      <c r="B23" s="29">
        <f>SUM(B24:B25)</f>
        <v>24.4</v>
      </c>
      <c r="C23" s="29">
        <f>B23/B33*100</f>
        <v>82.71186440677965</v>
      </c>
      <c r="E23" s="25">
        <f>SUM(E24:E25)</f>
        <v>23.7</v>
      </c>
      <c r="F23" s="25">
        <f>IF(E23="n.a.","n.a.",(E23/E33*100))</f>
        <v>69.50146627565982</v>
      </c>
      <c r="H23" s="30">
        <f>SUM(H24:H25)</f>
        <v>2534.8</v>
      </c>
      <c r="I23" s="25">
        <f>IF(H23="n.a.","n.a.",(H23/H33*100))</f>
        <v>74.52225554183572</v>
      </c>
      <c r="K23" s="31">
        <f>SUM(K24:K25)</f>
        <v>3072.8</v>
      </c>
      <c r="L23" s="25">
        <f>IF(K23="n.a.","n.a.",(K23/K33*100))</f>
        <v>78.93547061241266</v>
      </c>
    </row>
    <row r="24" spans="1:12" ht="11.25">
      <c r="A24" s="28" t="s">
        <v>87</v>
      </c>
      <c r="B24" s="29">
        <v>18</v>
      </c>
      <c r="C24" s="29">
        <f>B24/B33*100</f>
        <v>61.016949152542374</v>
      </c>
      <c r="E24" s="24">
        <v>18.7</v>
      </c>
      <c r="F24" s="25">
        <f>IF(E24="n.a.","n.a.",(E24/E33*100))</f>
        <v>54.83870967741935</v>
      </c>
      <c r="H24" s="30">
        <v>1901.1</v>
      </c>
      <c r="I24" s="25">
        <f>IF(H24="n.a.","n.a.",(H24/H33*100))</f>
        <v>55.891691656376786</v>
      </c>
      <c r="K24" s="31">
        <v>2429.5</v>
      </c>
      <c r="L24" s="25">
        <f>IF(K24="n.a.","n.a.",(K24/K33*100))</f>
        <v>62.410090423345665</v>
      </c>
    </row>
    <row r="25" spans="1:12" ht="11.25">
      <c r="A25" s="28" t="s">
        <v>86</v>
      </c>
      <c r="B25" s="29">
        <v>6.4</v>
      </c>
      <c r="C25" s="29">
        <f>B25/B33*100</f>
        <v>21.69491525423729</v>
      </c>
      <c r="E25" s="24">
        <v>5</v>
      </c>
      <c r="F25" s="25">
        <f>IF(E25="n.a.","n.a.",(E25/E33*100))</f>
        <v>14.662756598240467</v>
      </c>
      <c r="H25" s="30">
        <v>633.7</v>
      </c>
      <c r="I25" s="25">
        <f>IF(H25="n.a.","n.a.",(H25/H33*100))</f>
        <v>18.63056388545893</v>
      </c>
      <c r="K25" s="31">
        <v>643.3</v>
      </c>
      <c r="L25" s="25">
        <f>IF(K25="n.a.","n.a.",(K25/K33*100))</f>
        <v>16.525380189066993</v>
      </c>
    </row>
    <row r="26" spans="1:12" ht="11.25">
      <c r="A26" s="6" t="s">
        <v>12</v>
      </c>
      <c r="B26" s="25" t="s">
        <v>77</v>
      </c>
      <c r="C26" s="25" t="s">
        <v>77</v>
      </c>
      <c r="E26" s="25" t="s">
        <v>77</v>
      </c>
      <c r="F26" s="25" t="s">
        <v>77</v>
      </c>
      <c r="H26" s="30">
        <v>82</v>
      </c>
      <c r="I26" s="25">
        <f>IF(H26="n.a.","n.a.",(H26/H33*100))</f>
        <v>2.4107720350443933</v>
      </c>
      <c r="K26" s="31" t="s">
        <v>75</v>
      </c>
      <c r="L26" s="25" t="str">
        <f>IF(K26="n.a.","n.a.",(K26/K33*100))</f>
        <v>n.a.</v>
      </c>
    </row>
    <row r="27" spans="1:12" ht="11.25">
      <c r="A27" s="4" t="s">
        <v>144</v>
      </c>
      <c r="B27" s="29">
        <v>1.5</v>
      </c>
      <c r="C27" s="29">
        <f>B27/B33*100</f>
        <v>5.084745762711865</v>
      </c>
      <c r="E27" s="24">
        <v>0.1</v>
      </c>
      <c r="F27" s="25">
        <f>IF(E27="n.a.","n.a.",(E27/E33*100))</f>
        <v>0.2932551319648094</v>
      </c>
      <c r="H27" s="30">
        <v>197.4</v>
      </c>
      <c r="I27" s="25">
        <f>IF(H27="n.a.","n.a.",(H27/H33*100))</f>
        <v>5.803492679484918</v>
      </c>
      <c r="K27" s="31">
        <v>40.3</v>
      </c>
      <c r="L27" s="25">
        <f>IF(K27="n.a.","n.a.",(K27/K33*100))</f>
        <v>1.0352445540484998</v>
      </c>
    </row>
    <row r="28" spans="1:12" ht="11.25">
      <c r="A28" s="6" t="s">
        <v>36</v>
      </c>
      <c r="B28" s="29">
        <f>SUM(B29:B30)</f>
        <v>1.7</v>
      </c>
      <c r="C28" s="29">
        <f>B28/B33*100</f>
        <v>5.762711864406779</v>
      </c>
      <c r="E28" s="24">
        <v>9.2</v>
      </c>
      <c r="F28" s="25">
        <f>IF(E28="n.a.","n.a.",(E28/E33*100))</f>
        <v>26.97947214076246</v>
      </c>
      <c r="H28" s="30">
        <f>SUM(H29:H30)</f>
        <v>351.4</v>
      </c>
      <c r="I28" s="25">
        <f>IF(H28="n.a.","n.a.",(H28/H33*100))</f>
        <v>10.331040159934144</v>
      </c>
      <c r="K28" s="31">
        <v>654.6</v>
      </c>
      <c r="L28" s="25">
        <f>IF(K28="n.a.","n.a.",(K28/K33*100))</f>
        <v>16.81565967940814</v>
      </c>
    </row>
    <row r="29" spans="1:12" ht="11.25">
      <c r="A29" s="28" t="s">
        <v>58</v>
      </c>
      <c r="B29" s="29">
        <v>1</v>
      </c>
      <c r="C29" s="29">
        <f>B29/B33*100</f>
        <v>3.389830508474576</v>
      </c>
      <c r="E29" s="24" t="s">
        <v>75</v>
      </c>
      <c r="F29" s="25" t="str">
        <f>IF(E29="n.a.","n.a.",(E29/E33*100))</f>
        <v>n.a.</v>
      </c>
      <c r="H29" s="30">
        <v>150.9</v>
      </c>
      <c r="I29" s="25">
        <f>IF(H29="n.a.","n.a.",(H29/H33*100))</f>
        <v>4.436408537660963</v>
      </c>
      <c r="K29" s="31" t="s">
        <v>75</v>
      </c>
      <c r="L29" s="25" t="str">
        <f>IF(K29="n.a.","n.a.",(K29/K33*100))</f>
        <v>n.a.</v>
      </c>
    </row>
    <row r="30" spans="1:12" ht="11.25">
      <c r="A30" s="28" t="s">
        <v>57</v>
      </c>
      <c r="B30" s="29">
        <v>0.7</v>
      </c>
      <c r="C30" s="29">
        <f>B30/B33*100</f>
        <v>2.3728813559322033</v>
      </c>
      <c r="E30" s="24" t="s">
        <v>75</v>
      </c>
      <c r="F30" s="25" t="str">
        <f>IF(E30="n.a.","n.a.",(E30/E33*100))</f>
        <v>n.a.</v>
      </c>
      <c r="H30" s="30">
        <v>200.5</v>
      </c>
      <c r="I30" s="25">
        <f>IF(H30="n.a.","n.a.",(H30/H33*100))</f>
        <v>5.894631622273182</v>
      </c>
      <c r="K30" s="31" t="s">
        <v>75</v>
      </c>
      <c r="L30" s="25" t="str">
        <f>IF(K30="n.a.","n.a.",(K30/K33*100))</f>
        <v>n.a.</v>
      </c>
    </row>
    <row r="31" spans="1:12" ht="11.25">
      <c r="A31" s="6" t="s">
        <v>21</v>
      </c>
      <c r="B31" s="29">
        <v>1.1</v>
      </c>
      <c r="C31" s="29">
        <f>B31/B33*100</f>
        <v>3.728813559322034</v>
      </c>
      <c r="E31" s="24">
        <v>1</v>
      </c>
      <c r="F31" s="25">
        <f>IF(E31="n.a.","n.a.",(E31/E33*100))</f>
        <v>2.9325513196480935</v>
      </c>
      <c r="H31" s="30">
        <v>116.1</v>
      </c>
      <c r="I31" s="25">
        <f>IF(H31="n.a.","n.a.",(H31/H33*100))</f>
        <v>3.413300405715294</v>
      </c>
      <c r="K31" s="31">
        <v>96.6</v>
      </c>
      <c r="L31" s="25">
        <f>IF(K31="n.a.","n.a.",(K31/K33*100))</f>
        <v>2.4815043156596794</v>
      </c>
    </row>
    <row r="32" spans="1:12" ht="11.25">
      <c r="A32" s="6" t="s">
        <v>37</v>
      </c>
      <c r="B32" s="29">
        <v>0.8</v>
      </c>
      <c r="C32" s="29">
        <f>B32/B33*100</f>
        <v>2.7118644067796613</v>
      </c>
      <c r="E32" s="24">
        <v>0.1</v>
      </c>
      <c r="F32" s="25">
        <f>IF(E32="n.a.","n.a.",(E32/E33*100))</f>
        <v>0.2932551319648094</v>
      </c>
      <c r="H32" s="30">
        <v>119.7</v>
      </c>
      <c r="I32" s="25">
        <f>IF(H32="n.a.","n.a.",(H32/H33*100))</f>
        <v>3.5191391779855357</v>
      </c>
      <c r="K32" s="31">
        <v>28.5</v>
      </c>
      <c r="L32" s="25">
        <f>IF(K32="n.a.","n.a.",(K32/K33*100))</f>
        <v>0.7321208384710234</v>
      </c>
    </row>
    <row r="33" spans="1:12" ht="11.25">
      <c r="A33" s="112" t="s">
        <v>24</v>
      </c>
      <c r="B33" s="113">
        <f>SUM(B23,B26:B32)-SUM(B29:B30)</f>
        <v>29.5</v>
      </c>
      <c r="C33" s="113">
        <f>B33/B33*100</f>
        <v>100</v>
      </c>
      <c r="D33" s="112"/>
      <c r="E33" s="152">
        <f>SUM(E23,E26:E32)-SUM(E29:E30)</f>
        <v>34.1</v>
      </c>
      <c r="F33" s="152">
        <f>IF(E33="n.a.","n.a.",(E33/E33*100))</f>
        <v>100</v>
      </c>
      <c r="G33" s="112"/>
      <c r="H33" s="121">
        <f>SUM(H23,H26:H32)-SUM(H29:H30)</f>
        <v>3401.4</v>
      </c>
      <c r="I33" s="152">
        <f>IF(H33="n.a.","n.a.",(H33/H33*100))</f>
        <v>100</v>
      </c>
      <c r="J33" s="112"/>
      <c r="K33" s="117">
        <f>SUM(K23,K26:K32)-SUM(K29:K30)</f>
        <v>3892.8</v>
      </c>
      <c r="L33" s="152">
        <f>IF(K33="n.a.","n.a.",(K33/K33*100))</f>
        <v>100</v>
      </c>
    </row>
    <row r="35" spans="1:12" ht="11.25">
      <c r="A35" s="258" t="s">
        <v>92</v>
      </c>
      <c r="B35" s="258"/>
      <c r="C35" s="258"/>
      <c r="D35" s="258"/>
      <c r="E35" s="258"/>
      <c r="F35" s="258"/>
      <c r="G35" s="258"/>
      <c r="H35" s="258"/>
      <c r="I35" s="258"/>
      <c r="J35" s="258"/>
      <c r="K35" s="258"/>
      <c r="L35" s="258"/>
    </row>
    <row r="36" spans="1:12" ht="12.75" customHeight="1">
      <c r="A36" s="235" t="s">
        <v>151</v>
      </c>
      <c r="B36" s="232" t="s">
        <v>7</v>
      </c>
      <c r="C36" s="232"/>
      <c r="D36" s="232"/>
      <c r="E36" s="232"/>
      <c r="F36" s="232"/>
      <c r="G36" s="58"/>
      <c r="H36" s="232" t="s">
        <v>24</v>
      </c>
      <c r="I36" s="232"/>
      <c r="J36" s="232"/>
      <c r="K36" s="232"/>
      <c r="L36" s="232"/>
    </row>
    <row r="37" spans="1:12" ht="11.25">
      <c r="A37" s="236"/>
      <c r="B37" s="221" t="s">
        <v>41</v>
      </c>
      <c r="C37" s="221"/>
      <c r="D37" s="58"/>
      <c r="E37" s="232" t="s">
        <v>40</v>
      </c>
      <c r="F37" s="232"/>
      <c r="G37" s="58"/>
      <c r="H37" s="232" t="s">
        <v>41</v>
      </c>
      <c r="I37" s="232"/>
      <c r="J37" s="58"/>
      <c r="K37" s="232" t="s">
        <v>40</v>
      </c>
      <c r="L37" s="232"/>
    </row>
    <row r="38" spans="1:12" ht="11.25">
      <c r="A38" s="237"/>
      <c r="B38" s="209" t="s">
        <v>25</v>
      </c>
      <c r="C38" s="209" t="s">
        <v>89</v>
      </c>
      <c r="D38" s="112"/>
      <c r="E38" s="115" t="s">
        <v>25</v>
      </c>
      <c r="F38" s="115" t="s">
        <v>89</v>
      </c>
      <c r="G38" s="112"/>
      <c r="H38" s="117" t="s">
        <v>25</v>
      </c>
      <c r="I38" s="152" t="s">
        <v>89</v>
      </c>
      <c r="J38" s="112"/>
      <c r="K38" s="117" t="s">
        <v>25</v>
      </c>
      <c r="L38" s="115" t="s">
        <v>89</v>
      </c>
    </row>
    <row r="39" spans="1:12" ht="11.25">
      <c r="A39" s="6" t="s">
        <v>468</v>
      </c>
      <c r="B39" s="29">
        <f>SUM(B40:B41)</f>
        <v>111.19999999999999</v>
      </c>
      <c r="C39" s="29">
        <f>B39/B49*100</f>
        <v>73.83798140770253</v>
      </c>
      <c r="E39" s="24">
        <f>SUM(E40:E41)</f>
        <v>157.60000000000002</v>
      </c>
      <c r="F39" s="25">
        <f>IF(E39="n.a.","n.a.",(E39/E49*100))</f>
        <v>70.20044543429844</v>
      </c>
      <c r="H39" s="30">
        <f>SUM(H40:H41)</f>
        <v>1849.5</v>
      </c>
      <c r="I39" s="25">
        <f>IF(H39="n.a.","n.a.",(H39/H49*100))</f>
        <v>75.73710073710075</v>
      </c>
      <c r="K39" s="31">
        <f>SUM(K40:K41)</f>
        <v>2194.5</v>
      </c>
      <c r="L39" s="25">
        <f>IF(K39="n.a.","n.a.",(K39/K49*100))</f>
        <v>70.24647887323945</v>
      </c>
    </row>
    <row r="40" spans="1:12" ht="11.25">
      <c r="A40" s="28" t="s">
        <v>87</v>
      </c>
      <c r="B40" s="29">
        <v>83.1</v>
      </c>
      <c r="C40" s="29">
        <f>B40/B49*100</f>
        <v>55.1792828685259</v>
      </c>
      <c r="E40" s="24">
        <v>119.4</v>
      </c>
      <c r="F40" s="25">
        <f>IF(E40="n.a.","n.a.",(E40/E49*100))</f>
        <v>53.184855233853</v>
      </c>
      <c r="H40" s="30">
        <v>1442.6</v>
      </c>
      <c r="I40" s="25">
        <f>IF(H40="n.a.","n.a.",(H40/H49*100))</f>
        <v>59.07452907452908</v>
      </c>
      <c r="K40" s="31">
        <v>1766.1</v>
      </c>
      <c r="L40" s="25">
        <f>IF(K40="n.a.","n.a.",(K40/K49*100))</f>
        <v>56.53329065300897</v>
      </c>
    </row>
    <row r="41" spans="1:12" ht="11.25">
      <c r="A41" s="28" t="s">
        <v>86</v>
      </c>
      <c r="B41" s="29">
        <v>28.1</v>
      </c>
      <c r="C41" s="29">
        <f>B41/B49*100</f>
        <v>18.658698539176633</v>
      </c>
      <c r="E41" s="24">
        <v>38.2</v>
      </c>
      <c r="F41" s="25">
        <f>IF(E41="n.a.","n.a.",(E41/E49*100))</f>
        <v>17.015590200445434</v>
      </c>
      <c r="H41" s="30">
        <v>406.9</v>
      </c>
      <c r="I41" s="25">
        <f>IF(H41="n.a.","n.a.",(H41/H49*100))</f>
        <v>16.662571662571665</v>
      </c>
      <c r="K41" s="31">
        <v>428.4</v>
      </c>
      <c r="L41" s="25">
        <f>IF(K41="n.a.","n.a.",(K41/K49*100))</f>
        <v>13.713188220230474</v>
      </c>
    </row>
    <row r="42" spans="1:12" ht="11.25">
      <c r="A42" s="6" t="s">
        <v>12</v>
      </c>
      <c r="B42" s="29">
        <v>2.9</v>
      </c>
      <c r="C42" s="29">
        <f>B42/B49*100</f>
        <v>1.9256308100929618</v>
      </c>
      <c r="E42" s="24">
        <v>8.2</v>
      </c>
      <c r="F42" s="25">
        <f>IF(E42="n.a.","n.a.",(E42/E49*100))</f>
        <v>3.652561247216035</v>
      </c>
      <c r="H42" s="30">
        <v>81.6</v>
      </c>
      <c r="I42" s="25">
        <f>IF(H42="n.a.","n.a.",(H42/H49*100))</f>
        <v>3.341523341523342</v>
      </c>
      <c r="K42" s="31">
        <v>95.2</v>
      </c>
      <c r="L42" s="25">
        <f>IF(K42="n.a.","n.a.",(K42/K49*100))</f>
        <v>3.047375160051217</v>
      </c>
    </row>
    <row r="43" spans="1:12" ht="11.25">
      <c r="A43" s="4" t="s">
        <v>144</v>
      </c>
      <c r="B43" s="29">
        <v>4.1</v>
      </c>
      <c r="C43" s="29">
        <f>B43/B49*100</f>
        <v>2.722443559096946</v>
      </c>
      <c r="E43" s="24">
        <v>1.3</v>
      </c>
      <c r="F43" s="25">
        <f>IF(E43="n.a.","n.a.",(E43/E49*100))</f>
        <v>0.5790645879732739</v>
      </c>
      <c r="H43" s="30">
        <v>82.8</v>
      </c>
      <c r="I43" s="25">
        <f>IF(H43="n.a.","n.a.",(H43/H49*100))</f>
        <v>3.3906633906633914</v>
      </c>
      <c r="K43" s="31">
        <v>101.1</v>
      </c>
      <c r="L43" s="25">
        <f>IF(K43="n.a.","n.a.",(K43/K49*100))</f>
        <v>3.2362355953905255</v>
      </c>
    </row>
    <row r="44" spans="1:12" ht="11.25">
      <c r="A44" s="6" t="s">
        <v>36</v>
      </c>
      <c r="B44" s="29">
        <f>SUM(B45:B46)</f>
        <v>26.3</v>
      </c>
      <c r="C44" s="29">
        <f>B44/B49*100</f>
        <v>17.463479415670655</v>
      </c>
      <c r="E44" s="24">
        <v>47.3</v>
      </c>
      <c r="F44" s="25">
        <f>IF(E44="n.a.","n.a.",(E44/E49*100))</f>
        <v>21.06904231625835</v>
      </c>
      <c r="H44" s="30">
        <f>SUM(H45:H46)</f>
        <v>318.3</v>
      </c>
      <c r="I44" s="25">
        <f>IF(H44="n.a.","n.a.",(H44/H49*100))</f>
        <v>13.034398034398038</v>
      </c>
      <c r="K44" s="31">
        <v>561.1</v>
      </c>
      <c r="L44" s="25">
        <f>IF(K44="n.a.","n.a.",(K44/K49*100))</f>
        <v>17.960947503201027</v>
      </c>
    </row>
    <row r="45" spans="1:12" ht="11.25">
      <c r="A45" s="28" t="s">
        <v>58</v>
      </c>
      <c r="B45" s="29">
        <v>2.2</v>
      </c>
      <c r="C45" s="29">
        <f>B45/B49*100</f>
        <v>1.4608233731739713</v>
      </c>
      <c r="E45" s="24" t="s">
        <v>75</v>
      </c>
      <c r="F45" s="25" t="str">
        <f>IF(E45="n.a.","n.a.",(E45/E49*100))</f>
        <v>n.a.</v>
      </c>
      <c r="H45" s="30">
        <v>52.6</v>
      </c>
      <c r="I45" s="25">
        <f>IF(H45="n.a.","n.a.",(H45/H49*100))</f>
        <v>2.153972153972154</v>
      </c>
      <c r="K45" s="31" t="s">
        <v>75</v>
      </c>
      <c r="L45" s="25" t="str">
        <f>IF(K45="n.a.","n.a.",(K45/K49*100))</f>
        <v>n.a.</v>
      </c>
    </row>
    <row r="46" spans="1:12" ht="11.25">
      <c r="A46" s="28" t="s">
        <v>57</v>
      </c>
      <c r="B46" s="29">
        <v>24.1</v>
      </c>
      <c r="C46" s="29">
        <f>B46/B49*100</f>
        <v>16.002656042496685</v>
      </c>
      <c r="E46" s="24" t="s">
        <v>75</v>
      </c>
      <c r="F46" s="25" t="str">
        <f>IF(E46="n.a.","n.a.",(E46/E49*100))</f>
        <v>n.a.</v>
      </c>
      <c r="H46" s="30">
        <v>265.7</v>
      </c>
      <c r="I46" s="25">
        <f>IF(H46="n.a.","n.a.",(H46/H49*100))</f>
        <v>10.880425880425882</v>
      </c>
      <c r="K46" s="31" t="s">
        <v>75</v>
      </c>
      <c r="L46" s="25" t="str">
        <f>IF(K46="n.a.","n.a.",(K46/K49*100))</f>
        <v>n.a.</v>
      </c>
    </row>
    <row r="47" spans="1:12" ht="11.25">
      <c r="A47" s="6" t="s">
        <v>21</v>
      </c>
      <c r="B47" s="29">
        <v>4.4</v>
      </c>
      <c r="C47" s="29">
        <f>B47/B49*100</f>
        <v>2.9216467463479425</v>
      </c>
      <c r="E47" s="24">
        <v>8.4</v>
      </c>
      <c r="F47" s="25">
        <f>IF(E47="n.a.","n.a.",(E47/E49*100))</f>
        <v>3.7416481069042313</v>
      </c>
      <c r="H47" s="30">
        <v>74</v>
      </c>
      <c r="I47" s="25">
        <f>IF(H47="n.a.","n.a.",(H47/H49*100))</f>
        <v>3.0303030303030307</v>
      </c>
      <c r="K47" s="31">
        <v>124.7</v>
      </c>
      <c r="L47" s="25">
        <f>IF(K47="n.a.","n.a.",(K47/K49*100))</f>
        <v>3.99167733674776</v>
      </c>
    </row>
    <row r="48" spans="1:12" ht="11.25">
      <c r="A48" s="6" t="s">
        <v>37</v>
      </c>
      <c r="B48" s="29">
        <v>1.7</v>
      </c>
      <c r="C48" s="29">
        <f>B48/B49*100</f>
        <v>1.1288180610889775</v>
      </c>
      <c r="E48" s="24">
        <v>1.7</v>
      </c>
      <c r="F48" s="25">
        <f>IF(E48="n.a.","n.a.",(E48/E49*100))</f>
        <v>0.7572383073496658</v>
      </c>
      <c r="H48" s="30">
        <v>35.8</v>
      </c>
      <c r="I48" s="25">
        <f>IF(H48="n.a.","n.a.",(H48/H49*100))</f>
        <v>1.466011466011466</v>
      </c>
      <c r="K48" s="31">
        <f>14.8+32.6</f>
        <v>47.400000000000006</v>
      </c>
      <c r="L48" s="25">
        <f>IF(K48="n.a.","n.a.",(K48/K49*100))</f>
        <v>1.5172855313700389</v>
      </c>
    </row>
    <row r="49" spans="1:12" ht="11.25">
      <c r="A49" s="112" t="s">
        <v>24</v>
      </c>
      <c r="B49" s="113">
        <f>SUM(B39,B42:B48)-SUM(B45:B46)</f>
        <v>150.59999999999997</v>
      </c>
      <c r="C49" s="113">
        <f>B49/B49*100</f>
        <v>100</v>
      </c>
      <c r="D49" s="112"/>
      <c r="E49" s="152">
        <f>SUM(E39,E42:E48)-SUM(E45:E46)</f>
        <v>224.50000000000003</v>
      </c>
      <c r="F49" s="152">
        <f>IF(E49="n.a.","n.a.",(E49/E49*100))</f>
        <v>100</v>
      </c>
      <c r="G49" s="112"/>
      <c r="H49" s="121">
        <f>SUM(H39,H42:H48)-SUM(H45:H46)</f>
        <v>2441.9999999999995</v>
      </c>
      <c r="I49" s="152">
        <f>IF(H49="n.a.","n.a.",(H49/H49*100))</f>
        <v>100</v>
      </c>
      <c r="J49" s="112"/>
      <c r="K49" s="117">
        <f>SUM(K39,K42:K48)-SUM(K45:K46)</f>
        <v>3123.9999999999995</v>
      </c>
      <c r="L49" s="152">
        <f>IF(K49="n.a.","n.a.",(K49/K49*100))</f>
        <v>100</v>
      </c>
    </row>
    <row r="51" spans="1:12" ht="11.25">
      <c r="A51" s="258" t="s">
        <v>93</v>
      </c>
      <c r="B51" s="258"/>
      <c r="C51" s="258"/>
      <c r="D51" s="258"/>
      <c r="E51" s="258"/>
      <c r="F51" s="258"/>
      <c r="G51" s="258"/>
      <c r="H51" s="258"/>
      <c r="I51" s="258"/>
      <c r="J51" s="258"/>
      <c r="K51" s="258"/>
      <c r="L51" s="258"/>
    </row>
    <row r="52" spans="1:12" ht="12.75" customHeight="1">
      <c r="A52" s="235" t="s">
        <v>151</v>
      </c>
      <c r="B52" s="232" t="s">
        <v>7</v>
      </c>
      <c r="C52" s="232"/>
      <c r="D52" s="232"/>
      <c r="E52" s="232"/>
      <c r="F52" s="232"/>
      <c r="G52" s="58"/>
      <c r="H52" s="232" t="s">
        <v>24</v>
      </c>
      <c r="I52" s="232"/>
      <c r="J52" s="232"/>
      <c r="K52" s="232"/>
      <c r="L52" s="232"/>
    </row>
    <row r="53" spans="1:12" ht="11.25">
      <c r="A53" s="236"/>
      <c r="B53" s="232" t="s">
        <v>41</v>
      </c>
      <c r="C53" s="232"/>
      <c r="D53" s="58"/>
      <c r="E53" s="232" t="s">
        <v>40</v>
      </c>
      <c r="F53" s="232"/>
      <c r="G53" s="58"/>
      <c r="H53" s="232" t="s">
        <v>41</v>
      </c>
      <c r="I53" s="232"/>
      <c r="J53" s="58"/>
      <c r="K53" s="232" t="s">
        <v>40</v>
      </c>
      <c r="L53" s="232"/>
    </row>
    <row r="54" spans="1:12" ht="11.25">
      <c r="A54" s="237"/>
      <c r="B54" s="152" t="s">
        <v>25</v>
      </c>
      <c r="C54" s="152" t="s">
        <v>89</v>
      </c>
      <c r="D54" s="112"/>
      <c r="E54" s="115" t="s">
        <v>25</v>
      </c>
      <c r="F54" s="115" t="s">
        <v>89</v>
      </c>
      <c r="G54" s="112"/>
      <c r="H54" s="117" t="s">
        <v>25</v>
      </c>
      <c r="I54" s="152" t="s">
        <v>89</v>
      </c>
      <c r="J54" s="112"/>
      <c r="K54" s="117" t="s">
        <v>25</v>
      </c>
      <c r="L54" s="115" t="s">
        <v>89</v>
      </c>
    </row>
    <row r="55" spans="1:12" ht="11.25">
      <c r="A55" s="6" t="s">
        <v>468</v>
      </c>
      <c r="B55" s="29">
        <f>SUM(B56:B57)</f>
        <v>79.5</v>
      </c>
      <c r="C55" s="29">
        <f>B55/B$17*100</f>
        <v>14.42197800603002</v>
      </c>
      <c r="E55" s="24">
        <f>SUM(E56:E57)</f>
        <v>113.5</v>
      </c>
      <c r="F55" s="25">
        <f>IF(E55="n.a.","n.a.",(E55/E65*100))</f>
        <v>69.7174447174447</v>
      </c>
      <c r="H55" s="30">
        <f>SUM(H56:H57)</f>
        <v>1094.9</v>
      </c>
      <c r="I55" s="25">
        <f>IF(H55="n.a.","n.a.",(H55/H65*100))</f>
        <v>73.78032345013477</v>
      </c>
      <c r="K55" s="31">
        <f>SUM(K56:K57)</f>
        <v>1343.9</v>
      </c>
      <c r="L55" s="25">
        <f>IF(K55="n.a.","n.a.",(K55/K65*100))</f>
        <v>73.73127777472979</v>
      </c>
    </row>
    <row r="56" spans="1:12" ht="11.25">
      <c r="A56" s="28" t="s">
        <v>87</v>
      </c>
      <c r="B56" s="29">
        <v>61.4</v>
      </c>
      <c r="C56" s="29">
        <f aca="true" t="shared" si="0" ref="C56:C64">B56/B$17*100</f>
        <v>11.138483642392996</v>
      </c>
      <c r="E56" s="24">
        <v>89.2</v>
      </c>
      <c r="F56" s="25">
        <f>IF(E56="n.a.","n.a.",(E56/E65*100))</f>
        <v>54.79115479115478</v>
      </c>
      <c r="H56" s="30">
        <v>859.4</v>
      </c>
      <c r="I56" s="25">
        <f>IF(H56="n.a.","n.a.",(H56/H65*100))</f>
        <v>57.91105121293799</v>
      </c>
      <c r="K56" s="31">
        <v>1048.2</v>
      </c>
      <c r="L56" s="25">
        <f>IF(K56="n.a.","n.a.",(K56/K65*100))</f>
        <v>57.50809239040983</v>
      </c>
    </row>
    <row r="57" spans="1:12" ht="11.25">
      <c r="A57" s="28" t="s">
        <v>86</v>
      </c>
      <c r="B57" s="29">
        <v>18.1</v>
      </c>
      <c r="C57" s="29">
        <f t="shared" si="0"/>
        <v>3.2834943636370237</v>
      </c>
      <c r="E57" s="24">
        <v>24.3</v>
      </c>
      <c r="F57" s="25">
        <f>IF(E57="n.a.","n.a.",(E57/E65*100))</f>
        <v>14.926289926289925</v>
      </c>
      <c r="H57" s="30">
        <v>235.5</v>
      </c>
      <c r="I57" s="25">
        <f>IF(H57="n.a.","n.a.",(H57/H65*100))</f>
        <v>15.869272237196764</v>
      </c>
      <c r="K57" s="31">
        <v>295.7</v>
      </c>
      <c r="L57" s="25">
        <f>IF(K57="n.a.","n.a.",(K57/K65*100))</f>
        <v>16.22318538431996</v>
      </c>
    </row>
    <row r="58" spans="1:12" ht="11.25">
      <c r="A58" s="6" t="s">
        <v>12</v>
      </c>
      <c r="B58" s="29">
        <v>3.2</v>
      </c>
      <c r="C58" s="29">
        <f t="shared" si="0"/>
        <v>0.5805072908087555</v>
      </c>
      <c r="E58" s="24">
        <v>4.7</v>
      </c>
      <c r="F58" s="25">
        <f>IF(E58="n.a.","n.a.",(E58/E65*100))</f>
        <v>2.886977886977887</v>
      </c>
      <c r="H58" s="30">
        <v>80</v>
      </c>
      <c r="I58" s="25">
        <f>IF(H58="n.a.","n.a.",(H58/H65*100))</f>
        <v>5.390835579514824</v>
      </c>
      <c r="K58" s="31">
        <v>111.9</v>
      </c>
      <c r="L58" s="25">
        <f>IF(K58="n.a.","n.a.",(K58/K65*100))</f>
        <v>6.139243978712898</v>
      </c>
    </row>
    <row r="59" spans="1:12" ht="11.25">
      <c r="A59" s="4" t="s">
        <v>144</v>
      </c>
      <c r="B59" s="29">
        <v>3.1</v>
      </c>
      <c r="C59" s="29">
        <f t="shared" si="0"/>
        <v>0.562366437970982</v>
      </c>
      <c r="E59" s="24">
        <v>4.9</v>
      </c>
      <c r="F59" s="25">
        <f>IF(E59="n.a.","n.a.",(E59/E65*100))</f>
        <v>3.0098280098280097</v>
      </c>
      <c r="H59" s="30">
        <v>64.5</v>
      </c>
      <c r="I59" s="25">
        <f>IF(H59="n.a.","n.a.",(H59/H65*100))</f>
        <v>4.346361185983827</v>
      </c>
      <c r="K59" s="31">
        <v>78.5</v>
      </c>
      <c r="L59" s="25">
        <f>IF(K59="n.a.","n.a.",(K59/K65*100))</f>
        <v>4.306797607944258</v>
      </c>
    </row>
    <row r="60" spans="1:12" ht="11.25">
      <c r="A60" s="6" t="s">
        <v>36</v>
      </c>
      <c r="B60" s="29">
        <f>SUM(B61:B62)</f>
        <v>24.1</v>
      </c>
      <c r="C60" s="29">
        <f>B60/B65*100</f>
        <v>20.938314509122506</v>
      </c>
      <c r="E60" s="24">
        <v>33.7</v>
      </c>
      <c r="F60" s="25">
        <f>IF(E60="n.a.","n.a.",(E60/E65*100))</f>
        <v>20.700245700245702</v>
      </c>
      <c r="H60" s="30">
        <f>SUM(H61:H62)</f>
        <v>194.70000000000002</v>
      </c>
      <c r="I60" s="25">
        <f>IF(H60="n.a.","n.a.",(H60/H65*100))</f>
        <v>13.119946091644206</v>
      </c>
      <c r="K60" s="31">
        <v>215.4</v>
      </c>
      <c r="L60" s="25">
        <f>IF(K60="n.a.","n.a.",(K60/K65*100))</f>
        <v>11.817633181543862</v>
      </c>
    </row>
    <row r="61" spans="1:12" ht="11.25">
      <c r="A61" s="28" t="s">
        <v>58</v>
      </c>
      <c r="B61" s="29">
        <v>1.1</v>
      </c>
      <c r="C61" s="29">
        <f>B61/B$17*100</f>
        <v>0.19954938121550972</v>
      </c>
      <c r="E61" s="24" t="s">
        <v>75</v>
      </c>
      <c r="F61" s="25" t="str">
        <f>IF(E61="n.a.","n.a.",(E61/E65*100))</f>
        <v>n.a.</v>
      </c>
      <c r="H61" s="30">
        <v>39.9</v>
      </c>
      <c r="I61" s="25">
        <f>IF(H61="n.a.","n.a.",(H61/H65*100))</f>
        <v>2.6886792452830184</v>
      </c>
      <c r="K61" s="31" t="s">
        <v>75</v>
      </c>
      <c r="L61" s="25" t="str">
        <f>IF(K61="n.a.","n.a.",(K61/K65*100))</f>
        <v>n.a.</v>
      </c>
    </row>
    <row r="62" spans="1:12" ht="11.25">
      <c r="A62" s="28" t="s">
        <v>57</v>
      </c>
      <c r="B62" s="29">
        <v>23</v>
      </c>
      <c r="C62" s="29">
        <f t="shared" si="0"/>
        <v>4.172396152687931</v>
      </c>
      <c r="E62" s="24" t="s">
        <v>75</v>
      </c>
      <c r="F62" s="25" t="str">
        <f>IF(E62="n.a.","n.a.",(E62/E65*100))</f>
        <v>n.a.</v>
      </c>
      <c r="H62" s="30">
        <v>154.8</v>
      </c>
      <c r="I62" s="25">
        <f>IF(H62="n.a.","n.a.",(H62/H65*100))</f>
        <v>10.431266846361185</v>
      </c>
      <c r="K62" s="31" t="s">
        <v>75</v>
      </c>
      <c r="L62" s="25" t="str">
        <f>IF(K62="n.a.","n.a.",(K62/K65*100))</f>
        <v>n.a.</v>
      </c>
    </row>
    <row r="63" spans="1:12" ht="11.25">
      <c r="A63" s="6" t="s">
        <v>21</v>
      </c>
      <c r="B63" s="29">
        <v>4.2</v>
      </c>
      <c r="C63" s="29">
        <f t="shared" si="0"/>
        <v>0.7619158191864918</v>
      </c>
      <c r="E63" s="24">
        <v>3.6</v>
      </c>
      <c r="F63" s="25">
        <f>IF(E63="n.a.","n.a.",(E63/E65*100))</f>
        <v>2.211302211302211</v>
      </c>
      <c r="H63" s="30">
        <v>31.7</v>
      </c>
      <c r="I63" s="25">
        <f>IF(H63="n.a.","n.a.",(H63/H65*100))</f>
        <v>2.136118598382749</v>
      </c>
      <c r="K63" s="31">
        <v>24.1</v>
      </c>
      <c r="L63" s="25">
        <f>IF(K63="n.a.","n.a.",(K63/K65*100))</f>
        <v>1.3222142974707851</v>
      </c>
    </row>
    <row r="64" spans="1:12" ht="11.25">
      <c r="A64" s="6" t="s">
        <v>37</v>
      </c>
      <c r="B64" s="29">
        <v>1</v>
      </c>
      <c r="C64" s="29">
        <f t="shared" si="0"/>
        <v>0.1814085283777361</v>
      </c>
      <c r="E64" s="24">
        <v>2.4</v>
      </c>
      <c r="F64" s="25">
        <f>IF(E64="n.a.","n.a.",(E64/E65*100))</f>
        <v>1.4742014742014742</v>
      </c>
      <c r="H64" s="30">
        <v>18.2</v>
      </c>
      <c r="I64" s="25">
        <f>IF(H64="n.a.","n.a.",(H64/H65*100))</f>
        <v>1.2264150943396224</v>
      </c>
      <c r="K64" s="31">
        <f>7.9+41</f>
        <v>48.9</v>
      </c>
      <c r="L64" s="25">
        <f>IF(K64="n.a.","n.a.",(K64/K65*100))</f>
        <v>2.6828331595983976</v>
      </c>
    </row>
    <row r="65" spans="1:12" ht="11.25">
      <c r="A65" s="112" t="s">
        <v>24</v>
      </c>
      <c r="B65" s="113">
        <f>SUM(B55,B58:B64)-SUM(B61:B62)</f>
        <v>115.1</v>
      </c>
      <c r="C65" s="113">
        <f>B65/B$65*100</f>
        <v>100</v>
      </c>
      <c r="D65" s="112"/>
      <c r="E65" s="152">
        <f>SUM(E55,E58:E64)-SUM(E61:E62)</f>
        <v>162.8</v>
      </c>
      <c r="F65" s="152">
        <f>IF(E65="n.a.","n.a.",(E65/E65*100))</f>
        <v>100</v>
      </c>
      <c r="G65" s="112"/>
      <c r="H65" s="121">
        <f>SUM(H55,H58:H64)-SUM(H61:H62)</f>
        <v>1484.0000000000002</v>
      </c>
      <c r="I65" s="152">
        <f>IF(H65="n.a.","n.a.",(H65/H65*100))</f>
        <v>100</v>
      </c>
      <c r="J65" s="112"/>
      <c r="K65" s="117">
        <f>SUM(K55,K58:K64)-SUM(K61:K62)</f>
        <v>1822.7000000000003</v>
      </c>
      <c r="L65" s="152">
        <f>IF(K65="n.a.","n.a.",(K65/K65*100))</f>
        <v>100</v>
      </c>
    </row>
    <row r="67" spans="1:12" ht="11.25">
      <c r="A67" s="258" t="s">
        <v>94</v>
      </c>
      <c r="B67" s="258"/>
      <c r="C67" s="258"/>
      <c r="D67" s="258"/>
      <c r="E67" s="258"/>
      <c r="F67" s="258"/>
      <c r="G67" s="258"/>
      <c r="H67" s="258"/>
      <c r="I67" s="258"/>
      <c r="J67" s="258"/>
      <c r="K67" s="258"/>
      <c r="L67" s="258"/>
    </row>
    <row r="68" spans="1:12" ht="12.75" customHeight="1">
      <c r="A68" s="235" t="s">
        <v>151</v>
      </c>
      <c r="B68" s="232" t="s">
        <v>7</v>
      </c>
      <c r="C68" s="232"/>
      <c r="D68" s="232"/>
      <c r="E68" s="232"/>
      <c r="F68" s="232"/>
      <c r="G68" s="58"/>
      <c r="H68" s="232" t="s">
        <v>24</v>
      </c>
      <c r="I68" s="232"/>
      <c r="J68" s="232"/>
      <c r="K68" s="232"/>
      <c r="L68" s="232"/>
    </row>
    <row r="69" spans="1:12" ht="11.25">
      <c r="A69" s="236"/>
      <c r="B69" s="221" t="s">
        <v>41</v>
      </c>
      <c r="C69" s="221"/>
      <c r="D69" s="58"/>
      <c r="E69" s="232" t="s">
        <v>40</v>
      </c>
      <c r="F69" s="232"/>
      <c r="G69" s="58"/>
      <c r="H69" s="232" t="s">
        <v>41</v>
      </c>
      <c r="I69" s="232"/>
      <c r="J69" s="58"/>
      <c r="K69" s="232" t="s">
        <v>40</v>
      </c>
      <c r="L69" s="232"/>
    </row>
    <row r="70" spans="1:12" ht="11.25">
      <c r="A70" s="237"/>
      <c r="B70" s="209" t="s">
        <v>25</v>
      </c>
      <c r="C70" s="209" t="s">
        <v>89</v>
      </c>
      <c r="D70" s="112"/>
      <c r="E70" s="115" t="s">
        <v>25</v>
      </c>
      <c r="F70" s="115" t="s">
        <v>89</v>
      </c>
      <c r="G70" s="112"/>
      <c r="H70" s="117" t="s">
        <v>25</v>
      </c>
      <c r="I70" s="152" t="s">
        <v>89</v>
      </c>
      <c r="J70" s="112"/>
      <c r="K70" s="117" t="s">
        <v>25</v>
      </c>
      <c r="L70" s="115" t="s">
        <v>89</v>
      </c>
    </row>
    <row r="71" spans="1:12" ht="11.25">
      <c r="A71" s="6" t="s">
        <v>468</v>
      </c>
      <c r="B71" s="29">
        <f>SUM(B72:B73)</f>
        <v>20.3</v>
      </c>
      <c r="C71" s="25">
        <f>IF(B71="n.a.","n.a.",(B71/B81*100))</f>
        <v>64.44444444444444</v>
      </c>
      <c r="E71" s="25">
        <f>SUM(E72:E73)</f>
        <v>39.900000000000006</v>
      </c>
      <c r="F71" s="25">
        <f>IF(E71="n.a.","n.a.",(E71/E81*100))</f>
        <v>73.34558823529413</v>
      </c>
      <c r="H71" s="30">
        <f>SUM(H72:H73)</f>
        <v>863.7</v>
      </c>
      <c r="I71" s="25">
        <f>IF(H71="n.a.","n.a.",(H71/H81*100))</f>
        <v>70.11690209449588</v>
      </c>
      <c r="K71" s="31">
        <f>SUM(K72:K73)</f>
        <v>1053.1</v>
      </c>
      <c r="L71" s="25">
        <f>IF(K71="n.a.","n.a.",(K71/K81*100))</f>
        <v>73.89656866184829</v>
      </c>
    </row>
    <row r="72" spans="1:12" ht="11.25">
      <c r="A72" s="28" t="s">
        <v>87</v>
      </c>
      <c r="B72" s="29">
        <v>16</v>
      </c>
      <c r="C72" s="25">
        <f>IF(B72="n.a.","n.a.",(B72/B81*100))</f>
        <v>50.79365079365079</v>
      </c>
      <c r="E72" s="25">
        <v>33.2</v>
      </c>
      <c r="F72" s="25">
        <f>IF(E72="n.a.","n.a.",(E72/E81*100))</f>
        <v>61.02941176470588</v>
      </c>
      <c r="H72" s="30">
        <v>691</v>
      </c>
      <c r="I72" s="25">
        <f>IF(H72="n.a.","n.a.",(H72/H81*100))</f>
        <v>56.096768955999366</v>
      </c>
      <c r="K72" s="31">
        <v>842.5</v>
      </c>
      <c r="L72" s="25">
        <f>IF(K72="n.a.","n.a.",(K72/K81*100))</f>
        <v>59.11865833976564</v>
      </c>
    </row>
    <row r="73" spans="1:12" ht="11.25">
      <c r="A73" s="28" t="s">
        <v>86</v>
      </c>
      <c r="B73" s="29">
        <v>4.3</v>
      </c>
      <c r="C73" s="25">
        <f>IF(B73="n.a.","n.a.",(B73/B81*100))</f>
        <v>13.65079365079365</v>
      </c>
      <c r="E73" s="25">
        <v>6.7</v>
      </c>
      <c r="F73" s="25">
        <f>IF(E73="n.a.","n.a.",(E73/E81*100))</f>
        <v>12.316176470588234</v>
      </c>
      <c r="H73" s="30">
        <v>172.7</v>
      </c>
      <c r="I73" s="25">
        <f>IF(H73="n.a.","n.a.",(H73/H81*100))</f>
        <v>14.02013313849651</v>
      </c>
      <c r="K73" s="31">
        <v>210.6</v>
      </c>
      <c r="L73" s="25">
        <f>IF(K73="n.a.","n.a.",(K73/K81*100))</f>
        <v>14.77791032208266</v>
      </c>
    </row>
    <row r="74" spans="1:12" ht="11.25">
      <c r="A74" s="6" t="s">
        <v>12</v>
      </c>
      <c r="B74" s="29">
        <v>1.2</v>
      </c>
      <c r="C74" s="25">
        <f>IF(B74="n.a.","n.a.",(B74/B81*100))</f>
        <v>3.8095238095238093</v>
      </c>
      <c r="E74" s="25">
        <v>4.5</v>
      </c>
      <c r="F74" s="25">
        <f>IF(E74="n.a.","n.a.",(E74/E81*100))</f>
        <v>8.272058823529411</v>
      </c>
      <c r="H74" s="30">
        <v>81</v>
      </c>
      <c r="I74" s="25">
        <f>IF(H74="n.a.","n.a.",(H74/H81*100))</f>
        <v>6.57574281539211</v>
      </c>
      <c r="K74" s="31">
        <v>75.5</v>
      </c>
      <c r="L74" s="25">
        <f>IF(K74="n.a.","n.a.",(K74/K81*100))</f>
        <v>5.297873833415199</v>
      </c>
    </row>
    <row r="75" spans="1:12" ht="11.25">
      <c r="A75" s="4" t="s">
        <v>144</v>
      </c>
      <c r="B75" s="29">
        <v>0</v>
      </c>
      <c r="C75" s="25">
        <f>IF(B75="n.a.","n.a.",(B75/B81*100))</f>
        <v>0</v>
      </c>
      <c r="E75" s="25">
        <v>0.1</v>
      </c>
      <c r="F75" s="25">
        <f>IF(E75="n.a.","n.a.",(E75/E81*100))</f>
        <v>0.1838235294117647</v>
      </c>
      <c r="H75" s="30">
        <v>0</v>
      </c>
      <c r="I75" s="25">
        <f>IF(H75="n.a.","n.a.",(H75/H81*100))</f>
        <v>0</v>
      </c>
      <c r="K75" s="31">
        <v>36.3</v>
      </c>
      <c r="L75" s="25">
        <f>IF(K75="n.a.","n.a.",(K75/K81*100))</f>
        <v>2.5471896709002877</v>
      </c>
    </row>
    <row r="76" spans="1:12" ht="11.25">
      <c r="A76" s="6" t="s">
        <v>36</v>
      </c>
      <c r="B76" s="29">
        <f>SUM(B77:B78)</f>
        <v>7</v>
      </c>
      <c r="C76" s="25">
        <f>IF(B76="n.a.","n.a.",(B76/B81*100))</f>
        <v>22.22222222222222</v>
      </c>
      <c r="E76" s="25">
        <v>5.7</v>
      </c>
      <c r="F76" s="25">
        <f>IF(E76="n.a.","n.a.",(E76/E81*100))</f>
        <v>10.477941176470587</v>
      </c>
      <c r="H76" s="30">
        <f>SUM(H77:H78)</f>
        <v>217.2</v>
      </c>
      <c r="I76" s="25">
        <f>IF(H76="n.a.","n.a.",(H76/H81*100))</f>
        <v>17.632732586458843</v>
      </c>
      <c r="K76" s="31">
        <v>91.5</v>
      </c>
      <c r="L76" s="25">
        <f>IF(K76="n.a.","n.a.",(K76/K81*100))</f>
        <v>6.420602063013122</v>
      </c>
    </row>
    <row r="77" spans="1:12" ht="11.25">
      <c r="A77" s="28" t="s">
        <v>58</v>
      </c>
      <c r="B77" s="29">
        <v>0.7</v>
      </c>
      <c r="C77" s="25">
        <f>IF(B77="n.a.","n.a.",(B77/B81*100))</f>
        <v>2.222222222222222</v>
      </c>
      <c r="E77" s="25" t="s">
        <v>75</v>
      </c>
      <c r="F77" s="25" t="str">
        <f>IF(E77="n.a.","n.a.",(E77/E81*100))</f>
        <v>n.a.</v>
      </c>
      <c r="H77" s="30">
        <v>43.6</v>
      </c>
      <c r="I77" s="25">
        <f>IF(H77="n.a.","n.a.",(H77/H81*100))</f>
        <v>3.5395356389024206</v>
      </c>
      <c r="K77" s="31" t="s">
        <v>75</v>
      </c>
      <c r="L77" s="25" t="str">
        <f>IF(K77="n.a.","n.a.",(K77/K81*100))</f>
        <v>n.a.</v>
      </c>
    </row>
    <row r="78" spans="1:12" ht="11.25">
      <c r="A78" s="28" t="s">
        <v>57</v>
      </c>
      <c r="B78" s="29">
        <v>6.3</v>
      </c>
      <c r="C78" s="25">
        <f>IF(B78="n.a.","n.a.",(B78/B81*100))</f>
        <v>20</v>
      </c>
      <c r="E78" s="25" t="s">
        <v>75</v>
      </c>
      <c r="F78" s="25" t="str">
        <f>IF(E78="n.a.","n.a.",(E78/E81*100))</f>
        <v>n.a.</v>
      </c>
      <c r="H78" s="30">
        <v>173.6</v>
      </c>
      <c r="I78" s="25">
        <f>IF(H78="n.a.","n.a.",(H78/H81*100))</f>
        <v>14.093196947556425</v>
      </c>
      <c r="K78" s="31" t="s">
        <v>75</v>
      </c>
      <c r="L78" s="25" t="str">
        <f>IF(K78="n.a.","n.a.",(K78/K81*100))</f>
        <v>n.a.</v>
      </c>
    </row>
    <row r="79" spans="1:12" ht="11.25">
      <c r="A79" s="6" t="s">
        <v>21</v>
      </c>
      <c r="B79" s="29">
        <v>0.3</v>
      </c>
      <c r="C79" s="25">
        <f>IF(B79="n.a.","n.a.",(B79/B81*100))</f>
        <v>0.9523809523809523</v>
      </c>
      <c r="E79" s="25">
        <v>1.3</v>
      </c>
      <c r="F79" s="25">
        <f>IF(E79="n.a.","n.a.",(E79/E81*100))</f>
        <v>2.389705882352941</v>
      </c>
      <c r="H79" s="30">
        <v>13.1</v>
      </c>
      <c r="I79" s="25">
        <f>IF(H79="n.a.","n.a.",(H79/H81*100))</f>
        <v>1.0634843318720575</v>
      </c>
      <c r="K79" s="31">
        <v>32.3</v>
      </c>
      <c r="L79" s="25">
        <f>IF(K79="n.a.","n.a.",(K79/K81*100))</f>
        <v>2.266507613500807</v>
      </c>
    </row>
    <row r="80" spans="1:12" ht="11.25">
      <c r="A80" s="6" t="s">
        <v>37</v>
      </c>
      <c r="B80" s="29">
        <v>2.7</v>
      </c>
      <c r="C80" s="25">
        <f>IF(B80="n.a.","n.a.",(B80/B81*100))</f>
        <v>8.571428571428571</v>
      </c>
      <c r="E80" s="25">
        <f>1.1+1.8</f>
        <v>2.9000000000000004</v>
      </c>
      <c r="F80" s="25">
        <f>IF(E80="n.a.","n.a.",(E80/E81*100))</f>
        <v>5.330882352941177</v>
      </c>
      <c r="H80" s="30">
        <v>56.8</v>
      </c>
      <c r="I80" s="25">
        <f>IF(H80="n.a.","n.a.",(H80/H81*100))</f>
        <v>4.611138171781134</v>
      </c>
      <c r="K80" s="31">
        <f>69.7+66.7</f>
        <v>136.4</v>
      </c>
      <c r="L80" s="25">
        <f>IF(K80="n.a.","n.a.",(K80/K81*100))</f>
        <v>9.571258157322294</v>
      </c>
    </row>
    <row r="81" spans="1:12" ht="11.25">
      <c r="A81" s="112" t="s">
        <v>24</v>
      </c>
      <c r="B81" s="113">
        <f>SUM(B71,B74:B80)-SUM(B77:B78)</f>
        <v>31.5</v>
      </c>
      <c r="C81" s="152">
        <f>IF(B81="n.a.","n.a.",(B81/B81*100))</f>
        <v>100</v>
      </c>
      <c r="D81" s="112"/>
      <c r="E81" s="152">
        <f>SUM(E71,E74:E80)</f>
        <v>54.400000000000006</v>
      </c>
      <c r="F81" s="152">
        <f>IF(E81="n.a.","n.a.",(E81/E81*100))</f>
        <v>100</v>
      </c>
      <c r="G81" s="112"/>
      <c r="H81" s="121">
        <f>SUM(H71,H74:H80)-SUM(H77:H78)</f>
        <v>1231.7999999999997</v>
      </c>
      <c r="I81" s="152">
        <f>IF(H81="n.a.","n.a.",(H81/H81*100))</f>
        <v>100</v>
      </c>
      <c r="J81" s="112"/>
      <c r="K81" s="117">
        <f>SUM(K71,K74:K80)-SUM(K77:K78)</f>
        <v>1425.1</v>
      </c>
      <c r="L81" s="152">
        <f>IF(K81="n.a.","n.a.",(K81/K81*100))</f>
        <v>100</v>
      </c>
    </row>
    <row r="83" spans="1:12" ht="11.25">
      <c r="A83" s="260" t="s">
        <v>95</v>
      </c>
      <c r="B83" s="260"/>
      <c r="C83" s="260"/>
      <c r="D83" s="260"/>
      <c r="E83" s="260"/>
      <c r="F83" s="260"/>
      <c r="G83" s="260"/>
      <c r="H83" s="260"/>
      <c r="I83" s="260"/>
      <c r="J83" s="260"/>
      <c r="K83" s="260"/>
      <c r="L83" s="260"/>
    </row>
    <row r="84" spans="1:12" ht="12.75" customHeight="1">
      <c r="A84" s="235" t="s">
        <v>151</v>
      </c>
      <c r="B84" s="232" t="s">
        <v>7</v>
      </c>
      <c r="C84" s="232"/>
      <c r="D84" s="232"/>
      <c r="E84" s="232"/>
      <c r="F84" s="232"/>
      <c r="G84" s="207"/>
      <c r="H84" s="232" t="s">
        <v>24</v>
      </c>
      <c r="I84" s="232"/>
      <c r="J84" s="232"/>
      <c r="K84" s="232"/>
      <c r="L84" s="232"/>
    </row>
    <row r="85" spans="1:12" ht="11.25">
      <c r="A85" s="236"/>
      <c r="B85" s="232" t="s">
        <v>41</v>
      </c>
      <c r="C85" s="232"/>
      <c r="D85" s="58"/>
      <c r="E85" s="221" t="s">
        <v>40</v>
      </c>
      <c r="F85" s="221"/>
      <c r="G85" s="58"/>
      <c r="H85" s="221" t="s">
        <v>41</v>
      </c>
      <c r="I85" s="221"/>
      <c r="J85" s="58"/>
      <c r="K85" s="232" t="s">
        <v>40</v>
      </c>
      <c r="L85" s="232"/>
    </row>
    <row r="86" spans="1:12" ht="11.25">
      <c r="A86" s="237"/>
      <c r="B86" s="152" t="s">
        <v>25</v>
      </c>
      <c r="C86" s="152" t="s">
        <v>89</v>
      </c>
      <c r="D86" s="112"/>
      <c r="E86" s="145" t="s">
        <v>25</v>
      </c>
      <c r="F86" s="145" t="s">
        <v>89</v>
      </c>
      <c r="G86" s="112"/>
      <c r="H86" s="208" t="s">
        <v>25</v>
      </c>
      <c r="I86" s="209" t="s">
        <v>89</v>
      </c>
      <c r="J86" s="112"/>
      <c r="K86" s="117" t="s">
        <v>25</v>
      </c>
      <c r="L86" s="115" t="s">
        <v>89</v>
      </c>
    </row>
    <row r="87" spans="1:12" ht="11.25">
      <c r="A87" s="6" t="s">
        <v>468</v>
      </c>
      <c r="B87" s="29">
        <f>SUM(B88:B89)</f>
        <v>12.6</v>
      </c>
      <c r="C87" s="25">
        <f>IF(B87="n.a.","n.a.",(B87/B97*100))</f>
        <v>70.39106145251395</v>
      </c>
      <c r="E87" s="24">
        <f>SUM(E88:E89)</f>
        <v>18</v>
      </c>
      <c r="F87" s="25">
        <f>IF(E87="n.a.","n.a.",(E87/E97*100))</f>
        <v>68.70229007633588</v>
      </c>
      <c r="H87" s="30">
        <f>SUM(H88:H89)</f>
        <v>244.9</v>
      </c>
      <c r="I87" s="25">
        <f>IF(H87="n.a.","n.a.",(H87/H97*100))</f>
        <v>64.46433271913662</v>
      </c>
      <c r="K87" s="31">
        <f>SUM(K88:K89)</f>
        <v>254</v>
      </c>
      <c r="L87" s="25">
        <f>IF(K87="n.a.","n.a.",(K87/K97*100))</f>
        <v>60.72196987807793</v>
      </c>
    </row>
    <row r="88" spans="1:12" ht="11.25">
      <c r="A88" s="28" t="s">
        <v>87</v>
      </c>
      <c r="B88" s="29">
        <v>7.6</v>
      </c>
      <c r="C88" s="25">
        <f>IF(B88="n.a.","n.a.",(B88/B97*100))</f>
        <v>42.45810055865921</v>
      </c>
      <c r="E88" s="24">
        <v>13.3</v>
      </c>
      <c r="F88" s="25">
        <f>IF(E88="n.a.","n.a.",(E88/E97*100))</f>
        <v>50.76335877862596</v>
      </c>
      <c r="H88" s="30">
        <v>178.8</v>
      </c>
      <c r="I88" s="25">
        <f>IF(H88="n.a.","n.a.",(H88/H97*100))</f>
        <v>47.06501710976573</v>
      </c>
      <c r="K88" s="31">
        <v>188</v>
      </c>
      <c r="L88" s="25">
        <f>IF(K88="n.a.","n.a.",(K88/K97*100))</f>
        <v>44.9438202247191</v>
      </c>
    </row>
    <row r="89" spans="1:12" ht="11.25">
      <c r="A89" s="28" t="s">
        <v>86</v>
      </c>
      <c r="B89" s="29">
        <v>5</v>
      </c>
      <c r="C89" s="25">
        <f>IF(B89="n.a.","n.a.",(B89/B97*100))</f>
        <v>27.932960893854748</v>
      </c>
      <c r="E89" s="24">
        <v>4.7</v>
      </c>
      <c r="F89" s="25">
        <f>IF(E89="n.a.","n.a.",(E89/E97*100))</f>
        <v>17.938931297709924</v>
      </c>
      <c r="H89" s="30">
        <v>66.1</v>
      </c>
      <c r="I89" s="25">
        <f>IF(H89="n.a.","n.a.",(H89/H97*100))</f>
        <v>17.399315609370884</v>
      </c>
      <c r="K89" s="31">
        <v>66</v>
      </c>
      <c r="L89" s="25">
        <f>IF(K89="n.a.","n.a.",(K89/K97*100))</f>
        <v>15.778149653358833</v>
      </c>
    </row>
    <row r="90" spans="1:12" ht="11.25">
      <c r="A90" s="6" t="s">
        <v>12</v>
      </c>
      <c r="B90" s="29">
        <v>0.9</v>
      </c>
      <c r="C90" s="25">
        <f>IF(B90="n.a.","n.a.",(B90/B97*100))</f>
        <v>5.027932960893854</v>
      </c>
      <c r="E90" s="24">
        <v>0</v>
      </c>
      <c r="F90" s="25">
        <f>IF(E90="n.a.","n.a.",(E90/E97*100))</f>
        <v>0</v>
      </c>
      <c r="H90" s="30">
        <v>32.6</v>
      </c>
      <c r="I90" s="25">
        <f>IF(H90="n.a.","n.a.",(H90/H97*100))</f>
        <v>8.5812055804159</v>
      </c>
      <c r="K90" s="31" t="s">
        <v>75</v>
      </c>
      <c r="L90" s="25" t="str">
        <f>IF(K90="n.a.","n.a.",(K90/K97*100))</f>
        <v>n.a.</v>
      </c>
    </row>
    <row r="91" spans="1:12" ht="11.25">
      <c r="A91" s="4" t="s">
        <v>144</v>
      </c>
      <c r="B91" s="29">
        <v>1.4</v>
      </c>
      <c r="C91" s="25">
        <f>IF(B91="n.a.","n.a.",(B91/B97*100))</f>
        <v>7.821229050279328</v>
      </c>
      <c r="E91" s="24">
        <v>0</v>
      </c>
      <c r="F91" s="25">
        <f>IF(E91="n.a.","n.a.",(E91/E97*100))</f>
        <v>0</v>
      </c>
      <c r="H91" s="30">
        <v>38.9</v>
      </c>
      <c r="I91" s="25">
        <f>IF(H91="n.a.","n.a.",(H91/H97*100))</f>
        <v>10.239536720189523</v>
      </c>
      <c r="K91" s="31">
        <v>0</v>
      </c>
      <c r="L91" s="25">
        <f>IF(K91="n.a.","n.a.",(K91/K97*100))</f>
        <v>0</v>
      </c>
    </row>
    <row r="92" spans="1:12" ht="11.25">
      <c r="A92" s="6" t="s">
        <v>36</v>
      </c>
      <c r="B92" s="29">
        <f>SUM(B93:B94)</f>
        <v>2.2</v>
      </c>
      <c r="C92" s="25">
        <f>IF(B92="n.a.","n.a.",(B92/B97*100))</f>
        <v>12.290502793296088</v>
      </c>
      <c r="E92" s="24">
        <v>6.7</v>
      </c>
      <c r="F92" s="25">
        <f>IF(E92="n.a.","n.a.",(E92/E97*100))</f>
        <v>25.572519083969468</v>
      </c>
      <c r="H92" s="30">
        <f>SUM(H93:H94)</f>
        <v>44.8</v>
      </c>
      <c r="I92" s="25">
        <f>IF(H92="n.a.","n.a.",(H92/H97*100))</f>
        <v>11.792576993945774</v>
      </c>
      <c r="K92" s="31">
        <v>139.8</v>
      </c>
      <c r="L92" s="25">
        <f>IF(K92="n.a.","n.a.",(K92/K97*100))</f>
        <v>33.42098972029644</v>
      </c>
    </row>
    <row r="93" spans="1:12" ht="11.25">
      <c r="A93" s="28" t="s">
        <v>58</v>
      </c>
      <c r="B93" s="29">
        <v>0.8</v>
      </c>
      <c r="C93" s="25">
        <f>IF(B93="n.a.","n.a.",(B93/B97*100))</f>
        <v>4.4692737430167595</v>
      </c>
      <c r="E93" s="24" t="s">
        <v>75</v>
      </c>
      <c r="F93" s="25" t="str">
        <f>IF(E93="n.a.","n.a.",(E93/E97*100))</f>
        <v>n.a.</v>
      </c>
      <c r="H93" s="30">
        <v>24.1</v>
      </c>
      <c r="I93" s="25">
        <f>IF(H93="n.a.","n.a.",(H93/H97*100))</f>
        <v>6.343774677546723</v>
      </c>
      <c r="K93" s="31" t="s">
        <v>75</v>
      </c>
      <c r="L93" s="25" t="str">
        <f>IF(K93="n.a.","n.a.",(K93/K97*100))</f>
        <v>n.a.</v>
      </c>
    </row>
    <row r="94" spans="1:12" ht="11.25">
      <c r="A94" s="28" t="s">
        <v>57</v>
      </c>
      <c r="B94" s="29">
        <v>1.4</v>
      </c>
      <c r="C94" s="25">
        <f>IF(B94="n.a.","n.a.",(B94/B97*100))</f>
        <v>7.821229050279328</v>
      </c>
      <c r="E94" s="24" t="s">
        <v>75</v>
      </c>
      <c r="F94" s="25" t="str">
        <f>IF(E94="n.a.","n.a.",(E94/E97*100))</f>
        <v>n.a.</v>
      </c>
      <c r="H94" s="30">
        <v>20.7</v>
      </c>
      <c r="I94" s="25">
        <f>IF(H94="n.a.","n.a.",(H94/H97*100))</f>
        <v>5.448802316399052</v>
      </c>
      <c r="K94" s="31" t="s">
        <v>75</v>
      </c>
      <c r="L94" s="25" t="str">
        <f>IF(K94="n.a.","n.a.",(K94/K97*100))</f>
        <v>n.a.</v>
      </c>
    </row>
    <row r="95" spans="1:12" ht="11.25">
      <c r="A95" s="6" t="s">
        <v>21</v>
      </c>
      <c r="B95" s="29">
        <v>0.5</v>
      </c>
      <c r="C95" s="25">
        <f>IF(B95="n.a.","n.a.",(B95/B97*100))</f>
        <v>2.793296089385475</v>
      </c>
      <c r="E95" s="24">
        <v>1.1</v>
      </c>
      <c r="F95" s="25">
        <f>IF(E95="n.a.","n.a.",(E95/E97*100))</f>
        <v>4.198473282442749</v>
      </c>
      <c r="H95" s="30">
        <v>10.7</v>
      </c>
      <c r="I95" s="25">
        <f>IF(H95="n.a.","n.a.",(H95/H97*100))</f>
        <v>2.8165306659647276</v>
      </c>
      <c r="K95" s="31">
        <v>15.7</v>
      </c>
      <c r="L95" s="25">
        <f>IF(K95="n.a.","n.a.",(K95/K97*100))</f>
        <v>3.753287114511116</v>
      </c>
    </row>
    <row r="96" spans="1:12" ht="11.25">
      <c r="A96" s="6" t="s">
        <v>37</v>
      </c>
      <c r="B96" s="29">
        <v>0.3</v>
      </c>
      <c r="C96" s="25">
        <f>IF(B96="n.a.","n.a.",(B96/B97*100))</f>
        <v>1.6759776536312845</v>
      </c>
      <c r="E96" s="24">
        <f>0.1+0.3</f>
        <v>0.4</v>
      </c>
      <c r="F96" s="25">
        <f>IF(E96="n.a.","n.a.",(E96/E97*100))</f>
        <v>1.5267175572519085</v>
      </c>
      <c r="H96" s="30">
        <v>8</v>
      </c>
      <c r="I96" s="25">
        <f>IF(H96="n.a.","n.a.",(H96/H97*100))</f>
        <v>2.10581732034746</v>
      </c>
      <c r="K96" s="31">
        <f>6+2.8</f>
        <v>8.8</v>
      </c>
      <c r="L96" s="25">
        <f>IF(K96="n.a.","n.a.",(K96/K97*100))</f>
        <v>2.103753287114511</v>
      </c>
    </row>
    <row r="97" spans="1:12" ht="11.25">
      <c r="A97" s="112" t="s">
        <v>24</v>
      </c>
      <c r="B97" s="113">
        <f>SUM(B87,B90:B96)-SUM(B93:B94)</f>
        <v>17.900000000000002</v>
      </c>
      <c r="C97" s="152">
        <f>IF(B97="n.a.","n.a.",(B97/B97*100))</f>
        <v>100</v>
      </c>
      <c r="D97" s="112"/>
      <c r="E97" s="152">
        <f>SUM(E87,E90:E96)</f>
        <v>26.2</v>
      </c>
      <c r="F97" s="152">
        <f>IF(E97="n.a.","n.a.",(E97/E97*100))</f>
        <v>100</v>
      </c>
      <c r="G97" s="112"/>
      <c r="H97" s="121">
        <f>SUM(H87,H90:H96)-SUM(H93:H94)</f>
        <v>379.9</v>
      </c>
      <c r="I97" s="152">
        <f>IF(H97="n.a.","n.a.",(H97/H97*100))</f>
        <v>100</v>
      </c>
      <c r="J97" s="112"/>
      <c r="K97" s="117">
        <f>SUM(K87,K90:K96)-SUM(K93:K94)</f>
        <v>418.3</v>
      </c>
      <c r="L97" s="152">
        <f>IF(K97="n.a.","n.a.",(K97/K97*100))</f>
        <v>100</v>
      </c>
    </row>
    <row r="99" spans="1:12" ht="11.25">
      <c r="A99" s="258" t="s">
        <v>96</v>
      </c>
      <c r="B99" s="258"/>
      <c r="C99" s="258"/>
      <c r="D99" s="258"/>
      <c r="E99" s="258"/>
      <c r="F99" s="258"/>
      <c r="G99" s="258"/>
      <c r="H99" s="258"/>
      <c r="I99" s="258"/>
      <c r="J99" s="258"/>
      <c r="K99" s="258"/>
      <c r="L99" s="258"/>
    </row>
    <row r="100" spans="1:12" ht="12.75" customHeight="1">
      <c r="A100" s="235" t="s">
        <v>151</v>
      </c>
      <c r="B100" s="232" t="s">
        <v>7</v>
      </c>
      <c r="C100" s="232"/>
      <c r="D100" s="232"/>
      <c r="E100" s="232"/>
      <c r="F100" s="232"/>
      <c r="G100" s="58"/>
      <c r="H100" s="232" t="s">
        <v>24</v>
      </c>
      <c r="I100" s="232"/>
      <c r="J100" s="232"/>
      <c r="K100" s="232"/>
      <c r="L100" s="232"/>
    </row>
    <row r="101" spans="1:12" ht="11.25">
      <c r="A101" s="236"/>
      <c r="B101" s="232" t="s">
        <v>41</v>
      </c>
      <c r="C101" s="232"/>
      <c r="D101" s="58"/>
      <c r="E101" s="232" t="s">
        <v>40</v>
      </c>
      <c r="F101" s="232"/>
      <c r="G101" s="58"/>
      <c r="H101" s="232" t="s">
        <v>41</v>
      </c>
      <c r="I101" s="232"/>
      <c r="J101" s="58"/>
      <c r="K101" s="232" t="s">
        <v>40</v>
      </c>
      <c r="L101" s="232"/>
    </row>
    <row r="102" spans="1:12" ht="11.25">
      <c r="A102" s="237"/>
      <c r="B102" s="152" t="s">
        <v>25</v>
      </c>
      <c r="C102" s="152" t="s">
        <v>89</v>
      </c>
      <c r="D102" s="112"/>
      <c r="E102" s="115" t="s">
        <v>25</v>
      </c>
      <c r="F102" s="115" t="s">
        <v>89</v>
      </c>
      <c r="G102" s="112"/>
      <c r="H102" s="117" t="s">
        <v>25</v>
      </c>
      <c r="I102" s="152" t="s">
        <v>89</v>
      </c>
      <c r="J102" s="112"/>
      <c r="K102" s="117" t="s">
        <v>25</v>
      </c>
      <c r="L102" s="115" t="s">
        <v>89</v>
      </c>
    </row>
    <row r="103" spans="1:12" ht="11.25">
      <c r="A103" s="6" t="s">
        <v>468</v>
      </c>
      <c r="B103" s="29">
        <f>SUM(B104:B105)</f>
        <v>1.5</v>
      </c>
      <c r="C103" s="25">
        <f>IF(B103="n.a.","n.a.",(B103/B113*100))</f>
        <v>78.94736842105262</v>
      </c>
      <c r="E103" s="25">
        <f>SUM(E104:E105)</f>
        <v>6.9</v>
      </c>
      <c r="F103" s="25">
        <f>IF(E103="n.a.","n.a.",(E103/E113*100))</f>
        <v>86.25</v>
      </c>
      <c r="H103" s="30">
        <f>SUM(H104:H105)</f>
        <v>220.89999999999998</v>
      </c>
      <c r="I103" s="25">
        <f>IF(H103="n.a.","n.a.",(H103/H113*100))</f>
        <v>83.26422917451943</v>
      </c>
      <c r="K103" s="31">
        <f>SUM(K104:K105)</f>
        <v>239.60000000000002</v>
      </c>
      <c r="L103" s="25">
        <f>IF(K103="n.a.","n.a.",(K103/K113*100))</f>
        <v>80.37571284803758</v>
      </c>
    </row>
    <row r="104" spans="1:12" ht="11.25">
      <c r="A104" s="28" t="s">
        <v>87</v>
      </c>
      <c r="B104" s="29">
        <v>1.1</v>
      </c>
      <c r="C104" s="25">
        <f>IF(B104="n.a.","n.a.",(B104/B113*100))</f>
        <v>57.89473684210527</v>
      </c>
      <c r="E104" s="25">
        <v>4</v>
      </c>
      <c r="F104" s="25">
        <f>IF(E104="n.a.","n.a.",(E104/E113*100))</f>
        <v>50</v>
      </c>
      <c r="H104" s="30">
        <v>163.1</v>
      </c>
      <c r="I104" s="25">
        <f>IF(H104="n.a.","n.a.",(H104/H113*100))</f>
        <v>61.47757255936676</v>
      </c>
      <c r="K104" s="31">
        <v>149.3</v>
      </c>
      <c r="L104" s="25">
        <f>IF(K104="n.a.","n.a.",(K104/K113*100))</f>
        <v>50.08386447500839</v>
      </c>
    </row>
    <row r="105" spans="1:12" ht="11.25">
      <c r="A105" s="28" t="s">
        <v>86</v>
      </c>
      <c r="B105" s="29">
        <v>0.4</v>
      </c>
      <c r="C105" s="25">
        <f>IF(B105="n.a.","n.a.",(B105/B113*100))</f>
        <v>21.052631578947366</v>
      </c>
      <c r="E105" s="25">
        <v>2.9</v>
      </c>
      <c r="F105" s="25">
        <f>IF(E105="n.a.","n.a.",(E105/E113*100))</f>
        <v>36.25</v>
      </c>
      <c r="H105" s="30">
        <v>57.8</v>
      </c>
      <c r="I105" s="25">
        <f>IF(H105="n.a.","n.a.",(H105/H113*100))</f>
        <v>21.786656615152662</v>
      </c>
      <c r="K105" s="31">
        <v>90.3</v>
      </c>
      <c r="L105" s="25">
        <f>IF(K105="n.a.","n.a.",(K105/K113*100))</f>
        <v>30.291848373029183</v>
      </c>
    </row>
    <row r="106" spans="1:12" ht="11.25">
      <c r="A106" s="6" t="s">
        <v>12</v>
      </c>
      <c r="B106" s="25" t="s">
        <v>75</v>
      </c>
      <c r="C106" s="25" t="s">
        <v>75</v>
      </c>
      <c r="E106" s="25" t="s">
        <v>75</v>
      </c>
      <c r="F106" s="25" t="str">
        <f>IF(E106="n.a.","n.a.",(E106/E113*100))</f>
        <v>n.a.</v>
      </c>
      <c r="H106" s="31" t="s">
        <v>75</v>
      </c>
      <c r="I106" s="25" t="str">
        <f>IF(H106="n.a.","n.a.",(H106/H113*100))</f>
        <v>n.a.</v>
      </c>
      <c r="K106" s="31" t="s">
        <v>75</v>
      </c>
      <c r="L106" s="25" t="str">
        <f>IF(K106="n.a.","n.a.",(K106/K113*100))</f>
        <v>n.a.</v>
      </c>
    </row>
    <row r="107" spans="1:12" ht="11.25">
      <c r="A107" s="4" t="s">
        <v>144</v>
      </c>
      <c r="B107" s="25" t="s">
        <v>75</v>
      </c>
      <c r="C107" s="25" t="s">
        <v>75</v>
      </c>
      <c r="E107" s="25" t="s">
        <v>75</v>
      </c>
      <c r="F107" s="25" t="str">
        <f>IF(E107="n.a.","n.a.",(E107/E113*100))</f>
        <v>n.a.</v>
      </c>
      <c r="H107" s="31" t="s">
        <v>75</v>
      </c>
      <c r="I107" s="25" t="str">
        <f>IF(H107="n.a.","n.a.",(H107/H113*100))</f>
        <v>n.a.</v>
      </c>
      <c r="K107" s="31" t="s">
        <v>75</v>
      </c>
      <c r="L107" s="25" t="str">
        <f>IF(K107="n.a.","n.a.",(K107/K113*100))</f>
        <v>n.a.</v>
      </c>
    </row>
    <row r="108" spans="1:12" ht="11.25">
      <c r="A108" s="6" t="s">
        <v>36</v>
      </c>
      <c r="B108" s="29">
        <f>SUM(B109:B110)</f>
        <v>0.2</v>
      </c>
      <c r="C108" s="25">
        <f>IF(B108="n.a.","n.a.",(B108/B113*100))</f>
        <v>10.526315789473683</v>
      </c>
      <c r="E108" s="25">
        <v>0.8</v>
      </c>
      <c r="F108" s="25">
        <f>IF(E108="n.a.","n.a.",(E108/E113*100))</f>
        <v>10</v>
      </c>
      <c r="H108" s="30">
        <f>SUM(H109:H110)</f>
        <v>15.2</v>
      </c>
      <c r="I108" s="25">
        <f>IF(H108="n.a.","n.a.",(H108/H113*100))</f>
        <v>5.7293629852996615</v>
      </c>
      <c r="K108" s="31">
        <v>38.8</v>
      </c>
      <c r="L108" s="25">
        <f>IF(K108="n.a.","n.a.",(K108/K113*100))</f>
        <v>13.015766521301575</v>
      </c>
    </row>
    <row r="109" spans="1:12" ht="11.25">
      <c r="A109" s="28" t="s">
        <v>58</v>
      </c>
      <c r="B109" s="25" t="s">
        <v>75</v>
      </c>
      <c r="C109" s="25" t="str">
        <f>IF(B109="n.a.","n.a.",(B109/B113*100))</f>
        <v>n.a.</v>
      </c>
      <c r="E109" s="25" t="s">
        <v>75</v>
      </c>
      <c r="F109" s="25" t="str">
        <f>IF(E109="n.a.","n.a.",(E109/E113*100))</f>
        <v>n.a.</v>
      </c>
      <c r="H109" s="30">
        <v>2.5</v>
      </c>
      <c r="I109" s="25">
        <f>IF(H109="n.a.","n.a.",(H109/H113*100))</f>
        <v>0.9423294383716548</v>
      </c>
      <c r="K109" s="31" t="s">
        <v>75</v>
      </c>
      <c r="L109" s="25" t="str">
        <f>IF(K109="n.a.","n.a.",(K109/K113*100))</f>
        <v>n.a.</v>
      </c>
    </row>
    <row r="110" spans="1:12" ht="11.25">
      <c r="A110" s="28" t="s">
        <v>57</v>
      </c>
      <c r="B110" s="29">
        <v>0.2</v>
      </c>
      <c r="C110" s="25">
        <f>IF(B110="n.a.","n.a.",(B110/B113*100))</f>
        <v>10.526315789473683</v>
      </c>
      <c r="E110" s="25" t="s">
        <v>75</v>
      </c>
      <c r="F110" s="25" t="str">
        <f>IF(E110="n.a.","n.a.",(E110/E113*100))</f>
        <v>n.a.</v>
      </c>
      <c r="H110" s="30">
        <v>12.7</v>
      </c>
      <c r="I110" s="25">
        <f>IF(H110="n.a.","n.a.",(H110/H113*100))</f>
        <v>4.787033546928007</v>
      </c>
      <c r="K110" s="31" t="s">
        <v>75</v>
      </c>
      <c r="L110" s="25" t="str">
        <f>IF(K110="n.a.","n.a.",(K110/K113*100))</f>
        <v>n.a.</v>
      </c>
    </row>
    <row r="111" spans="1:12" ht="11.25">
      <c r="A111" s="6" t="s">
        <v>21</v>
      </c>
      <c r="B111" s="25" t="s">
        <v>75</v>
      </c>
      <c r="C111" s="25" t="str">
        <f>IF(B111="n.a.","n.a.",(B111/B113*100))</f>
        <v>n.a.</v>
      </c>
      <c r="E111" s="25">
        <v>0.1</v>
      </c>
      <c r="F111" s="25">
        <f>IF(E111="n.a.","n.a.",(E111/E113*100))</f>
        <v>1.25</v>
      </c>
      <c r="H111" s="30">
        <v>4.7</v>
      </c>
      <c r="I111" s="25">
        <f>IF(H111="n.a.","n.a.",(H111/H113*100))</f>
        <v>1.771579344138711</v>
      </c>
      <c r="K111" s="31">
        <v>7.5</v>
      </c>
      <c r="L111" s="25">
        <f>IF(K111="n.a.","n.a.",(K111/K113*100))</f>
        <v>2.5159342502515933</v>
      </c>
    </row>
    <row r="112" spans="1:12" ht="11.25">
      <c r="A112" s="6" t="s">
        <v>37</v>
      </c>
      <c r="B112" s="29">
        <v>0.2</v>
      </c>
      <c r="C112" s="25">
        <f>IF(B112="n.a.","n.a.",(B112/B113*100))</f>
        <v>10.526315789473683</v>
      </c>
      <c r="E112" s="25">
        <v>0.2</v>
      </c>
      <c r="F112" s="25">
        <f>IF(E112="n.a.","n.a.",(E112/E113*100))</f>
        <v>2.5</v>
      </c>
      <c r="H112" s="30">
        <v>24.5</v>
      </c>
      <c r="I112" s="25">
        <f>IF(H112="n.a.","n.a.",(H112/H113*100))</f>
        <v>9.234828496042217</v>
      </c>
      <c r="K112" s="31">
        <v>12.2</v>
      </c>
      <c r="L112" s="25">
        <f>IF(K112="n.a.","n.a.",(K112/K113*100))</f>
        <v>4.092586380409259</v>
      </c>
    </row>
    <row r="113" spans="1:12" ht="11.25">
      <c r="A113" s="112" t="s">
        <v>24</v>
      </c>
      <c r="B113" s="113">
        <f>SUM(B103,B106:B112)-SUM(B109:B110)</f>
        <v>1.9000000000000001</v>
      </c>
      <c r="C113" s="152">
        <f>IF(B113="n.a.","n.a.",(B113/B113*100))</f>
        <v>100</v>
      </c>
      <c r="D113" s="112"/>
      <c r="E113" s="152">
        <f>SUM(E103,E106:E112)</f>
        <v>8</v>
      </c>
      <c r="F113" s="152">
        <f>IF(E113="n.a.","n.a.",(E113/E113*100))</f>
        <v>100</v>
      </c>
      <c r="G113" s="112"/>
      <c r="H113" s="121">
        <f>SUM(H103,H106:H112)-SUM(H109:H110)</f>
        <v>265.29999999999995</v>
      </c>
      <c r="I113" s="152">
        <f>IF(H113="n.a.","n.a.",(H113/H113*100))</f>
        <v>100</v>
      </c>
      <c r="J113" s="112"/>
      <c r="K113" s="117">
        <f>SUM(K103,K106:K112)-SUM(K109:K110)</f>
        <v>298.1</v>
      </c>
      <c r="L113" s="152">
        <f>IF(K113="n.a.","n.a.",(K113/K113*100))</f>
        <v>100</v>
      </c>
    </row>
    <row r="115" spans="1:12" ht="11.25">
      <c r="A115" s="258" t="s">
        <v>104</v>
      </c>
      <c r="B115" s="258"/>
      <c r="C115" s="258"/>
      <c r="D115" s="258"/>
      <c r="E115" s="258"/>
      <c r="F115" s="258"/>
      <c r="G115" s="258"/>
      <c r="H115" s="258"/>
      <c r="I115" s="258"/>
      <c r="J115" s="258"/>
      <c r="K115" s="258"/>
      <c r="L115" s="258"/>
    </row>
    <row r="116" spans="1:12" ht="12.75" customHeight="1">
      <c r="A116" s="235" t="s">
        <v>151</v>
      </c>
      <c r="B116" s="232" t="s">
        <v>7</v>
      </c>
      <c r="C116" s="232"/>
      <c r="D116" s="232"/>
      <c r="E116" s="232"/>
      <c r="F116" s="232"/>
      <c r="G116" s="58"/>
      <c r="H116" s="232" t="s">
        <v>24</v>
      </c>
      <c r="I116" s="232"/>
      <c r="J116" s="232"/>
      <c r="K116" s="232"/>
      <c r="L116" s="232"/>
    </row>
    <row r="117" spans="1:12" ht="11.25">
      <c r="A117" s="236"/>
      <c r="B117" s="232" t="s">
        <v>41</v>
      </c>
      <c r="C117" s="232"/>
      <c r="D117" s="58"/>
      <c r="E117" s="232" t="s">
        <v>40</v>
      </c>
      <c r="F117" s="232"/>
      <c r="G117" s="58"/>
      <c r="H117" s="232" t="s">
        <v>41</v>
      </c>
      <c r="I117" s="232"/>
      <c r="J117" s="58"/>
      <c r="K117" s="232" t="s">
        <v>40</v>
      </c>
      <c r="L117" s="232"/>
    </row>
    <row r="118" spans="1:12" ht="11.25">
      <c r="A118" s="237"/>
      <c r="B118" s="152" t="s">
        <v>25</v>
      </c>
      <c r="C118" s="152" t="s">
        <v>89</v>
      </c>
      <c r="D118" s="112"/>
      <c r="E118" s="115" t="s">
        <v>25</v>
      </c>
      <c r="F118" s="115" t="s">
        <v>89</v>
      </c>
      <c r="G118" s="112"/>
      <c r="H118" s="117" t="s">
        <v>25</v>
      </c>
      <c r="I118" s="152" t="s">
        <v>89</v>
      </c>
      <c r="J118" s="112"/>
      <c r="K118" s="117" t="s">
        <v>25</v>
      </c>
      <c r="L118" s="115" t="s">
        <v>89</v>
      </c>
    </row>
    <row r="119" spans="1:12" ht="11.25">
      <c r="A119" s="6" t="s">
        <v>468</v>
      </c>
      <c r="B119" s="29">
        <f>SUM(B120:B121)</f>
        <v>78.9</v>
      </c>
      <c r="C119" s="25">
        <f>IF(B119="n.a.","n.a.",(B119/B129*100))</f>
        <v>49.905123339658445</v>
      </c>
      <c r="E119" s="25">
        <f>SUM(E120:E121)</f>
        <v>79.8</v>
      </c>
      <c r="F119" s="25">
        <f>IF(E119="n.a.","n.a.",(E119/E129*100))</f>
        <v>45.96774193548388</v>
      </c>
      <c r="H119" s="30">
        <f>SUM(H120:H121)</f>
        <v>148</v>
      </c>
      <c r="I119" s="25">
        <f>IF(H119="n.a.","n.a.",(H119/H129*100))</f>
        <v>52.09433298134459</v>
      </c>
      <c r="K119" s="31">
        <f>SUM(K120:K121)</f>
        <v>177.8</v>
      </c>
      <c r="L119" s="25">
        <f>IF(K119="n.a.","n.a.",(K119/K129*100))</f>
        <v>53.89511973325249</v>
      </c>
    </row>
    <row r="120" spans="1:12" ht="11.25">
      <c r="A120" s="28" t="s">
        <v>87</v>
      </c>
      <c r="B120" s="29">
        <v>60.7</v>
      </c>
      <c r="C120" s="25">
        <f>IF(B120="n.a.","n.a.",(B120/B129*100))</f>
        <v>38.39342188488298</v>
      </c>
      <c r="E120" s="25">
        <v>66</v>
      </c>
      <c r="F120" s="25">
        <f>IF(E120="n.a.","n.a.",(E120/E129*100))</f>
        <v>38.01843317972351</v>
      </c>
      <c r="H120" s="30">
        <v>115.5</v>
      </c>
      <c r="I120" s="25">
        <f>IF(H120="n.a.","n.a.",(H120/H129*100))</f>
        <v>40.65469904963041</v>
      </c>
      <c r="K120" s="31">
        <v>143</v>
      </c>
      <c r="L120" s="25">
        <f>IF(K120="n.a.","n.a.",(K120/K129*100))</f>
        <v>43.34646862685662</v>
      </c>
    </row>
    <row r="121" spans="1:12" ht="11.25">
      <c r="A121" s="28" t="s">
        <v>86</v>
      </c>
      <c r="B121" s="29">
        <v>18.2</v>
      </c>
      <c r="C121" s="25">
        <f>IF(B121="n.a.","n.a.",(B121/B129*100))</f>
        <v>11.511701454775457</v>
      </c>
      <c r="E121" s="25">
        <v>13.8</v>
      </c>
      <c r="F121" s="25">
        <f>IF(E121="n.a.","n.a.",(E121/E129*100))</f>
        <v>7.94930875576037</v>
      </c>
      <c r="H121" s="30">
        <v>32.5</v>
      </c>
      <c r="I121" s="25">
        <f>IF(H121="n.a.","n.a.",(H121/H129*100))</f>
        <v>11.439633931714184</v>
      </c>
      <c r="K121" s="31">
        <v>34.8</v>
      </c>
      <c r="L121" s="25">
        <f>IF(K121="n.a.","n.a.",(K121/K129*100))</f>
        <v>10.548651106395877</v>
      </c>
    </row>
    <row r="122" spans="1:12" ht="11.25">
      <c r="A122" s="6" t="s">
        <v>12</v>
      </c>
      <c r="B122" s="29">
        <v>0</v>
      </c>
      <c r="C122" s="25">
        <f>IF(B122="n.a.","n.a.",(B122/B129*100))</f>
        <v>0</v>
      </c>
      <c r="E122" s="25" t="s">
        <v>75</v>
      </c>
      <c r="F122" s="25" t="str">
        <f>IF(E122="n.a.","n.a.",(E122/E129*100))</f>
        <v>n.a.</v>
      </c>
      <c r="H122" s="31" t="s">
        <v>75</v>
      </c>
      <c r="I122" s="25" t="str">
        <f>IF(H122="n.a.","n.a.",(H122/H129*100))</f>
        <v>n.a.</v>
      </c>
      <c r="K122" s="31" t="s">
        <v>75</v>
      </c>
      <c r="L122" s="25" t="str">
        <f>IF(K122="n.a.","n.a.",(K122/K129*100))</f>
        <v>n.a.</v>
      </c>
    </row>
    <row r="123" spans="1:12" ht="11.25">
      <c r="A123" s="4" t="s">
        <v>144</v>
      </c>
      <c r="B123" s="29">
        <v>0.2</v>
      </c>
      <c r="C123" s="25">
        <f>IF(B123="n.a.","n.a.",(B123/B129*100))</f>
        <v>0.1265022137887413</v>
      </c>
      <c r="E123" s="25">
        <v>0</v>
      </c>
      <c r="F123" s="25">
        <f>IF(E123="n.a.","n.a.",(E123/E129*100))</f>
        <v>0</v>
      </c>
      <c r="H123" s="31">
        <v>0.4</v>
      </c>
      <c r="I123" s="25">
        <f>IF(H123="n.a.","n.a.",(H123/H129*100))</f>
        <v>0.1407954945441746</v>
      </c>
      <c r="K123" s="31">
        <v>0.1</v>
      </c>
      <c r="L123" s="25">
        <f>IF(K123="n.a.","n.a.",(K123/K129*100))</f>
        <v>0.03031221582297666</v>
      </c>
    </row>
    <row r="124" spans="1:12" ht="11.25">
      <c r="A124" s="6" t="s">
        <v>36</v>
      </c>
      <c r="B124" s="29">
        <f>SUM(B125:B126)</f>
        <v>46.199999999999996</v>
      </c>
      <c r="C124" s="25">
        <f>IF(B124="n.a.","n.a.",(B124/B129*100))</f>
        <v>29.22201138519923</v>
      </c>
      <c r="E124" s="25">
        <v>72.1</v>
      </c>
      <c r="F124" s="25">
        <f>IF(E124="n.a.","n.a.",(E124/E129*100))</f>
        <v>41.532258064516135</v>
      </c>
      <c r="H124" s="30">
        <f>SUM(H125:H126)</f>
        <v>76.80000000000001</v>
      </c>
      <c r="I124" s="25">
        <f>IF(H124="n.a.","n.a.",(H124/H129*100))</f>
        <v>27.032734952481523</v>
      </c>
      <c r="K124" s="31">
        <v>111.9</v>
      </c>
      <c r="L124" s="25">
        <f>IF(K124="n.a.","n.a.",(K124/K129*100))</f>
        <v>33.91936950591088</v>
      </c>
    </row>
    <row r="125" spans="1:12" ht="11.25">
      <c r="A125" s="28" t="s">
        <v>58</v>
      </c>
      <c r="B125" s="29">
        <v>13.4</v>
      </c>
      <c r="C125" s="25">
        <f>IF(B125="n.a.","n.a.",(B125/B129*100))</f>
        <v>8.475648323845666</v>
      </c>
      <c r="E125" s="25" t="s">
        <v>75</v>
      </c>
      <c r="F125" s="25" t="str">
        <f>IF(E125="n.a.","n.a.",(E125/E129*100))</f>
        <v>n.a.</v>
      </c>
      <c r="H125" s="30">
        <v>24.6</v>
      </c>
      <c r="I125" s="25">
        <f>IF(H125="n.a.","n.a.",(H125/H129*100))</f>
        <v>8.658922914466736</v>
      </c>
      <c r="K125" s="31" t="s">
        <v>75</v>
      </c>
      <c r="L125" s="25" t="str">
        <f>IF(K125="n.a.","n.a.",(K125/K129*100))</f>
        <v>n.a.</v>
      </c>
    </row>
    <row r="126" spans="1:12" ht="11.25">
      <c r="A126" s="28" t="s">
        <v>57</v>
      </c>
      <c r="B126" s="29">
        <v>32.8</v>
      </c>
      <c r="C126" s="25">
        <f>IF(B126="n.a.","n.a.",(B126/B129*100))</f>
        <v>20.746363061353566</v>
      </c>
      <c r="E126" s="25" t="s">
        <v>75</v>
      </c>
      <c r="F126" s="25" t="str">
        <f>IF(E126="n.a.","n.a.",(E126/E129*100))</f>
        <v>n.a.</v>
      </c>
      <c r="H126" s="30">
        <v>52.2</v>
      </c>
      <c r="I126" s="25">
        <f>IF(H126="n.a.","n.a.",(H126/H129*100))</f>
        <v>18.373812038014783</v>
      </c>
      <c r="K126" s="31" t="s">
        <v>75</v>
      </c>
      <c r="L126" s="25" t="str">
        <f>IF(K126="n.a.","n.a.",(K126/K129*100))</f>
        <v>n.a.</v>
      </c>
    </row>
    <row r="127" spans="1:12" ht="11.25">
      <c r="A127" s="6" t="s">
        <v>21</v>
      </c>
      <c r="B127" s="29">
        <v>15.5</v>
      </c>
      <c r="C127" s="25">
        <f>IF(B127="n.a.","n.a.",(B127/B129*100))</f>
        <v>9.80392156862745</v>
      </c>
      <c r="E127" s="25">
        <v>11.7</v>
      </c>
      <c r="F127" s="25">
        <f>IF(E127="n.a.","n.a.",(E127/E129*100))</f>
        <v>6.739631336405531</v>
      </c>
      <c r="H127" s="30">
        <v>22.1</v>
      </c>
      <c r="I127" s="25">
        <f>IF(H127="n.a.","n.a.",(H127/H129*100))</f>
        <v>7.778951073565646</v>
      </c>
      <c r="K127" s="31">
        <v>18.6</v>
      </c>
      <c r="L127" s="25">
        <f>IF(K127="n.a.","n.a.",(K127/K129*100))</f>
        <v>5.638072143073659</v>
      </c>
    </row>
    <row r="128" spans="1:12" ht="11.25">
      <c r="A128" s="6" t="s">
        <v>37</v>
      </c>
      <c r="B128" s="29">
        <v>17.3</v>
      </c>
      <c r="C128" s="25">
        <f>IF(B128="n.a.","n.a.",(B128/B129*100))</f>
        <v>10.942441492726122</v>
      </c>
      <c r="E128" s="25">
        <f>2.3+7.7</f>
        <v>10</v>
      </c>
      <c r="F128" s="25">
        <f>IF(E128="n.a.","n.a.",(E128/E129*100))</f>
        <v>5.7603686635944715</v>
      </c>
      <c r="H128" s="30">
        <v>36.8</v>
      </c>
      <c r="I128" s="25">
        <f>IF(H128="n.a.","n.a.",(H128/H129*100))</f>
        <v>12.95318549806406</v>
      </c>
      <c r="K128" s="31">
        <f>2.7+18.8</f>
        <v>21.5</v>
      </c>
      <c r="L128" s="25">
        <f>IF(K128="n.a.","n.a.",(K128/K129*100))</f>
        <v>6.517126401939981</v>
      </c>
    </row>
    <row r="129" spans="1:12" ht="11.25">
      <c r="A129" s="112" t="s">
        <v>24</v>
      </c>
      <c r="B129" s="113">
        <f>SUM(B119,B122:B128)-SUM(B125:B126)</f>
        <v>158.10000000000002</v>
      </c>
      <c r="C129" s="152">
        <f>IF(B129="n.a.","n.a.",(B129/B129*100))</f>
        <v>100</v>
      </c>
      <c r="D129" s="112"/>
      <c r="E129" s="152">
        <f>SUM(E119,E122:E128)</f>
        <v>173.59999999999997</v>
      </c>
      <c r="F129" s="152">
        <f>IF(E129="n.a.","n.a.",(E129/E129*100))</f>
        <v>100</v>
      </c>
      <c r="G129" s="112"/>
      <c r="H129" s="121">
        <f>SUM(H119,H122:H128)-SUM(H125:H126)</f>
        <v>284.1</v>
      </c>
      <c r="I129" s="152">
        <f>IF(H129="n.a.","n.a.",(H129/H129*100))</f>
        <v>100</v>
      </c>
      <c r="J129" s="112"/>
      <c r="K129" s="117">
        <f>SUM(K119,K122:K128)-SUM(K125:K126)</f>
        <v>329.90000000000003</v>
      </c>
      <c r="L129" s="152">
        <f>IF(K129="n.a.","n.a.",(K129/K129*100))</f>
        <v>100</v>
      </c>
    </row>
    <row r="131" spans="1:12" ht="11.25">
      <c r="A131" s="260" t="s">
        <v>105</v>
      </c>
      <c r="B131" s="260"/>
      <c r="C131" s="260"/>
      <c r="D131" s="260"/>
      <c r="E131" s="260"/>
      <c r="F131" s="260"/>
      <c r="G131" s="260"/>
      <c r="H131" s="260"/>
      <c r="I131" s="260"/>
      <c r="J131" s="260"/>
      <c r="K131" s="260"/>
      <c r="L131" s="260"/>
    </row>
    <row r="132" spans="1:13" ht="12.75" customHeight="1">
      <c r="A132" s="235" t="s">
        <v>151</v>
      </c>
      <c r="B132" s="232" t="s">
        <v>7</v>
      </c>
      <c r="C132" s="232"/>
      <c r="D132" s="232"/>
      <c r="E132" s="232"/>
      <c r="F132" s="232"/>
      <c r="G132" s="207"/>
      <c r="H132" s="232" t="s">
        <v>24</v>
      </c>
      <c r="I132" s="232"/>
      <c r="J132" s="232"/>
      <c r="K132" s="232"/>
      <c r="L132" s="232"/>
      <c r="M132" s="75"/>
    </row>
    <row r="133" spans="1:12" ht="11.25">
      <c r="A133" s="236"/>
      <c r="B133" s="243" t="s">
        <v>41</v>
      </c>
      <c r="C133" s="243"/>
      <c r="D133" s="58"/>
      <c r="E133" s="243" t="s">
        <v>40</v>
      </c>
      <c r="F133" s="243"/>
      <c r="G133" s="58"/>
      <c r="H133" s="243" t="s">
        <v>41</v>
      </c>
      <c r="I133" s="243"/>
      <c r="J133" s="58"/>
      <c r="K133" s="232" t="s">
        <v>40</v>
      </c>
      <c r="L133" s="232"/>
    </row>
    <row r="134" spans="1:12" ht="11.25">
      <c r="A134" s="237"/>
      <c r="B134" s="152" t="s">
        <v>25</v>
      </c>
      <c r="C134" s="152" t="s">
        <v>89</v>
      </c>
      <c r="D134" s="112"/>
      <c r="E134" s="115" t="s">
        <v>25</v>
      </c>
      <c r="F134" s="115" t="s">
        <v>89</v>
      </c>
      <c r="G134" s="112"/>
      <c r="H134" s="117" t="s">
        <v>25</v>
      </c>
      <c r="I134" s="152" t="s">
        <v>89</v>
      </c>
      <c r="J134" s="112"/>
      <c r="K134" s="117" t="s">
        <v>25</v>
      </c>
      <c r="L134" s="115" t="s">
        <v>89</v>
      </c>
    </row>
    <row r="135" spans="1:12" ht="11.25">
      <c r="A135" s="6" t="s">
        <v>468</v>
      </c>
      <c r="B135" s="46">
        <v>437.8</v>
      </c>
      <c r="C135" s="46">
        <v>41.465</v>
      </c>
      <c r="D135" s="30"/>
      <c r="E135" s="30">
        <f>SUM(E136:E137)</f>
        <v>577.7</v>
      </c>
      <c r="F135" s="31">
        <f>IF(E135="n.a.","n.a.",(E135/E145*100))</f>
        <v>64.56191327670989</v>
      </c>
      <c r="G135" s="30"/>
      <c r="H135" s="30">
        <f>SUM(H136:H137)</f>
        <v>10925.5</v>
      </c>
      <c r="I135" s="31">
        <f>IF(H135="n.a.","n.a.",(H135/H145*100))</f>
        <v>74.70171959932993</v>
      </c>
      <c r="J135" s="30"/>
      <c r="K135" s="30">
        <f>SUM(K136:K137)</f>
        <v>13236.5</v>
      </c>
      <c r="L135" s="31">
        <f>IF(K135="n.a.","n.a.",(K135/K145*100))</f>
        <v>74.18523189014992</v>
      </c>
    </row>
    <row r="136" spans="1:12" ht="11.25">
      <c r="A136" s="28" t="s">
        <v>87</v>
      </c>
      <c r="B136" s="46">
        <v>339.7</v>
      </c>
      <c r="C136" s="46">
        <v>32.173</v>
      </c>
      <c r="D136" s="30"/>
      <c r="E136" s="30">
        <f>SUM(E8,E24,E40,E56,E72,E88,E104,E120)</f>
        <v>452.9</v>
      </c>
      <c r="F136" s="31">
        <f>IF(E136="n.a.","n.a.",(E136/E145*100))</f>
        <v>50.61466249441216</v>
      </c>
      <c r="G136" s="30"/>
      <c r="H136" s="30">
        <f>SUM(H8,H24,H40,H56,H72,H88,H104,H120)</f>
        <v>8719.5</v>
      </c>
      <c r="I136" s="31">
        <f>IF(H136="n.a.","n.a.",(H136/H145*100))</f>
        <v>59.61847458206556</v>
      </c>
      <c r="J136" s="30"/>
      <c r="K136" s="30">
        <f>SUM(K8,K24,K40,K56,K72,K88,K104,K120)</f>
        <v>10549.2</v>
      </c>
      <c r="L136" s="31">
        <f>IF(K136="n.a.","n.a.",(K136/K145*100))</f>
        <v>59.124001681378736</v>
      </c>
    </row>
    <row r="137" spans="1:12" ht="11.25">
      <c r="A137" s="28" t="s">
        <v>86</v>
      </c>
      <c r="B137" s="46">
        <v>98.1</v>
      </c>
      <c r="C137" s="46">
        <v>9.291</v>
      </c>
      <c r="D137" s="30"/>
      <c r="E137" s="30">
        <f>SUM(E9,E25,E41,E57,E73,E89,E105,E121)</f>
        <v>124.80000000000001</v>
      </c>
      <c r="F137" s="31">
        <f>IF(E137="n.a.","n.a.",(E137/E145*100))</f>
        <v>13.94725078229772</v>
      </c>
      <c r="G137" s="30"/>
      <c r="H137" s="30">
        <f>SUM(H9,H25,H41,H57,H73,H89,H105,H121)</f>
        <v>2206</v>
      </c>
      <c r="I137" s="31">
        <f>IF(H137="n.a.","n.a.",(H137/H145*100))</f>
        <v>15.083245017264366</v>
      </c>
      <c r="J137" s="30"/>
      <c r="K137" s="30">
        <f>SUM(K9,K25,K41,K57,K73,K89,K105,K121)</f>
        <v>2687.3</v>
      </c>
      <c r="L137" s="31">
        <f>IF(K137="n.a.","n.a.",(K137/K145*100))</f>
        <v>15.061230208771192</v>
      </c>
    </row>
    <row r="138" spans="1:12" ht="11.25">
      <c r="A138" s="6" t="s">
        <v>12</v>
      </c>
      <c r="B138" s="46">
        <v>10.3</v>
      </c>
      <c r="C138" s="46">
        <v>0.976</v>
      </c>
      <c r="D138" s="30"/>
      <c r="E138" s="30">
        <f>SUM(E10,E26,E42,E58,E74,E90,E106,E122)</f>
        <v>25.999999999999996</v>
      </c>
      <c r="F138" s="31">
        <f>IF(E138="n.a.","n.a.",(E138/E145*100))</f>
        <v>2.905677246312025</v>
      </c>
      <c r="G138" s="30"/>
      <c r="H138" s="30">
        <f>SUM(H10,H26,H42,H58,H74,H90,H106,H122)</f>
        <v>509.70000000000005</v>
      </c>
      <c r="I138" s="31">
        <f>IF(H138="n.a.","n.a.",(H138/H145*100))</f>
        <v>3.4850090595193324</v>
      </c>
      <c r="J138" s="30"/>
      <c r="K138" s="30">
        <f>SUM(K10,K26,K42,K58,K74,K90,K106,K122)</f>
        <v>490.70000000000005</v>
      </c>
      <c r="L138" s="31">
        <f>IF(K138="n.a.","n.a.",(K138/K145*100))</f>
        <v>2.750175143617767</v>
      </c>
    </row>
    <row r="139" spans="1:12" ht="11.25">
      <c r="A139" s="4" t="s">
        <v>144</v>
      </c>
      <c r="B139" s="46">
        <v>12</v>
      </c>
      <c r="C139" s="46">
        <v>1.137</v>
      </c>
      <c r="D139" s="30"/>
      <c r="E139" s="30">
        <f>SUM(E11,E27,E43,E59,E75,E91,E107,E123)</f>
        <v>7.8</v>
      </c>
      <c r="F139" s="31">
        <f>IF(E139="n.a.","n.a.",(E139/E145*100))</f>
        <v>0.8717031738936075</v>
      </c>
      <c r="G139" s="30"/>
      <c r="H139" s="30">
        <f>SUM(H11,H27,H43,H59,H75,H91,H107,H123)</f>
        <v>469.7</v>
      </c>
      <c r="I139" s="31">
        <f>IF(H139="n.a.","n.a.",(H139/H145*100))</f>
        <v>3.211514136268845</v>
      </c>
      <c r="J139" s="30"/>
      <c r="K139" s="30">
        <f>SUM(K11,K27,K43,K59,K75,K91,K107,K123)</f>
        <v>331.70000000000005</v>
      </c>
      <c r="L139" s="31">
        <f>IF(K139="n.a.","n.a.",(K139/K145*100))</f>
        <v>1.8590444164214657</v>
      </c>
    </row>
    <row r="140" spans="1:12" ht="11.25">
      <c r="A140" s="6" t="s">
        <v>36</v>
      </c>
      <c r="B140" s="46">
        <v>538.742</v>
      </c>
      <c r="C140" s="46">
        <v>51.025</v>
      </c>
      <c r="D140" s="30"/>
      <c r="E140" s="30">
        <f>SUM(E12,E28,E44,E60,E76,E92,E108,E124)</f>
        <v>227.7</v>
      </c>
      <c r="F140" s="31">
        <f>IF(E140="n.a.","n.a.",(E140/E145*100))</f>
        <v>25.447027268663387</v>
      </c>
      <c r="G140" s="30"/>
      <c r="H140" s="30">
        <f>SUM(H141:H142)</f>
        <v>1828.4</v>
      </c>
      <c r="I140" s="31">
        <f>IF(H140="n.a.","n.a.",(H140/H145*100))</f>
        <v>12.501452941779768</v>
      </c>
      <c r="J140" s="30"/>
      <c r="K140" s="30">
        <f>SUM(K12,K28,K44,K60,K76,K92,K108,K124)</f>
        <v>2786.6000000000004</v>
      </c>
      <c r="L140" s="31">
        <f>IF(K140="n.a.","n.a.",(K140/K145*100))</f>
        <v>15.61776656858624</v>
      </c>
    </row>
    <row r="141" spans="1:12" ht="11.25">
      <c r="A141" s="28" t="s">
        <v>58</v>
      </c>
      <c r="B141" s="46">
        <v>432.042</v>
      </c>
      <c r="C141" s="46">
        <v>40.919</v>
      </c>
      <c r="D141" s="30"/>
      <c r="E141" s="25" t="s">
        <v>75</v>
      </c>
      <c r="F141" s="31" t="str">
        <f>IF(E141="n.a.","n.a.",(E141/E145*100))</f>
        <v>n.a.</v>
      </c>
      <c r="G141" s="30"/>
      <c r="H141" s="30">
        <f>SUM(H13,H29,H45,H61,H77,H93,H109,H125)</f>
        <v>395.1000000000001</v>
      </c>
      <c r="I141" s="31">
        <f>IF(H141="n.a.","n.a.",(H141/H145*100))</f>
        <v>2.701446104406687</v>
      </c>
      <c r="J141" s="30"/>
      <c r="K141" s="25" t="s">
        <v>75</v>
      </c>
      <c r="L141" s="31" t="str">
        <f>IF(K141="n.a.","n.a.",(K141/K145*100))</f>
        <v>n.a.</v>
      </c>
    </row>
    <row r="142" spans="1:12" ht="11.25">
      <c r="A142" s="28" t="s">
        <v>57</v>
      </c>
      <c r="B142" s="46">
        <v>106.7</v>
      </c>
      <c r="C142" s="46">
        <v>10.106</v>
      </c>
      <c r="D142" s="30"/>
      <c r="E142" s="25" t="s">
        <v>75</v>
      </c>
      <c r="F142" s="31" t="str">
        <f>IF(E142="n.a.","n.a.",(E142/E145*100))</f>
        <v>n.a.</v>
      </c>
      <c r="G142" s="30"/>
      <c r="H142" s="30">
        <f>SUM(H14,H30,H46,H62,H78,H94,H110,H126)</f>
        <v>1433.3</v>
      </c>
      <c r="I142" s="31">
        <f>IF(H142="n.a.","n.a.",(H142/H145*100))</f>
        <v>9.800006837373079</v>
      </c>
      <c r="J142" s="30"/>
      <c r="K142" s="25" t="s">
        <v>75</v>
      </c>
      <c r="L142" s="31" t="str">
        <f>IF(K142="n.a.","n.a.",(K142/K145*100))</f>
        <v>n.a.</v>
      </c>
    </row>
    <row r="143" spans="1:12" ht="11.25">
      <c r="A143" s="6" t="s">
        <v>21</v>
      </c>
      <c r="B143" s="46">
        <v>29.6</v>
      </c>
      <c r="C143" s="46">
        <v>2.803</v>
      </c>
      <c r="D143" s="30"/>
      <c r="E143" s="30">
        <f>SUM(E15,E31,E47,E63,E79,E95,E111,E127)</f>
        <v>35.300000000000004</v>
      </c>
      <c r="F143" s="31">
        <f>IF(E143="n.a.","n.a.",(E143/E145*100))</f>
        <v>3.9450156459544043</v>
      </c>
      <c r="G143" s="30"/>
      <c r="H143" s="30">
        <f>SUM(H15,H31,H47,H63,H79,H95,H111,H127)</f>
        <v>443.2</v>
      </c>
      <c r="I143" s="31">
        <f>IF(H143="n.a.","n.a.",(H143/H145*100))</f>
        <v>3.0303237496153974</v>
      </c>
      <c r="J143" s="30"/>
      <c r="K143" s="30">
        <f>SUM(K15,K31,K47,K63,K79,K95,K111,K127)</f>
        <v>576.2</v>
      </c>
      <c r="L143" s="31">
        <f>IF(K143="n.a.","n.a.",(K143/K145*100))</f>
        <v>3.2293680818270984</v>
      </c>
    </row>
    <row r="144" spans="1:12" ht="11.25">
      <c r="A144" s="6" t="s">
        <v>37</v>
      </c>
      <c r="B144" s="46">
        <v>27.4</v>
      </c>
      <c r="C144" s="46">
        <v>2.595</v>
      </c>
      <c r="D144" s="30"/>
      <c r="E144" s="30">
        <f>SUM(E16,E32,E48,E64,E80,E96,E112,E128)</f>
        <v>20.3</v>
      </c>
      <c r="F144" s="31">
        <f>IF(E144="n.a.","n.a.",(E144/E145*100))</f>
        <v>2.2686633884666967</v>
      </c>
      <c r="G144" s="30"/>
      <c r="H144" s="30">
        <f>SUM(H16,H32,H48,H64,H80,H96,H112,H128)</f>
        <v>449</v>
      </c>
      <c r="I144" s="31">
        <f>IF(H144="n.a.","n.a.",(H144/H145*100))</f>
        <v>3.069980513486718</v>
      </c>
      <c r="J144" s="30"/>
      <c r="K144" s="30">
        <f>SUM(K16,K32,K48,K64,K80,K96,K112,K128)</f>
        <v>420.8</v>
      </c>
      <c r="L144" s="31">
        <f>IF(K144="n.a.","n.a.",(K144/K145*100))</f>
        <v>2.358413899397506</v>
      </c>
    </row>
    <row r="145" spans="1:12" ht="11.25">
      <c r="A145" s="112" t="s">
        <v>24</v>
      </c>
      <c r="B145" s="119">
        <v>1055.842</v>
      </c>
      <c r="C145" s="119">
        <v>100</v>
      </c>
      <c r="D145" s="121"/>
      <c r="E145" s="121">
        <f>SUM(E135,E138:E144)-SUM(E141:E142)</f>
        <v>894.8</v>
      </c>
      <c r="F145" s="117">
        <f>IF(E145="n.a.","n.a.",(E145/E145*100))</f>
        <v>100</v>
      </c>
      <c r="G145" s="121"/>
      <c r="H145" s="121">
        <f>SUM(H135,H138:H144)-SUM(H141:H142)</f>
        <v>14625.500000000002</v>
      </c>
      <c r="I145" s="117">
        <f>IF(H145="n.a.","n.a.",(H145/H145*100))</f>
        <v>100</v>
      </c>
      <c r="J145" s="121"/>
      <c r="K145" s="121">
        <f>SUM(K135,K138:K144)-SUM(K141:K142)</f>
        <v>17842.5</v>
      </c>
      <c r="L145" s="117">
        <f>IF(K145="n.a.","n.a.",(K145/K145*100))</f>
        <v>100</v>
      </c>
    </row>
    <row r="147" s="12" customFormat="1" ht="12.75"/>
    <row r="148" ht="12.75">
      <c r="A148" s="67" t="s">
        <v>371</v>
      </c>
    </row>
  </sheetData>
  <mergeCells count="72">
    <mergeCell ref="B132:F132"/>
    <mergeCell ref="H132:L132"/>
    <mergeCell ref="B133:C133"/>
    <mergeCell ref="E133:F133"/>
    <mergeCell ref="H133:I133"/>
    <mergeCell ref="K133:L133"/>
    <mergeCell ref="A131:L131"/>
    <mergeCell ref="B116:F116"/>
    <mergeCell ref="B117:C117"/>
    <mergeCell ref="E117:F117"/>
    <mergeCell ref="H116:L116"/>
    <mergeCell ref="H117:I117"/>
    <mergeCell ref="K117:L117"/>
    <mergeCell ref="A116:A118"/>
    <mergeCell ref="A115:L115"/>
    <mergeCell ref="B100:F100"/>
    <mergeCell ref="B101:C101"/>
    <mergeCell ref="E101:F101"/>
    <mergeCell ref="H100:L100"/>
    <mergeCell ref="H101:I101"/>
    <mergeCell ref="K101:L101"/>
    <mergeCell ref="A100:A102"/>
    <mergeCell ref="A99:L99"/>
    <mergeCell ref="B84:F84"/>
    <mergeCell ref="B85:C85"/>
    <mergeCell ref="E85:F85"/>
    <mergeCell ref="H84:L84"/>
    <mergeCell ref="H85:I85"/>
    <mergeCell ref="K85:L85"/>
    <mergeCell ref="A84:A86"/>
    <mergeCell ref="A83:L83"/>
    <mergeCell ref="B68:F68"/>
    <mergeCell ref="B69:C69"/>
    <mergeCell ref="E69:F69"/>
    <mergeCell ref="H68:L68"/>
    <mergeCell ref="H69:I69"/>
    <mergeCell ref="K69:L69"/>
    <mergeCell ref="A68:A70"/>
    <mergeCell ref="A67:L67"/>
    <mergeCell ref="B52:F52"/>
    <mergeCell ref="B53:C53"/>
    <mergeCell ref="E53:F53"/>
    <mergeCell ref="H52:L52"/>
    <mergeCell ref="H53:I53"/>
    <mergeCell ref="K53:L53"/>
    <mergeCell ref="A52:A54"/>
    <mergeCell ref="A51:L51"/>
    <mergeCell ref="B36:F36"/>
    <mergeCell ref="B37:C37"/>
    <mergeCell ref="E37:F37"/>
    <mergeCell ref="H36:L36"/>
    <mergeCell ref="H37:I37"/>
    <mergeCell ref="K37:L37"/>
    <mergeCell ref="A36:A38"/>
    <mergeCell ref="A35:L35"/>
    <mergeCell ref="B20:F20"/>
    <mergeCell ref="B21:C21"/>
    <mergeCell ref="E21:F21"/>
    <mergeCell ref="H20:L20"/>
    <mergeCell ref="H21:I21"/>
    <mergeCell ref="K21:L21"/>
    <mergeCell ref="A20:A22"/>
    <mergeCell ref="A132:A134"/>
    <mergeCell ref="A3:L3"/>
    <mergeCell ref="A19:L19"/>
    <mergeCell ref="B5:C5"/>
    <mergeCell ref="E5:F5"/>
    <mergeCell ref="B4:F4"/>
    <mergeCell ref="H4:L4"/>
    <mergeCell ref="H5:I5"/>
    <mergeCell ref="K5:L5"/>
    <mergeCell ref="A4:A6"/>
  </mergeCells>
  <hyperlinks>
    <hyperlink ref="A148" location="Index!A51" display="Index!A51"/>
  </hyperlinks>
  <printOptions/>
  <pageMargins left="0.75" right="0.75" top="0.47" bottom="0.45" header="0.17" footer="0.17"/>
  <pageSetup horizontalDpi="600" verticalDpi="600" orientation="landscape" paperSize="9" r:id="rId1"/>
  <headerFooter alignWithMargins="0">
    <oddHeader>&amp;L&amp;A</oddHeader>
  </headerFooter>
</worksheet>
</file>

<file path=xl/worksheets/sheet53.xml><?xml version="1.0" encoding="utf-8"?>
<worksheet xmlns="http://schemas.openxmlformats.org/spreadsheetml/2006/main" xmlns:r="http://schemas.openxmlformats.org/officeDocument/2006/relationships">
  <sheetPr>
    <pageSetUpPr fitToPage="1"/>
  </sheetPr>
  <dimension ref="A1:K46"/>
  <sheetViews>
    <sheetView tabSelected="1" workbookViewId="0" topLeftCell="A19">
      <selection activeCell="I48" sqref="I48"/>
    </sheetView>
  </sheetViews>
  <sheetFormatPr defaultColWidth="9.140625" defaultRowHeight="12.75"/>
  <cols>
    <col min="1" max="1" width="26.00390625" style="6" customWidth="1"/>
    <col min="2" max="2" width="12.140625" style="6" customWidth="1"/>
    <col min="3" max="5" width="12.421875" style="6" customWidth="1"/>
    <col min="6" max="10" width="9.140625" style="6" customWidth="1"/>
    <col min="11" max="11" width="14.7109375" style="6" customWidth="1"/>
    <col min="12" max="16384" width="9.140625" style="6" customWidth="1"/>
  </cols>
  <sheetData>
    <row r="1" spans="1:6" s="58" customFormat="1" ht="16.5" customHeight="1">
      <c r="A1" s="112" t="s">
        <v>386</v>
      </c>
      <c r="B1" s="112"/>
      <c r="C1" s="112"/>
      <c r="D1" s="112"/>
      <c r="E1" s="112"/>
      <c r="F1" s="104"/>
    </row>
    <row r="2" spans="1:6" ht="45.75" customHeight="1">
      <c r="A2" s="139" t="s">
        <v>341</v>
      </c>
      <c r="B2" s="116" t="s">
        <v>26</v>
      </c>
      <c r="C2" s="116" t="s">
        <v>340</v>
      </c>
      <c r="D2" s="116" t="s">
        <v>27</v>
      </c>
      <c r="E2" s="116" t="s">
        <v>168</v>
      </c>
      <c r="F2" s="75"/>
    </row>
    <row r="3" spans="1:5" ht="11.25">
      <c r="A3" s="6" t="s">
        <v>106</v>
      </c>
      <c r="B3" s="46">
        <v>0.916</v>
      </c>
      <c r="C3" s="46">
        <v>0.916</v>
      </c>
      <c r="D3" s="46">
        <v>0.916</v>
      </c>
      <c r="E3" s="46">
        <v>0.915</v>
      </c>
    </row>
    <row r="4" spans="1:5" ht="11.25">
      <c r="A4" s="6" t="s">
        <v>107</v>
      </c>
      <c r="B4" s="46">
        <v>0.824</v>
      </c>
      <c r="C4" s="46" t="s">
        <v>77</v>
      </c>
      <c r="D4" s="46">
        <v>0.826</v>
      </c>
      <c r="E4" s="46">
        <v>0.916</v>
      </c>
    </row>
    <row r="5" spans="1:5" ht="11.25">
      <c r="A5" s="6" t="s">
        <v>12</v>
      </c>
      <c r="B5" s="46">
        <v>0.915</v>
      </c>
      <c r="C5" s="46">
        <v>0.918</v>
      </c>
      <c r="D5" s="46">
        <v>0.916</v>
      </c>
      <c r="E5" s="46">
        <v>0.916</v>
      </c>
    </row>
    <row r="6" spans="1:5" ht="11.25">
      <c r="A6" s="6" t="s">
        <v>108</v>
      </c>
      <c r="B6" s="46">
        <v>0.916</v>
      </c>
      <c r="C6" s="46">
        <v>0.917</v>
      </c>
      <c r="D6" s="46">
        <v>0.916</v>
      </c>
      <c r="E6" s="46">
        <v>0.917</v>
      </c>
    </row>
    <row r="7" spans="1:5" ht="11.25">
      <c r="A7" s="6" t="s">
        <v>13</v>
      </c>
      <c r="B7" s="46">
        <v>0.91</v>
      </c>
      <c r="C7" s="46" t="s">
        <v>77</v>
      </c>
      <c r="D7" s="46">
        <v>0.834</v>
      </c>
      <c r="E7" s="46">
        <v>0.916</v>
      </c>
    </row>
    <row r="8" spans="1:5" ht="11.25">
      <c r="A8" s="6" t="s">
        <v>15</v>
      </c>
      <c r="B8" s="46">
        <v>0.858</v>
      </c>
      <c r="C8" s="46">
        <v>0.858</v>
      </c>
      <c r="D8" s="46">
        <v>0.856</v>
      </c>
      <c r="E8" s="46">
        <v>0.996</v>
      </c>
    </row>
    <row r="9" spans="1:5" ht="11.25">
      <c r="A9" s="6" t="s">
        <v>16</v>
      </c>
      <c r="B9" s="46">
        <v>0.835</v>
      </c>
      <c r="C9" s="46" t="s">
        <v>77</v>
      </c>
      <c r="D9" s="46">
        <v>0.827</v>
      </c>
      <c r="E9" s="46">
        <v>0.996</v>
      </c>
    </row>
    <row r="10" spans="1:5" ht="11.25">
      <c r="A10" s="6" t="s">
        <v>21</v>
      </c>
      <c r="B10" s="46">
        <v>0.917</v>
      </c>
      <c r="C10" s="46">
        <v>0.917</v>
      </c>
      <c r="D10" s="46">
        <v>0.916</v>
      </c>
      <c r="E10" s="46">
        <v>0.916</v>
      </c>
    </row>
    <row r="11" spans="1:5" ht="11.25">
      <c r="A11" s="6" t="s">
        <v>17</v>
      </c>
      <c r="B11" s="46">
        <v>0.996</v>
      </c>
      <c r="C11" s="46" t="s">
        <v>77</v>
      </c>
      <c r="D11" s="46">
        <v>0.961</v>
      </c>
      <c r="E11" s="46" t="s">
        <v>77</v>
      </c>
    </row>
    <row r="12" spans="1:5" ht="11.25">
      <c r="A12" s="6" t="s">
        <v>57</v>
      </c>
      <c r="B12" s="46">
        <v>0.927</v>
      </c>
      <c r="C12" s="46">
        <v>0.928</v>
      </c>
      <c r="D12" s="46">
        <v>0.931</v>
      </c>
      <c r="E12" s="46">
        <v>0.922</v>
      </c>
    </row>
    <row r="13" spans="1:5" ht="11.25">
      <c r="A13" s="6" t="s">
        <v>58</v>
      </c>
      <c r="B13" s="46">
        <v>0.928</v>
      </c>
      <c r="C13" s="46">
        <v>0.926</v>
      </c>
      <c r="D13" s="46">
        <v>0.934</v>
      </c>
      <c r="E13" s="46">
        <v>0.922</v>
      </c>
    </row>
    <row r="14" spans="1:5" ht="11.25">
      <c r="A14" s="112" t="s">
        <v>28</v>
      </c>
      <c r="B14" s="119">
        <v>0.92</v>
      </c>
      <c r="C14" s="119">
        <v>0.917</v>
      </c>
      <c r="D14" s="119">
        <v>0.881</v>
      </c>
      <c r="E14" s="119">
        <v>0.008</v>
      </c>
    </row>
    <row r="15" spans="1:11" ht="11.25">
      <c r="A15" s="110"/>
      <c r="B15" s="110"/>
      <c r="C15" s="205"/>
      <c r="D15" s="205"/>
      <c r="E15" s="205"/>
      <c r="F15" s="205"/>
      <c r="G15" s="110"/>
      <c r="H15" s="110"/>
      <c r="I15" s="110"/>
      <c r="J15" s="110"/>
      <c r="K15" s="110"/>
    </row>
    <row r="16" spans="1:11" ht="11.25">
      <c r="A16" s="235" t="s">
        <v>431</v>
      </c>
      <c r="B16" s="218" t="s">
        <v>110</v>
      </c>
      <c r="C16" s="232" t="s">
        <v>109</v>
      </c>
      <c r="D16" s="232"/>
      <c r="E16" s="232"/>
      <c r="F16" s="232"/>
      <c r="G16" s="232"/>
      <c r="H16" s="232"/>
      <c r="I16" s="232"/>
      <c r="J16" s="232"/>
      <c r="K16" s="218" t="s">
        <v>111</v>
      </c>
    </row>
    <row r="17" spans="1:11" ht="21.75" customHeight="1">
      <c r="A17" s="237"/>
      <c r="B17" s="250"/>
      <c r="C17" s="206" t="s">
        <v>64</v>
      </c>
      <c r="D17" s="206" t="s">
        <v>65</v>
      </c>
      <c r="E17" s="206" t="s">
        <v>66</v>
      </c>
      <c r="F17" s="206" t="s">
        <v>67</v>
      </c>
      <c r="G17" s="206" t="s">
        <v>68</v>
      </c>
      <c r="H17" s="206" t="s">
        <v>69</v>
      </c>
      <c r="I17" s="206" t="s">
        <v>70</v>
      </c>
      <c r="J17" s="206" t="s">
        <v>71</v>
      </c>
      <c r="K17" s="250"/>
    </row>
    <row r="18" spans="1:11" ht="11.25">
      <c r="A18" s="6" t="s">
        <v>106</v>
      </c>
      <c r="B18" s="29">
        <f>C18</f>
        <v>91.4</v>
      </c>
      <c r="C18" s="31">
        <v>91.4</v>
      </c>
      <c r="D18" s="31">
        <v>91.4</v>
      </c>
      <c r="E18" s="31">
        <v>91.8</v>
      </c>
      <c r="F18" s="31">
        <v>92.799</v>
      </c>
      <c r="G18" s="31">
        <v>91.7</v>
      </c>
      <c r="H18" s="31">
        <v>91.898</v>
      </c>
      <c r="I18" s="31">
        <v>91.802</v>
      </c>
      <c r="J18" s="31">
        <v>91.395</v>
      </c>
      <c r="K18" s="31">
        <v>91.552</v>
      </c>
    </row>
    <row r="19" spans="1:11" ht="11.25">
      <c r="A19" s="6" t="s">
        <v>107</v>
      </c>
      <c r="B19" s="31">
        <v>82.417</v>
      </c>
      <c r="C19" s="31" t="s">
        <v>77</v>
      </c>
      <c r="D19" s="31" t="s">
        <v>77</v>
      </c>
      <c r="E19" s="31" t="s">
        <v>77</v>
      </c>
      <c r="F19" s="31" t="s">
        <v>77</v>
      </c>
      <c r="G19" s="31" t="s">
        <v>77</v>
      </c>
      <c r="H19" s="31" t="s">
        <v>77</v>
      </c>
      <c r="I19" s="31" t="s">
        <v>77</v>
      </c>
      <c r="J19" s="31" t="s">
        <v>77</v>
      </c>
      <c r="K19" s="31">
        <v>82.592</v>
      </c>
    </row>
    <row r="20" spans="1:11" ht="11.25">
      <c r="A20" s="6" t="s">
        <v>12</v>
      </c>
      <c r="B20" s="31">
        <v>91.516</v>
      </c>
      <c r="C20" s="31">
        <v>91.4</v>
      </c>
      <c r="D20" s="31">
        <v>91.426</v>
      </c>
      <c r="E20" s="31">
        <v>91.805</v>
      </c>
      <c r="F20" s="31">
        <v>92.796</v>
      </c>
      <c r="G20" s="31">
        <v>91.701</v>
      </c>
      <c r="H20" s="31">
        <v>91.667</v>
      </c>
      <c r="I20" s="31" t="s">
        <v>77</v>
      </c>
      <c r="J20" s="31" t="s">
        <v>77</v>
      </c>
      <c r="K20" s="31">
        <v>91.632</v>
      </c>
    </row>
    <row r="21" spans="1:11" ht="11.25">
      <c r="A21" s="6" t="s">
        <v>108</v>
      </c>
      <c r="B21" s="31">
        <v>91.614</v>
      </c>
      <c r="C21" s="31">
        <v>91.392</v>
      </c>
      <c r="D21" s="31">
        <v>91.399</v>
      </c>
      <c r="E21" s="31">
        <v>91.809</v>
      </c>
      <c r="F21" s="31">
        <v>92.803</v>
      </c>
      <c r="G21" s="31">
        <v>91.689</v>
      </c>
      <c r="H21" s="31">
        <v>92.593</v>
      </c>
      <c r="I21" s="31" t="s">
        <v>77</v>
      </c>
      <c r="J21" s="31" t="s">
        <v>77</v>
      </c>
      <c r="K21" s="31">
        <v>91.647</v>
      </c>
    </row>
    <row r="22" spans="1:11" ht="11.25">
      <c r="A22" s="6" t="s">
        <v>13</v>
      </c>
      <c r="B22" s="31">
        <v>91.05</v>
      </c>
      <c r="C22" s="31" t="s">
        <v>77</v>
      </c>
      <c r="D22" s="31" t="s">
        <v>77</v>
      </c>
      <c r="E22" s="31" t="s">
        <v>77</v>
      </c>
      <c r="F22" s="31" t="s">
        <v>77</v>
      </c>
      <c r="G22" s="31" t="s">
        <v>77</v>
      </c>
      <c r="H22" s="31" t="s">
        <v>77</v>
      </c>
      <c r="I22" s="31" t="s">
        <v>77</v>
      </c>
      <c r="J22" s="31" t="s">
        <v>77</v>
      </c>
      <c r="K22" s="31">
        <v>83.417</v>
      </c>
    </row>
    <row r="23" spans="1:11" ht="11.25">
      <c r="A23" s="6" t="s">
        <v>15</v>
      </c>
      <c r="B23" s="31">
        <v>85.803</v>
      </c>
      <c r="C23" s="31">
        <v>84.01</v>
      </c>
      <c r="D23" s="31">
        <v>86.285</v>
      </c>
      <c r="E23" s="31">
        <v>84.5</v>
      </c>
      <c r="F23" s="31">
        <v>88.401</v>
      </c>
      <c r="G23" s="31">
        <v>89.493</v>
      </c>
      <c r="H23" s="31">
        <v>88.2</v>
      </c>
      <c r="I23" s="31">
        <v>84.581</v>
      </c>
      <c r="J23" s="31">
        <v>88.117</v>
      </c>
      <c r="K23" s="31">
        <v>85.631</v>
      </c>
    </row>
    <row r="24" spans="1:11" ht="11.25">
      <c r="A24" s="6" t="s">
        <v>16</v>
      </c>
      <c r="B24" s="31">
        <v>83.503</v>
      </c>
      <c r="C24" s="31" t="s">
        <v>77</v>
      </c>
      <c r="D24" s="31" t="s">
        <v>77</v>
      </c>
      <c r="E24" s="31" t="s">
        <v>77</v>
      </c>
      <c r="F24" s="31" t="s">
        <v>77</v>
      </c>
      <c r="G24" s="31" t="s">
        <v>77</v>
      </c>
      <c r="H24" s="31" t="s">
        <v>77</v>
      </c>
      <c r="I24" s="31" t="s">
        <v>77</v>
      </c>
      <c r="J24" s="31" t="s">
        <v>77</v>
      </c>
      <c r="K24" s="31">
        <v>82.742</v>
      </c>
    </row>
    <row r="25" spans="1:11" ht="11.25">
      <c r="A25" s="6" t="s">
        <v>21</v>
      </c>
      <c r="B25" s="31">
        <v>91.745</v>
      </c>
      <c r="C25" s="31">
        <v>91.407</v>
      </c>
      <c r="D25" s="31">
        <v>91.409</v>
      </c>
      <c r="E25" s="31">
        <v>91.795</v>
      </c>
      <c r="F25" s="31">
        <v>92.808</v>
      </c>
      <c r="G25" s="31">
        <v>91.69</v>
      </c>
      <c r="H25" s="31">
        <v>91.939</v>
      </c>
      <c r="I25" s="31">
        <v>91.858</v>
      </c>
      <c r="J25" s="31">
        <v>91.405</v>
      </c>
      <c r="K25" s="31">
        <v>91.597</v>
      </c>
    </row>
    <row r="26" spans="1:11" ht="11.25">
      <c r="A26" s="6" t="s">
        <v>17</v>
      </c>
      <c r="B26" s="31">
        <v>99.601</v>
      </c>
      <c r="C26" s="31" t="s">
        <v>77</v>
      </c>
      <c r="D26" s="31" t="s">
        <v>77</v>
      </c>
      <c r="E26" s="31" t="s">
        <v>77</v>
      </c>
      <c r="F26" s="31" t="s">
        <v>77</v>
      </c>
      <c r="G26" s="31" t="s">
        <v>77</v>
      </c>
      <c r="H26" s="31" t="s">
        <v>77</v>
      </c>
      <c r="I26" s="31" t="s">
        <v>77</v>
      </c>
      <c r="J26" s="31" t="s">
        <v>77</v>
      </c>
      <c r="K26" s="31">
        <v>96.096</v>
      </c>
    </row>
    <row r="27" spans="1:11" ht="11.25">
      <c r="A27" s="6" t="s">
        <v>57</v>
      </c>
      <c r="B27" s="31">
        <v>92.731</v>
      </c>
      <c r="C27" s="31">
        <v>93.499</v>
      </c>
      <c r="D27" s="31">
        <v>91.399</v>
      </c>
      <c r="E27" s="31">
        <v>93.401</v>
      </c>
      <c r="F27" s="31">
        <v>92.196</v>
      </c>
      <c r="G27" s="31">
        <v>92.798</v>
      </c>
      <c r="H27" s="31">
        <v>92.699</v>
      </c>
      <c r="I27" s="31">
        <v>92.822</v>
      </c>
      <c r="J27" s="31">
        <v>93.198</v>
      </c>
      <c r="K27" s="31">
        <v>93.078</v>
      </c>
    </row>
    <row r="28" spans="1:11" ht="11.25">
      <c r="A28" s="6" t="s">
        <v>58</v>
      </c>
      <c r="B28" s="31">
        <v>92.758</v>
      </c>
      <c r="C28" s="31">
        <v>93.506</v>
      </c>
      <c r="D28" s="31">
        <v>91.396</v>
      </c>
      <c r="E28" s="31">
        <v>93.401</v>
      </c>
      <c r="F28" s="31">
        <v>92.21</v>
      </c>
      <c r="G28" s="31">
        <v>92.805</v>
      </c>
      <c r="H28" s="31">
        <v>92.711</v>
      </c>
      <c r="I28" s="31">
        <v>92.733</v>
      </c>
      <c r="J28" s="31">
        <v>93.196</v>
      </c>
      <c r="K28" s="31">
        <v>93.423</v>
      </c>
    </row>
    <row r="29" spans="1:11" ht="11.25">
      <c r="A29" s="112" t="s">
        <v>28</v>
      </c>
      <c r="B29" s="117">
        <v>92.014</v>
      </c>
      <c r="C29" s="117">
        <v>91.52</v>
      </c>
      <c r="D29" s="117">
        <v>91.255</v>
      </c>
      <c r="E29" s="117">
        <v>91.872</v>
      </c>
      <c r="F29" s="117">
        <v>92.499</v>
      </c>
      <c r="G29" s="117">
        <v>91.844</v>
      </c>
      <c r="H29" s="117">
        <v>92.127</v>
      </c>
      <c r="I29" s="117">
        <v>91.799</v>
      </c>
      <c r="J29" s="117">
        <v>92.256</v>
      </c>
      <c r="K29" s="117">
        <v>88.152</v>
      </c>
    </row>
    <row r="30" spans="1:10" ht="11.25" customHeight="1">
      <c r="A30" s="110"/>
      <c r="B30" s="110"/>
      <c r="C30" s="111"/>
      <c r="D30" s="111"/>
      <c r="E30" s="29"/>
      <c r="F30" s="29"/>
      <c r="G30" s="29"/>
      <c r="H30" s="29"/>
      <c r="I30" s="29"/>
      <c r="J30" s="25"/>
    </row>
    <row r="31" spans="1:4" ht="45">
      <c r="A31" s="139" t="s">
        <v>342</v>
      </c>
      <c r="B31" s="126" t="s">
        <v>110</v>
      </c>
      <c r="C31" s="126" t="s">
        <v>109</v>
      </c>
      <c r="D31" s="126" t="s">
        <v>111</v>
      </c>
    </row>
    <row r="32" spans="1:7" ht="11.25">
      <c r="A32" s="6" t="s">
        <v>106</v>
      </c>
      <c r="B32" s="31">
        <v>86.1</v>
      </c>
      <c r="C32" s="31">
        <v>86.1</v>
      </c>
      <c r="D32" s="31">
        <v>86.1</v>
      </c>
      <c r="E32" s="29"/>
      <c r="F32" s="29"/>
      <c r="G32" s="29"/>
    </row>
    <row r="33" spans="1:7" ht="11.25">
      <c r="A33" s="6" t="s">
        <v>107</v>
      </c>
      <c r="B33" s="31">
        <v>66.599</v>
      </c>
      <c r="C33" s="31" t="s">
        <v>77</v>
      </c>
      <c r="D33" s="31">
        <v>66.6</v>
      </c>
      <c r="E33" s="29"/>
      <c r="F33" s="33"/>
      <c r="G33" s="29"/>
    </row>
    <row r="34" spans="1:7" ht="11.25">
      <c r="A34" s="6" t="s">
        <v>12</v>
      </c>
      <c r="B34" s="31">
        <v>86.139</v>
      </c>
      <c r="C34" s="31">
        <v>86.1</v>
      </c>
      <c r="D34" s="31">
        <v>86.097</v>
      </c>
      <c r="E34" s="29"/>
      <c r="F34" s="29"/>
      <c r="G34" s="29"/>
    </row>
    <row r="35" spans="1:7" ht="11.25">
      <c r="A35" s="6" t="s">
        <v>108</v>
      </c>
      <c r="B35" s="31">
        <v>86.1</v>
      </c>
      <c r="C35" s="31">
        <v>86.102</v>
      </c>
      <c r="D35" s="31">
        <v>86.101</v>
      </c>
      <c r="E35" s="29"/>
      <c r="F35" s="29"/>
      <c r="G35" s="29"/>
    </row>
    <row r="36" spans="1:7" ht="11.25">
      <c r="A36" s="6" t="s">
        <v>13</v>
      </c>
      <c r="B36" s="31">
        <v>86.84</v>
      </c>
      <c r="C36" s="31" t="s">
        <v>77</v>
      </c>
      <c r="D36" s="31">
        <v>72.1</v>
      </c>
      <c r="E36" s="29"/>
      <c r="F36" s="33"/>
      <c r="G36" s="29"/>
    </row>
    <row r="37" spans="1:7" ht="11.25">
      <c r="A37" s="6" t="s">
        <v>15</v>
      </c>
      <c r="B37" s="31">
        <v>76.598</v>
      </c>
      <c r="C37" s="31">
        <v>76.602</v>
      </c>
      <c r="D37" s="31">
        <v>76.6</v>
      </c>
      <c r="E37" s="29"/>
      <c r="F37" s="29"/>
      <c r="G37" s="29"/>
    </row>
    <row r="38" spans="1:7" ht="11.25">
      <c r="A38" s="6" t="s">
        <v>16</v>
      </c>
      <c r="B38" s="31">
        <v>72.102</v>
      </c>
      <c r="C38" s="31" t="s">
        <v>77</v>
      </c>
      <c r="D38" s="31">
        <v>72.101</v>
      </c>
      <c r="E38" s="29"/>
      <c r="F38" s="33"/>
      <c r="G38" s="29"/>
    </row>
    <row r="39" spans="1:7" ht="11.25">
      <c r="A39" s="6" t="s">
        <v>21</v>
      </c>
      <c r="B39" s="31">
        <v>86.1</v>
      </c>
      <c r="C39" s="31">
        <v>86.102</v>
      </c>
      <c r="D39" s="31">
        <v>86.101</v>
      </c>
      <c r="E39" s="29"/>
      <c r="F39" s="29"/>
      <c r="G39" s="29"/>
    </row>
    <row r="40" spans="1:7" ht="11.25">
      <c r="A40" s="6" t="s">
        <v>17</v>
      </c>
      <c r="B40" s="31">
        <v>98.61</v>
      </c>
      <c r="C40" s="31">
        <v>91.553</v>
      </c>
      <c r="D40" s="31">
        <v>93.044</v>
      </c>
      <c r="E40" s="29"/>
      <c r="F40" s="29"/>
      <c r="G40" s="29"/>
    </row>
    <row r="41" spans="1:7" ht="11.25">
      <c r="A41" s="6" t="s">
        <v>57</v>
      </c>
      <c r="B41" s="31">
        <v>90.702</v>
      </c>
      <c r="C41" s="31">
        <v>90.699</v>
      </c>
      <c r="D41" s="31">
        <v>90.693</v>
      </c>
      <c r="E41" s="29"/>
      <c r="F41" s="29"/>
      <c r="G41" s="29"/>
    </row>
    <row r="42" spans="1:7" ht="11.25">
      <c r="A42" s="6" t="s">
        <v>58</v>
      </c>
      <c r="B42" s="31">
        <v>90.702</v>
      </c>
      <c r="C42" s="31">
        <v>90.701</v>
      </c>
      <c r="D42" s="31" t="s">
        <v>77</v>
      </c>
      <c r="E42" s="29"/>
      <c r="F42" s="29"/>
      <c r="G42" s="33"/>
    </row>
    <row r="43" spans="1:7" ht="11.25">
      <c r="A43" s="112" t="s">
        <v>28</v>
      </c>
      <c r="B43" s="117">
        <v>87.562</v>
      </c>
      <c r="C43" s="117">
        <v>86.875</v>
      </c>
      <c r="D43" s="117">
        <v>78.104</v>
      </c>
      <c r="E43" s="29"/>
      <c r="F43" s="29"/>
      <c r="G43" s="29"/>
    </row>
    <row r="44" spans="4:5" ht="11.25">
      <c r="D44" s="32"/>
      <c r="E44" s="32"/>
    </row>
    <row r="45" ht="11.25">
      <c r="D45" s="32"/>
    </row>
    <row r="46" spans="1:4" ht="12.75">
      <c r="A46" s="21" t="s">
        <v>372</v>
      </c>
      <c r="D46" s="32"/>
    </row>
  </sheetData>
  <mergeCells count="4">
    <mergeCell ref="C16:J16"/>
    <mergeCell ref="B16:B17"/>
    <mergeCell ref="K16:K17"/>
    <mergeCell ref="A16:A17"/>
  </mergeCells>
  <hyperlinks>
    <hyperlink ref="A46" location="Index!A52" display="Index!A52"/>
  </hyperlinks>
  <printOptions/>
  <pageMargins left="0.16" right="0.17" top="0.39" bottom="0.29" header="0.17" footer="0.17"/>
  <pageSetup fitToHeight="1" fitToWidth="1" horizontalDpi="600" verticalDpi="600" orientation="landscape" paperSize="9" scale="97" r:id="rId1"/>
  <headerFooter alignWithMargins="0">
    <oddHeader>&amp;L&amp;A</oddHeader>
  </headerFooter>
</worksheet>
</file>

<file path=xl/worksheets/sheet6.xml><?xml version="1.0" encoding="utf-8"?>
<worksheet xmlns="http://schemas.openxmlformats.org/spreadsheetml/2006/main" xmlns:r="http://schemas.openxmlformats.org/officeDocument/2006/relationships">
  <dimension ref="A1:H11"/>
  <sheetViews>
    <sheetView workbookViewId="0" topLeftCell="A1">
      <selection activeCell="A11" sqref="A11"/>
    </sheetView>
  </sheetViews>
  <sheetFormatPr defaultColWidth="9.140625" defaultRowHeight="12.75"/>
  <cols>
    <col min="1" max="1" width="14.421875" style="12" customWidth="1"/>
    <col min="2" max="2" width="14.140625" style="12" customWidth="1"/>
    <col min="3" max="3" width="15.57421875" style="12" customWidth="1"/>
    <col min="4" max="4" width="2.28125" style="12" customWidth="1"/>
    <col min="5" max="5" width="14.00390625" style="12" customWidth="1"/>
    <col min="6" max="6" width="16.00390625" style="12" customWidth="1"/>
    <col min="7" max="16384" width="9.140625" style="12" customWidth="1"/>
  </cols>
  <sheetData>
    <row r="1" spans="1:6" ht="16.5" customHeight="1">
      <c r="A1" s="112" t="s">
        <v>213</v>
      </c>
      <c r="B1" s="141"/>
      <c r="C1" s="141"/>
      <c r="D1" s="141"/>
      <c r="E1" s="141"/>
      <c r="F1" s="141"/>
    </row>
    <row r="2" spans="1:6" ht="12.75">
      <c r="A2" s="235" t="s">
        <v>62</v>
      </c>
      <c r="B2" s="244" t="s">
        <v>81</v>
      </c>
      <c r="C2" s="244"/>
      <c r="D2" s="244"/>
      <c r="E2" s="244"/>
      <c r="F2" s="244"/>
    </row>
    <row r="3" spans="1:6" ht="12.75">
      <c r="A3" s="236"/>
      <c r="B3" s="246" t="s">
        <v>7</v>
      </c>
      <c r="C3" s="246"/>
      <c r="D3" s="124"/>
      <c r="E3" s="244" t="s">
        <v>63</v>
      </c>
      <c r="F3" s="244"/>
    </row>
    <row r="4" spans="1:6" ht="12.75" customHeight="1">
      <c r="A4" s="237"/>
      <c r="B4" s="126" t="s">
        <v>82</v>
      </c>
      <c r="C4" s="126" t="s">
        <v>83</v>
      </c>
      <c r="D4" s="116"/>
      <c r="E4" s="116" t="s">
        <v>82</v>
      </c>
      <c r="F4" s="116" t="s">
        <v>83</v>
      </c>
    </row>
    <row r="5" spans="1:6" ht="12.75" customHeight="1">
      <c r="A5" s="5" t="s">
        <v>41</v>
      </c>
      <c r="B5" s="56">
        <v>367.81</v>
      </c>
      <c r="C5" s="13" t="s">
        <v>84</v>
      </c>
      <c r="D5" s="13"/>
      <c r="E5" s="56">
        <v>18184</v>
      </c>
      <c r="F5" s="13" t="s">
        <v>84</v>
      </c>
    </row>
    <row r="6" spans="1:6" ht="12.75" customHeight="1">
      <c r="A6" s="5" t="s">
        <v>40</v>
      </c>
      <c r="B6" s="56">
        <v>406.31</v>
      </c>
      <c r="C6" s="36">
        <v>3.4</v>
      </c>
      <c r="D6" s="13"/>
      <c r="E6" s="56">
        <v>18429.58</v>
      </c>
      <c r="F6" s="36">
        <v>0.4</v>
      </c>
    </row>
    <row r="7" spans="1:8" ht="12.75" customHeight="1">
      <c r="A7" s="123" t="s">
        <v>39</v>
      </c>
      <c r="B7" s="137">
        <v>458.52</v>
      </c>
      <c r="C7" s="131">
        <v>4.1</v>
      </c>
      <c r="D7" s="147"/>
      <c r="E7" s="137">
        <v>18954.72</v>
      </c>
      <c r="F7" s="131">
        <v>0.9</v>
      </c>
      <c r="H7" s="44"/>
    </row>
    <row r="11" ht="12.75">
      <c r="A11" s="22" t="s">
        <v>171</v>
      </c>
    </row>
  </sheetData>
  <mergeCells count="4">
    <mergeCell ref="B2:F2"/>
    <mergeCell ref="B3:C3"/>
    <mergeCell ref="E3:F3"/>
    <mergeCell ref="A2:A4"/>
  </mergeCells>
  <hyperlinks>
    <hyperlink ref="A11" location="Index!A5" display="Index!A5"/>
  </hyperlinks>
  <printOptions/>
  <pageMargins left="0.75" right="0.75" top="1" bottom="1" header="0.5" footer="0.5"/>
  <pageSetup horizontalDpi="600" verticalDpi="600" orientation="landscape" paperSize="9" r:id="rId1"/>
  <headerFooter alignWithMargins="0">
    <oddHeader>&amp;L&amp;A</oddHeader>
  </headerFooter>
</worksheet>
</file>

<file path=xl/worksheets/sheet7.xml><?xml version="1.0" encoding="utf-8"?>
<worksheet xmlns="http://schemas.openxmlformats.org/spreadsheetml/2006/main" xmlns:r="http://schemas.openxmlformats.org/officeDocument/2006/relationships">
  <dimension ref="A1:D16"/>
  <sheetViews>
    <sheetView workbookViewId="0" topLeftCell="A1">
      <selection activeCell="A16" sqref="A16"/>
    </sheetView>
  </sheetViews>
  <sheetFormatPr defaultColWidth="9.140625" defaultRowHeight="12.75"/>
  <cols>
    <col min="1" max="1" width="43.00390625" style="12" customWidth="1"/>
    <col min="2" max="2" width="11.00390625" style="12" customWidth="1"/>
    <col min="3" max="3" width="14.421875" style="12" customWidth="1"/>
    <col min="4" max="4" width="11.00390625" style="12" customWidth="1"/>
    <col min="5" max="16384" width="9.140625" style="12" customWidth="1"/>
  </cols>
  <sheetData>
    <row r="1" spans="1:4" ht="16.5" customHeight="1">
      <c r="A1" s="112" t="s">
        <v>44</v>
      </c>
      <c r="B1" s="141"/>
      <c r="C1" s="141"/>
      <c r="D1" s="141"/>
    </row>
    <row r="2" spans="1:4" ht="12.75" customHeight="1">
      <c r="A2" s="129" t="s">
        <v>78</v>
      </c>
      <c r="B2" s="133" t="s">
        <v>7</v>
      </c>
      <c r="C2" s="133" t="s">
        <v>63</v>
      </c>
      <c r="D2" s="133" t="s">
        <v>24</v>
      </c>
    </row>
    <row r="3" spans="1:4" ht="12.75">
      <c r="A3" s="14" t="s">
        <v>214</v>
      </c>
      <c r="B3" s="36">
        <v>0.07</v>
      </c>
      <c r="C3" s="36">
        <v>1.361</v>
      </c>
      <c r="D3" s="36">
        <v>1.431</v>
      </c>
    </row>
    <row r="4" spans="1:4" ht="12.75">
      <c r="A4" s="14" t="s">
        <v>215</v>
      </c>
      <c r="B4" s="36">
        <v>0.098</v>
      </c>
      <c r="C4" s="36">
        <v>1.903</v>
      </c>
      <c r="D4" s="36">
        <v>2.001</v>
      </c>
    </row>
    <row r="5" spans="1:4" ht="12.75">
      <c r="A5" s="14" t="s">
        <v>216</v>
      </c>
      <c r="B5" s="36">
        <v>0.114</v>
      </c>
      <c r="C5" s="36">
        <v>2.216</v>
      </c>
      <c r="D5" s="36">
        <v>2.33</v>
      </c>
    </row>
    <row r="6" spans="1:4" ht="12.75">
      <c r="A6" s="14" t="s">
        <v>217</v>
      </c>
      <c r="B6" s="36">
        <v>1.298</v>
      </c>
      <c r="C6" s="36">
        <v>25.169</v>
      </c>
      <c r="D6" s="36">
        <v>26.467</v>
      </c>
    </row>
    <row r="7" spans="1:4" ht="12.75">
      <c r="A7" s="14" t="s">
        <v>218</v>
      </c>
      <c r="B7" s="36">
        <v>0.111</v>
      </c>
      <c r="C7" s="36">
        <v>2.146</v>
      </c>
      <c r="D7" s="36">
        <v>2.257</v>
      </c>
    </row>
    <row r="8" spans="1:4" ht="12.75">
      <c r="A8" s="14" t="s">
        <v>219</v>
      </c>
      <c r="B8" s="36">
        <v>0.1</v>
      </c>
      <c r="C8" s="36">
        <v>1.947</v>
      </c>
      <c r="D8" s="36">
        <v>2.047</v>
      </c>
    </row>
    <row r="9" spans="1:4" ht="12.75">
      <c r="A9" s="14" t="s">
        <v>220</v>
      </c>
      <c r="B9" s="36">
        <v>0.05</v>
      </c>
      <c r="C9" s="36">
        <v>0.973</v>
      </c>
      <c r="D9" s="36">
        <v>1.023</v>
      </c>
    </row>
    <row r="10" spans="1:4" ht="12.75">
      <c r="A10" s="14" t="s">
        <v>221</v>
      </c>
      <c r="B10" s="36">
        <v>0.052</v>
      </c>
      <c r="C10" s="36">
        <v>1.013</v>
      </c>
      <c r="D10" s="36">
        <v>1.065</v>
      </c>
    </row>
    <row r="11" spans="1:4" ht="12.75">
      <c r="A11" s="14" t="s">
        <v>222</v>
      </c>
      <c r="B11" s="36">
        <v>7.16</v>
      </c>
      <c r="C11" s="36">
        <v>138.854</v>
      </c>
      <c r="D11" s="36">
        <v>146.014</v>
      </c>
    </row>
    <row r="12" spans="1:4" ht="12.75">
      <c r="A12" s="125" t="s">
        <v>28</v>
      </c>
      <c r="B12" s="173">
        <v>9.053</v>
      </c>
      <c r="C12" s="173">
        <v>175.58200000000002</v>
      </c>
      <c r="D12" s="173">
        <v>184.635</v>
      </c>
    </row>
    <row r="16" ht="12.75">
      <c r="A16" s="22" t="s">
        <v>172</v>
      </c>
    </row>
  </sheetData>
  <hyperlinks>
    <hyperlink ref="A16" location="Index!A6" display="Index!A6"/>
  </hyperlinks>
  <printOptions/>
  <pageMargins left="0.75" right="0.75" top="1" bottom="1" header="0.5" footer="0.5"/>
  <pageSetup horizontalDpi="600" verticalDpi="600" orientation="landscape" paperSize="9" r:id="rId1"/>
  <headerFooter alignWithMargins="0">
    <oddHeader>&amp;L&amp;A</oddHeader>
  </headerFooter>
</worksheet>
</file>

<file path=xl/worksheets/sheet8.xml><?xml version="1.0" encoding="utf-8"?>
<worksheet xmlns="http://schemas.openxmlformats.org/spreadsheetml/2006/main" xmlns:r="http://schemas.openxmlformats.org/officeDocument/2006/relationships">
  <dimension ref="A1:F12"/>
  <sheetViews>
    <sheetView workbookViewId="0" topLeftCell="A1">
      <selection activeCell="A12" sqref="A12"/>
    </sheetView>
  </sheetViews>
  <sheetFormatPr defaultColWidth="9.140625" defaultRowHeight="12.75"/>
  <cols>
    <col min="1" max="1" width="19.7109375" style="5" customWidth="1"/>
    <col min="2" max="2" width="11.7109375" style="9" customWidth="1"/>
    <col min="3" max="3" width="11.8515625" style="9" customWidth="1"/>
    <col min="4" max="4" width="15.57421875" style="66" customWidth="1"/>
    <col min="5" max="16384" width="9.140625" style="8" customWidth="1"/>
  </cols>
  <sheetData>
    <row r="1" spans="1:6" ht="16.5" customHeight="1">
      <c r="A1" s="128" t="s">
        <v>223</v>
      </c>
      <c r="B1" s="150"/>
      <c r="C1" s="150"/>
      <c r="D1" s="174"/>
      <c r="E1" s="104"/>
      <c r="F1" s="104"/>
    </row>
    <row r="2" spans="1:6" ht="32.25" customHeight="1">
      <c r="A2" s="175" t="s">
        <v>224</v>
      </c>
      <c r="B2" s="126" t="s">
        <v>225</v>
      </c>
      <c r="C2" s="126" t="s">
        <v>226</v>
      </c>
      <c r="D2" s="126" t="s">
        <v>227</v>
      </c>
      <c r="E2" s="126" t="s">
        <v>228</v>
      </c>
      <c r="F2" s="126" t="s">
        <v>229</v>
      </c>
    </row>
    <row r="3" spans="1:6" ht="12.75" customHeight="1">
      <c r="A3" s="14" t="s">
        <v>40</v>
      </c>
      <c r="B3" s="63">
        <v>96901</v>
      </c>
      <c r="C3" s="63">
        <v>1163</v>
      </c>
      <c r="D3" s="48">
        <v>1.2</v>
      </c>
      <c r="E3" s="61">
        <v>0.94</v>
      </c>
      <c r="F3" s="61">
        <v>1.46</v>
      </c>
    </row>
    <row r="4" spans="1:6" ht="12.75" customHeight="1">
      <c r="A4" s="14" t="s">
        <v>281</v>
      </c>
      <c r="B4" s="63">
        <v>104856</v>
      </c>
      <c r="C4" s="61">
        <v>751</v>
      </c>
      <c r="D4" s="48">
        <v>0.72</v>
      </c>
      <c r="E4" s="61">
        <v>0.52</v>
      </c>
      <c r="F4" s="61">
        <v>0.91</v>
      </c>
    </row>
    <row r="5" spans="1:6" ht="12.75" customHeight="1">
      <c r="A5" s="14" t="s">
        <v>282</v>
      </c>
      <c r="B5" s="63">
        <v>99307</v>
      </c>
      <c r="C5" s="61">
        <v>775</v>
      </c>
      <c r="D5" s="48">
        <v>0.78</v>
      </c>
      <c r="E5" s="61">
        <v>0.46</v>
      </c>
      <c r="F5" s="48">
        <v>1.1</v>
      </c>
    </row>
    <row r="6" spans="1:6" ht="12.75" customHeight="1">
      <c r="A6" s="14" t="s">
        <v>39</v>
      </c>
      <c r="B6" s="63">
        <v>96973</v>
      </c>
      <c r="C6" s="61">
        <v>982</v>
      </c>
      <c r="D6" s="48">
        <v>1.01</v>
      </c>
      <c r="E6" s="61">
        <v>0.76</v>
      </c>
      <c r="F6" s="61">
        <v>1.27</v>
      </c>
    </row>
    <row r="7" spans="1:6" ht="12.75" customHeight="1">
      <c r="A7" s="14" t="s">
        <v>230</v>
      </c>
      <c r="B7" s="63">
        <v>100987</v>
      </c>
      <c r="C7" s="63">
        <v>1375</v>
      </c>
      <c r="D7" s="48">
        <v>1.36</v>
      </c>
      <c r="E7" s="61">
        <v>0.79</v>
      </c>
      <c r="F7" s="61">
        <v>1.26</v>
      </c>
    </row>
    <row r="8" spans="1:6" ht="12.75" customHeight="1">
      <c r="A8" s="122" t="s">
        <v>231</v>
      </c>
      <c r="B8" s="171">
        <v>98877</v>
      </c>
      <c r="C8" s="171">
        <v>1600</v>
      </c>
      <c r="D8" s="135">
        <v>1.62</v>
      </c>
      <c r="E8" s="172">
        <v>1.19</v>
      </c>
      <c r="F8" s="172">
        <v>2.04</v>
      </c>
    </row>
    <row r="12" ht="12.75">
      <c r="A12" s="67" t="s">
        <v>173</v>
      </c>
    </row>
  </sheetData>
  <hyperlinks>
    <hyperlink ref="A12" location="Index!A7" display="Index!A7"/>
  </hyperlinks>
  <printOptions/>
  <pageMargins left="0.75" right="0.75" top="1" bottom="1" header="0.5" footer="0.5"/>
  <pageSetup horizontalDpi="600" verticalDpi="600" orientation="landscape" paperSize="9" r:id="rId1"/>
  <headerFooter alignWithMargins="0">
    <oddHeader>&amp;L&amp;A</oddHeader>
  </headerFooter>
</worksheet>
</file>

<file path=xl/worksheets/sheet9.xml><?xml version="1.0" encoding="utf-8"?>
<worksheet xmlns="http://schemas.openxmlformats.org/spreadsheetml/2006/main" xmlns:r="http://schemas.openxmlformats.org/officeDocument/2006/relationships">
  <dimension ref="A1:I11"/>
  <sheetViews>
    <sheetView workbookViewId="0" topLeftCell="A1">
      <selection activeCell="A11" sqref="A11"/>
    </sheetView>
  </sheetViews>
  <sheetFormatPr defaultColWidth="9.140625" defaultRowHeight="12.75"/>
  <cols>
    <col min="1" max="1" width="19.140625" style="0" customWidth="1"/>
    <col min="2" max="2" width="12.57421875" style="0" customWidth="1"/>
    <col min="3" max="3" width="12.140625" style="0" customWidth="1"/>
    <col min="4" max="4" width="14.8515625" style="0" customWidth="1"/>
    <col min="5" max="5" width="13.28125" style="0" customWidth="1"/>
    <col min="6" max="7" width="16.421875" style="0" customWidth="1"/>
    <col min="9" max="9" width="12.8515625" style="0" bestFit="1" customWidth="1"/>
  </cols>
  <sheetData>
    <row r="1" spans="1:7" ht="16.5" customHeight="1">
      <c r="A1" s="112" t="s">
        <v>232</v>
      </c>
      <c r="B1" s="120"/>
      <c r="C1" s="120"/>
      <c r="D1" s="120"/>
      <c r="E1" s="120"/>
      <c r="F1" s="120"/>
      <c r="G1" s="120"/>
    </row>
    <row r="2" spans="1:7" ht="24" customHeight="1">
      <c r="A2" s="176"/>
      <c r="B2" s="116" t="s">
        <v>390</v>
      </c>
      <c r="C2" s="116" t="s">
        <v>391</v>
      </c>
      <c r="D2" s="116" t="s">
        <v>235</v>
      </c>
      <c r="E2" s="116" t="s">
        <v>233</v>
      </c>
      <c r="F2" s="116" t="s">
        <v>236</v>
      </c>
      <c r="G2" s="116" t="s">
        <v>392</v>
      </c>
    </row>
    <row r="3" spans="1:9" ht="12.75">
      <c r="A3" s="5" t="s">
        <v>7</v>
      </c>
      <c r="B3" s="19">
        <v>2014</v>
      </c>
      <c r="C3" s="19">
        <v>2492.33</v>
      </c>
      <c r="D3" s="19">
        <v>2319.34</v>
      </c>
      <c r="E3" s="41">
        <v>534.38</v>
      </c>
      <c r="F3" s="78">
        <v>1.2394035350918016</v>
      </c>
      <c r="G3" s="10">
        <v>34.01</v>
      </c>
      <c r="I3" s="96"/>
    </row>
    <row r="4" spans="1:9" ht="12.75">
      <c r="A4" s="5" t="s">
        <v>63</v>
      </c>
      <c r="B4" s="19">
        <v>174086</v>
      </c>
      <c r="C4" s="19">
        <v>195467.68</v>
      </c>
      <c r="D4" s="19">
        <v>184665.86</v>
      </c>
      <c r="E4" s="41">
        <v>534.38</v>
      </c>
      <c r="F4" s="78">
        <v>98.681</v>
      </c>
      <c r="G4" s="10">
        <v>2708.15</v>
      </c>
      <c r="H4" s="79"/>
      <c r="I4" s="96"/>
    </row>
    <row r="5" spans="1:9" ht="12.75">
      <c r="A5" s="5" t="s">
        <v>234</v>
      </c>
      <c r="B5" s="19">
        <v>21860</v>
      </c>
      <c r="C5" s="19"/>
      <c r="D5" s="11"/>
      <c r="E5" s="11"/>
      <c r="F5" s="11"/>
      <c r="G5" s="10"/>
      <c r="I5" s="96"/>
    </row>
    <row r="6" spans="1:9" ht="12.75">
      <c r="A6" s="127" t="s">
        <v>24</v>
      </c>
      <c r="B6" s="159">
        <v>197960</v>
      </c>
      <c r="C6" s="159">
        <v>197960</v>
      </c>
      <c r="D6" s="159">
        <v>186985.2</v>
      </c>
      <c r="E6" s="116"/>
      <c r="F6" s="177">
        <v>99.921</v>
      </c>
      <c r="G6" s="142">
        <v>2742.16</v>
      </c>
      <c r="I6" s="96"/>
    </row>
    <row r="7" spans="1:7" ht="12.75">
      <c r="A7" s="123" t="s">
        <v>237</v>
      </c>
      <c r="B7" s="123"/>
      <c r="C7" s="123"/>
      <c r="D7" s="123"/>
      <c r="E7" s="147">
        <v>99.92</v>
      </c>
      <c r="F7" s="176"/>
      <c r="G7" s="123"/>
    </row>
    <row r="8" spans="1:7" ht="12.75">
      <c r="A8" s="68"/>
      <c r="B8" s="68"/>
      <c r="C8" s="68"/>
      <c r="D8" s="68"/>
      <c r="E8" s="68"/>
      <c r="F8" s="68"/>
      <c r="G8" s="68"/>
    </row>
    <row r="9" spans="1:2" ht="12.75">
      <c r="A9" s="5"/>
      <c r="B9" s="101"/>
    </row>
    <row r="11" ht="12.75">
      <c r="A11" s="67" t="s">
        <v>174</v>
      </c>
    </row>
  </sheetData>
  <hyperlinks>
    <hyperlink ref="A11" location="Index!A8" display="Index!A8"/>
  </hyperlinks>
  <printOptions/>
  <pageMargins left="0.75" right="0.75" top="1" bottom="1" header="0.5" footer="0.5"/>
  <pageSetup horizontalDpi="600" verticalDpi="600" orientation="landscape" paperSize="9" r:id="rId1"/>
  <headerFooter alignWithMargins="0">
    <oddHeader>&amp;L&amp;A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AIHW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AIHW</dc:creator>
  <cp:keywords/>
  <dc:description/>
  <cp:lastModifiedBy>AIHW</cp:lastModifiedBy>
  <cp:lastPrinted>2005-06-23T04:58:55Z</cp:lastPrinted>
  <dcterms:created xsi:type="dcterms:W3CDTF">2004-12-16T00:33:12Z</dcterms:created>
  <dcterms:modified xsi:type="dcterms:W3CDTF">2005-08-08T00:27:58Z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