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56B25771-0EAD-4EDB-95B1-F05822537A5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notes'!$A$1:$C$69</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c r="S31" i="7"/>
  <c r="R31" i="7"/>
  <c r="Q31" i="7"/>
  <c r="P31" i="7"/>
  <c r="O31" i="7"/>
  <c r="N31" i="7"/>
  <c r="M31" i="7"/>
  <c r="L31" i="7"/>
  <c r="K31" i="7"/>
  <c r="J31" i="7"/>
  <c r="I31" i="7"/>
  <c r="H31" i="7"/>
  <c r="G31" i="7"/>
  <c r="F31" i="7"/>
  <c r="E31" i="7"/>
  <c r="D31" i="7"/>
  <c r="C31" i="7"/>
  <c r="E22" i="7"/>
  <c r="E24" i="7" s="1"/>
  <c r="G7" i="7"/>
  <c r="B1" i="7"/>
  <c r="B7" i="4"/>
  <c r="B9" i="4"/>
  <c r="B1" i="11"/>
  <c r="B1" i="12"/>
  <c r="B163" i="7"/>
  <c r="B164" i="7"/>
  <c r="B165" i="7"/>
  <c r="B166" i="7"/>
  <c r="B167" i="7"/>
  <c r="B168" i="7"/>
  <c r="B169" i="7"/>
  <c r="B170" i="7"/>
  <c r="B171" i="7"/>
  <c r="B172" i="7"/>
  <c r="B173" i="7"/>
  <c r="B174" i="7"/>
  <c r="B175" i="7"/>
  <c r="B162" i="7"/>
  <c r="E23" i="7"/>
  <c r="E8" i="7"/>
  <c r="B46" i="7"/>
  <c r="B35" i="7"/>
  <c r="B29" i="7"/>
  <c r="B45" i="7"/>
  <c r="C32" i="12"/>
  <c r="L37" i="12"/>
  <c r="C211" i="7"/>
  <c r="C214" i="7"/>
  <c r="C210" i="7"/>
  <c r="B227" i="7" s="1"/>
  <c r="C213" i="7"/>
  <c r="C208" i="7"/>
  <c r="C207" i="7"/>
  <c r="C185" i="7"/>
  <c r="C184" i="7"/>
  <c r="C219" i="7"/>
  <c r="L34" i="12" s="1"/>
  <c r="C191" i="7"/>
  <c r="L12" i="12"/>
  <c r="B228" i="7"/>
  <c r="B198" i="7"/>
  <c r="B202" i="7"/>
  <c r="L5" i="12"/>
  <c r="B226" i="7"/>
  <c r="B225" i="7"/>
  <c r="C217" i="7"/>
  <c r="C216" i="7"/>
  <c r="C188" i="7"/>
  <c r="C187" i="7"/>
  <c r="C189" i="7"/>
  <c r="B233" i="7"/>
  <c r="L29" i="12" s="1"/>
  <c r="L10" i="12"/>
  <c r="L15" i="12"/>
  <c r="C29" i="12"/>
  <c r="C8" i="12"/>
  <c r="C5" i="12"/>
  <c r="D37" i="7"/>
  <c r="E37" i="7"/>
  <c r="F37" i="7"/>
  <c r="G37" i="7"/>
  <c r="H37" i="7"/>
  <c r="I37" i="7"/>
  <c r="J37" i="7"/>
  <c r="K37" i="7"/>
  <c r="L37" i="7"/>
  <c r="M37" i="7"/>
  <c r="N37" i="7"/>
  <c r="O37" i="7"/>
  <c r="P37" i="7"/>
  <c r="Q37" i="7"/>
  <c r="R37" i="7"/>
  <c r="S37" i="7"/>
  <c r="T37" i="7"/>
  <c r="C37" i="7"/>
  <c r="G65" i="7"/>
  <c r="E112" i="7"/>
  <c r="C61" i="7"/>
  <c r="E62" i="7"/>
  <c r="D173" i="7"/>
  <c r="E168" i="7"/>
  <c r="G115" i="7"/>
  <c r="E88" i="7"/>
  <c r="E59" i="7"/>
  <c r="D140" i="7"/>
  <c r="C107" i="7"/>
  <c r="E153" i="7"/>
  <c r="C139" i="7"/>
  <c r="D142" i="7"/>
  <c r="E65" i="7"/>
  <c r="D73" i="7"/>
  <c r="C123" i="7"/>
  <c r="C85" i="7"/>
  <c r="C64" i="7"/>
  <c r="D124" i="7"/>
  <c r="C158" i="7"/>
  <c r="C131" i="7"/>
  <c r="F108" i="7"/>
  <c r="D84" i="7"/>
  <c r="C60" i="7"/>
  <c r="E129" i="7"/>
  <c r="D169" i="7"/>
  <c r="E94" i="7"/>
  <c r="D99" i="7"/>
  <c r="E128" i="7"/>
  <c r="H119" i="7"/>
  <c r="E133" i="7"/>
  <c r="D138" i="7"/>
  <c r="F129" i="7"/>
  <c r="C112" i="7"/>
  <c r="E87" i="7"/>
  <c r="D98" i="7"/>
  <c r="G68" i="7"/>
  <c r="D125" i="7"/>
  <c r="E68" i="7"/>
  <c r="E73" i="7"/>
  <c r="D102" i="7"/>
  <c r="E155" i="7"/>
  <c r="D64" i="7"/>
  <c r="C92" i="7"/>
  <c r="D134" i="7"/>
  <c r="C146" i="7"/>
  <c r="E92" i="7"/>
  <c r="C125" i="7"/>
  <c r="E80" i="7"/>
  <c r="E99" i="7"/>
  <c r="D136" i="7"/>
  <c r="C136" i="7"/>
  <c r="D70" i="7"/>
  <c r="C104" i="7"/>
  <c r="C162" i="7"/>
  <c r="C80" i="7"/>
  <c r="D152" i="7"/>
  <c r="C106" i="7"/>
  <c r="C152" i="7"/>
  <c r="E130" i="7"/>
  <c r="F143" i="7"/>
  <c r="G64" i="7"/>
  <c r="G99" i="7"/>
  <c r="D175" i="7"/>
  <c r="E165" i="7"/>
  <c r="C62" i="7"/>
  <c r="C98" i="7"/>
  <c r="E79" i="7"/>
  <c r="D101" i="7"/>
  <c r="E141" i="7"/>
  <c r="C75" i="7"/>
  <c r="C147" i="7"/>
  <c r="D158" i="7"/>
  <c r="E60" i="7"/>
  <c r="C102" i="7"/>
  <c r="C59" i="7"/>
  <c r="C90" i="7"/>
  <c r="H71" i="7"/>
  <c r="H142" i="7"/>
  <c r="C82" i="7"/>
  <c r="D79" i="7"/>
  <c r="D75" i="7"/>
  <c r="E146" i="7"/>
  <c r="E164" i="7"/>
  <c r="D128" i="7"/>
  <c r="E122" i="7"/>
  <c r="D111" i="7"/>
  <c r="D108" i="7"/>
  <c r="C172" i="7"/>
  <c r="C86" i="7"/>
  <c r="D78" i="7"/>
  <c r="D145" i="7"/>
  <c r="C150" i="7"/>
  <c r="C78" i="7"/>
  <c r="C118" i="7"/>
  <c r="E57" i="7"/>
  <c r="E147" i="7"/>
  <c r="E83" i="7"/>
  <c r="E93" i="7"/>
  <c r="C167" i="7"/>
  <c r="E142" i="7"/>
  <c r="D103" i="7"/>
  <c r="C126" i="7"/>
  <c r="D97" i="7"/>
  <c r="E61" i="7"/>
  <c r="F97" i="7"/>
  <c r="D74" i="7"/>
  <c r="D155" i="7"/>
  <c r="C156" i="7"/>
  <c r="C100" i="7"/>
  <c r="C138" i="7"/>
  <c r="E132" i="7"/>
  <c r="D61" i="7"/>
  <c r="G67" i="7"/>
  <c r="D80" i="7"/>
  <c r="D92" i="7"/>
  <c r="D149" i="7"/>
  <c r="E156" i="7"/>
  <c r="C66" i="7"/>
  <c r="D122" i="7"/>
  <c r="C133" i="7"/>
  <c r="E100" i="7"/>
  <c r="C69" i="7"/>
  <c r="G88" i="7"/>
  <c r="C140" i="7"/>
  <c r="D144" i="7"/>
  <c r="C103" i="7"/>
  <c r="C110" i="7"/>
  <c r="C165" i="7"/>
  <c r="C88" i="7"/>
  <c r="E139" i="7"/>
  <c r="C113" i="7"/>
  <c r="E172" i="7"/>
  <c r="D159" i="7"/>
  <c r="E105" i="7"/>
  <c r="D110" i="7"/>
  <c r="E108" i="7"/>
  <c r="D130" i="7"/>
  <c r="E159" i="7"/>
  <c r="E158" i="7"/>
  <c r="D67" i="7"/>
  <c r="D81" i="7"/>
  <c r="C95" i="7"/>
  <c r="C101" i="7"/>
  <c r="F75" i="7"/>
  <c r="C70" i="7"/>
  <c r="E113" i="7"/>
  <c r="C84" i="7"/>
  <c r="D151" i="7"/>
  <c r="C161" i="7"/>
  <c r="D120" i="7"/>
  <c r="D131" i="7"/>
  <c r="E101" i="7"/>
  <c r="D141" i="7"/>
  <c r="E82" i="7"/>
  <c r="D94" i="7"/>
  <c r="E150" i="7"/>
  <c r="D172" i="7"/>
  <c r="E151" i="7"/>
  <c r="D123" i="7"/>
  <c r="E117" i="7"/>
  <c r="F154" i="7"/>
  <c r="C159" i="7"/>
  <c r="C135" i="7"/>
  <c r="H131" i="7"/>
  <c r="E89" i="7"/>
  <c r="D129" i="7"/>
  <c r="D85" i="7"/>
  <c r="E102" i="7"/>
  <c r="C117" i="7"/>
  <c r="E81" i="7"/>
  <c r="E111" i="7"/>
  <c r="C130" i="7"/>
  <c r="D117" i="7"/>
  <c r="E138" i="7"/>
  <c r="G129" i="7"/>
  <c r="C142" i="7"/>
  <c r="E118" i="7"/>
  <c r="E131" i="7"/>
  <c r="E161" i="7"/>
  <c r="E75" i="7"/>
  <c r="E167" i="7"/>
  <c r="C97" i="7"/>
  <c r="D105" i="7"/>
  <c r="D126" i="7"/>
  <c r="H76" i="7"/>
  <c r="C173" i="7"/>
  <c r="E66" i="7"/>
  <c r="H85" i="7"/>
  <c r="E125" i="7"/>
  <c r="H107" i="7"/>
  <c r="E170" i="7"/>
  <c r="E96" i="7"/>
  <c r="D76" i="7"/>
  <c r="E121" i="7"/>
  <c r="D148" i="7"/>
  <c r="C87" i="7"/>
  <c r="D59" i="7"/>
  <c r="C116" i="7"/>
  <c r="E70" i="7"/>
  <c r="D71" i="7"/>
  <c r="D147" i="7"/>
  <c r="E173" i="7"/>
  <c r="E74" i="7"/>
  <c r="E137" i="7"/>
  <c r="E136" i="7"/>
  <c r="E119" i="7"/>
  <c r="F112" i="7"/>
  <c r="D95" i="7"/>
  <c r="D165" i="7"/>
  <c r="H63" i="7"/>
  <c r="D90" i="7"/>
  <c r="F72" i="7"/>
  <c r="D88" i="7"/>
  <c r="C174" i="7"/>
  <c r="D171" i="7"/>
  <c r="E144" i="7"/>
  <c r="D100" i="7"/>
  <c r="H84" i="7"/>
  <c r="C58" i="7"/>
  <c r="G148" i="7"/>
  <c r="C157" i="7"/>
  <c r="D168" i="7"/>
  <c r="E95" i="7"/>
  <c r="F76" i="7"/>
  <c r="E124" i="7"/>
  <c r="F122" i="7"/>
  <c r="H96" i="7"/>
  <c r="G78" i="7"/>
  <c r="E135" i="7"/>
  <c r="C119" i="7"/>
  <c r="C83" i="7"/>
  <c r="C129" i="7"/>
  <c r="C154" i="7"/>
  <c r="E126" i="7"/>
  <c r="E77" i="7"/>
  <c r="H151" i="7"/>
  <c r="E140" i="7"/>
  <c r="H74" i="7"/>
  <c r="C170" i="7"/>
  <c r="H159" i="7"/>
  <c r="E127" i="7"/>
  <c r="G75" i="7"/>
  <c r="G92" i="7"/>
  <c r="C122" i="7"/>
  <c r="C99" i="7"/>
  <c r="G159" i="7"/>
  <c r="C111" i="7"/>
  <c r="D114" i="7"/>
  <c r="F133" i="7"/>
  <c r="D139" i="7"/>
  <c r="D106" i="7"/>
  <c r="E154" i="7"/>
  <c r="C72" i="7"/>
  <c r="F93" i="7"/>
  <c r="E115" i="7"/>
  <c r="C132" i="7"/>
  <c r="D118" i="7"/>
  <c r="C74" i="7"/>
  <c r="E116" i="7"/>
  <c r="D170" i="7"/>
  <c r="D132" i="7"/>
  <c r="D58" i="7"/>
  <c r="D66" i="7"/>
  <c r="G108" i="7"/>
  <c r="H104" i="7"/>
  <c r="F78" i="7"/>
  <c r="F82" i="7"/>
  <c r="D107" i="7"/>
  <c r="H79" i="7"/>
  <c r="D109" i="7"/>
  <c r="G95" i="7"/>
  <c r="F163" i="7"/>
  <c r="C79" i="7"/>
  <c r="E64" i="7"/>
  <c r="D163" i="7"/>
  <c r="H127" i="7"/>
  <c r="D164" i="7"/>
  <c r="G106" i="7"/>
  <c r="G81" i="7"/>
  <c r="D156" i="7"/>
  <c r="H140" i="7"/>
  <c r="D160" i="7"/>
  <c r="E152" i="7"/>
  <c r="D121" i="7"/>
  <c r="E109" i="7"/>
  <c r="C65" i="7"/>
  <c r="E85" i="7"/>
  <c r="E143" i="7"/>
  <c r="H61" i="7"/>
  <c r="H157" i="7"/>
  <c r="F174" i="7"/>
  <c r="F118" i="7"/>
  <c r="G161" i="7"/>
  <c r="H103" i="7"/>
  <c r="E166" i="7"/>
  <c r="F164" i="7"/>
  <c r="H122" i="7"/>
  <c r="H166" i="7"/>
  <c r="D113" i="7"/>
  <c r="F80" i="7"/>
  <c r="F81" i="7"/>
  <c r="E171" i="7"/>
  <c r="F79" i="7"/>
  <c r="F124" i="7"/>
  <c r="G137" i="7"/>
  <c r="G121" i="7"/>
  <c r="H68" i="7"/>
  <c r="D157" i="7"/>
  <c r="C108" i="7"/>
  <c r="C128" i="7"/>
  <c r="E78" i="7"/>
  <c r="D87" i="7"/>
  <c r="D83" i="7"/>
  <c r="G151" i="7"/>
  <c r="G146" i="7"/>
  <c r="D72" i="7"/>
  <c r="G101" i="7"/>
  <c r="E103" i="7"/>
  <c r="F89" i="7"/>
  <c r="D112" i="7"/>
  <c r="C155" i="7"/>
  <c r="C163" i="7"/>
  <c r="H144" i="7"/>
  <c r="D57" i="7"/>
  <c r="F126" i="7"/>
  <c r="H101" i="7"/>
  <c r="H92" i="7"/>
  <c r="E71" i="7"/>
  <c r="E149" i="7"/>
  <c r="E69" i="7"/>
  <c r="C137" i="7"/>
  <c r="D119" i="7"/>
  <c r="E157" i="7"/>
  <c r="D77" i="7"/>
  <c r="C169" i="7"/>
  <c r="E114" i="7"/>
  <c r="H132" i="7"/>
  <c r="H141" i="7"/>
  <c r="E120" i="7"/>
  <c r="H81" i="7"/>
  <c r="H134" i="7"/>
  <c r="C175" i="7"/>
  <c r="F167" i="7"/>
  <c r="F152" i="7"/>
  <c r="E169" i="7"/>
  <c r="G118" i="7"/>
  <c r="C77" i="7"/>
  <c r="F169" i="7"/>
  <c r="G96" i="7"/>
  <c r="C160" i="7"/>
  <c r="F149" i="7"/>
  <c r="C114" i="7"/>
  <c r="D137" i="7"/>
  <c r="F59" i="7"/>
  <c r="C71" i="7"/>
  <c r="F68" i="7"/>
  <c r="F69" i="7"/>
  <c r="F57" i="7"/>
  <c r="F184" i="7"/>
  <c r="H128" i="7"/>
  <c r="G105" i="7"/>
  <c r="E72" i="7"/>
  <c r="H91" i="7"/>
  <c r="H80" i="7"/>
  <c r="F107" i="7"/>
  <c r="D65" i="7"/>
  <c r="H149" i="7"/>
  <c r="E91" i="7"/>
  <c r="C68" i="7"/>
  <c r="D91" i="7"/>
  <c r="G66" i="7"/>
  <c r="E90" i="7"/>
  <c r="D150" i="7"/>
  <c r="E163" i="7"/>
  <c r="D154" i="7"/>
  <c r="D93" i="7"/>
  <c r="H93" i="7"/>
  <c r="C105" i="7"/>
  <c r="F166" i="7"/>
  <c r="E86" i="7"/>
  <c r="G83" i="7"/>
  <c r="G109" i="7"/>
  <c r="H109" i="7"/>
  <c r="G123" i="7"/>
  <c r="E76" i="7"/>
  <c r="G89" i="7"/>
  <c r="D133" i="7"/>
  <c r="E175" i="7"/>
  <c r="E84" i="7"/>
  <c r="E123" i="7"/>
  <c r="D86" i="7"/>
  <c r="H58" i="7"/>
  <c r="E162" i="7"/>
  <c r="G73" i="7"/>
  <c r="G103" i="7"/>
  <c r="E97" i="7"/>
  <c r="H59" i="7"/>
  <c r="C164" i="7"/>
  <c r="E145" i="7"/>
  <c r="C171" i="7"/>
  <c r="H57" i="7"/>
  <c r="H184" i="7"/>
  <c r="D89" i="7"/>
  <c r="C134" i="7"/>
  <c r="C94" i="7"/>
  <c r="F91" i="7"/>
  <c r="D63" i="7"/>
  <c r="C141" i="7"/>
  <c r="E134" i="7"/>
  <c r="C143" i="7"/>
  <c r="E110" i="7"/>
  <c r="C96" i="7"/>
  <c r="C109" i="7"/>
  <c r="C115" i="7"/>
  <c r="F139" i="7"/>
  <c r="F110" i="7"/>
  <c r="G125" i="7"/>
  <c r="D68" i="7"/>
  <c r="C63" i="7"/>
  <c r="C144" i="7"/>
  <c r="H121" i="7"/>
  <c r="D116" i="7"/>
  <c r="G94" i="7"/>
  <c r="D143" i="7"/>
  <c r="D60" i="7"/>
  <c r="G154" i="7"/>
  <c r="D161" i="7"/>
  <c r="H124" i="7"/>
  <c r="G98" i="7"/>
  <c r="C149" i="7"/>
  <c r="E63" i="7"/>
  <c r="C76" i="7"/>
  <c r="E148" i="7"/>
  <c r="G74" i="7"/>
  <c r="G60" i="7"/>
  <c r="H137" i="7"/>
  <c r="D162" i="7"/>
  <c r="D69" i="7"/>
  <c r="H106" i="7"/>
  <c r="D166" i="7"/>
  <c r="F60" i="7"/>
  <c r="H143" i="7"/>
  <c r="F98" i="7"/>
  <c r="H70" i="7"/>
  <c r="E104" i="7"/>
  <c r="F155" i="7"/>
  <c r="F156" i="7"/>
  <c r="H73" i="7"/>
  <c r="F151" i="7"/>
  <c r="G110" i="7"/>
  <c r="D115" i="7"/>
  <c r="H116" i="7"/>
  <c r="E67" i="7"/>
  <c r="G141" i="7"/>
  <c r="H108" i="7"/>
  <c r="C120" i="7"/>
  <c r="H64" i="7"/>
  <c r="C168" i="7"/>
  <c r="C73" i="7"/>
  <c r="G97" i="7"/>
  <c r="H136" i="7"/>
  <c r="H148" i="7"/>
  <c r="D167" i="7"/>
  <c r="C148" i="7"/>
  <c r="F105" i="7"/>
  <c r="D96" i="7"/>
  <c r="D153" i="7"/>
  <c r="G135" i="7"/>
  <c r="C121" i="7"/>
  <c r="C91" i="7"/>
  <c r="G122" i="7"/>
  <c r="H163" i="7"/>
  <c r="C166" i="7"/>
  <c r="F119" i="7"/>
  <c r="G139" i="7"/>
  <c r="E160" i="7"/>
  <c r="H130" i="7"/>
  <c r="F141" i="7"/>
  <c r="C89" i="7"/>
  <c r="E98" i="7"/>
  <c r="D127" i="7"/>
  <c r="C127" i="7"/>
  <c r="C145" i="7"/>
  <c r="D135" i="7"/>
  <c r="H115" i="7"/>
  <c r="H171" i="7"/>
  <c r="E58" i="7"/>
  <c r="F102" i="7"/>
  <c r="H113" i="7"/>
  <c r="F121" i="7"/>
  <c r="H152" i="7"/>
  <c r="F150" i="7"/>
  <c r="H114" i="7"/>
  <c r="F71" i="7"/>
  <c r="D62" i="7"/>
  <c r="H102" i="7"/>
  <c r="H105" i="7"/>
  <c r="C81" i="7"/>
  <c r="G145" i="7"/>
  <c r="F85" i="7"/>
  <c r="F63" i="7"/>
  <c r="F90" i="7"/>
  <c r="G130" i="7"/>
  <c r="F137" i="7"/>
  <c r="F61" i="7"/>
  <c r="H175" i="7"/>
  <c r="F131" i="7"/>
  <c r="H67" i="7"/>
  <c r="G70" i="7"/>
  <c r="H164" i="7"/>
  <c r="G79" i="7"/>
  <c r="F132" i="7"/>
  <c r="H133" i="7"/>
  <c r="F96" i="7"/>
  <c r="G150" i="7"/>
  <c r="F138" i="7"/>
  <c r="F147" i="7"/>
  <c r="H100" i="7"/>
  <c r="H112" i="7"/>
  <c r="G58" i="7"/>
  <c r="F172" i="7"/>
  <c r="F185" i="7"/>
  <c r="F146" i="7"/>
  <c r="C57" i="7"/>
  <c r="F157" i="7"/>
  <c r="F135" i="7"/>
  <c r="F115" i="7"/>
  <c r="H95" i="7"/>
  <c r="C67" i="7"/>
  <c r="G87" i="7"/>
  <c r="F158" i="7"/>
  <c r="E174" i="7"/>
  <c r="D82" i="7"/>
  <c r="H154" i="7"/>
  <c r="F65" i="7"/>
  <c r="H90" i="7"/>
  <c r="F159" i="7"/>
  <c r="H75" i="7"/>
  <c r="F142" i="7"/>
  <c r="H87" i="7"/>
  <c r="H138" i="7"/>
  <c r="G128" i="7"/>
  <c r="F160" i="7"/>
  <c r="F125" i="7"/>
  <c r="F113" i="7"/>
  <c r="F153" i="7"/>
  <c r="F144" i="7"/>
  <c r="C124" i="7"/>
  <c r="F114" i="7"/>
  <c r="G165" i="7"/>
  <c r="F109" i="7"/>
  <c r="G85" i="7"/>
  <c r="G86" i="7"/>
  <c r="H89" i="7"/>
  <c r="G167" i="7"/>
  <c r="G136" i="7"/>
  <c r="C93" i="7"/>
  <c r="G168" i="7"/>
  <c r="G153" i="7"/>
  <c r="G104" i="7"/>
  <c r="G166" i="7"/>
  <c r="C153" i="7"/>
  <c r="D146" i="7"/>
  <c r="G84" i="7"/>
  <c r="G144" i="7"/>
  <c r="C151" i="7"/>
  <c r="F111" i="7"/>
  <c r="H158" i="7"/>
  <c r="H145" i="7"/>
  <c r="G57" i="7"/>
  <c r="G184" i="7"/>
  <c r="F148" i="7"/>
  <c r="F86" i="7"/>
  <c r="G111" i="7"/>
  <c r="G114" i="7"/>
  <c r="H97" i="7"/>
  <c r="E107" i="7"/>
  <c r="G93" i="7"/>
  <c r="H135" i="7"/>
  <c r="H155" i="7"/>
  <c r="G132" i="7"/>
  <c r="H172" i="7"/>
  <c r="G126" i="7"/>
  <c r="H123" i="7"/>
  <c r="G120" i="7"/>
  <c r="H169" i="7"/>
  <c r="G155" i="7"/>
  <c r="H129" i="7"/>
  <c r="H153" i="7"/>
  <c r="F170" i="7"/>
  <c r="H66" i="7"/>
  <c r="G77" i="7"/>
  <c r="F145" i="7"/>
  <c r="F62" i="7"/>
  <c r="G158" i="7"/>
  <c r="G156" i="7"/>
  <c r="G134" i="7"/>
  <c r="E106" i="7"/>
  <c r="G80" i="7"/>
  <c r="F83" i="7"/>
  <c r="D174" i="7"/>
  <c r="G124" i="7"/>
  <c r="G138" i="7"/>
  <c r="H173" i="7"/>
  <c r="H156" i="7"/>
  <c r="D104" i="7"/>
  <c r="F175" i="7"/>
  <c r="G140" i="7"/>
  <c r="G82" i="7"/>
  <c r="H60" i="7"/>
  <c r="H162" i="7"/>
  <c r="H161" i="7"/>
  <c r="G119" i="7"/>
  <c r="G162" i="7"/>
  <c r="G175" i="7"/>
  <c r="G91" i="7"/>
  <c r="H146" i="7"/>
  <c r="H147" i="7"/>
  <c r="G157" i="7"/>
  <c r="F99" i="7"/>
  <c r="F136" i="7"/>
  <c r="F162" i="7"/>
  <c r="G90" i="7"/>
  <c r="G61" i="7"/>
  <c r="H62" i="7"/>
  <c r="G160" i="7"/>
  <c r="H120" i="7"/>
  <c r="G117" i="7"/>
  <c r="F120" i="7"/>
  <c r="H168" i="7"/>
  <c r="H69" i="7"/>
  <c r="F165" i="7"/>
  <c r="F171" i="7"/>
  <c r="F87" i="7"/>
  <c r="F88" i="7"/>
  <c r="G107" i="7"/>
  <c r="F130" i="7"/>
  <c r="G127" i="7"/>
  <c r="G171" i="7"/>
  <c r="H98" i="7"/>
  <c r="G59" i="7"/>
  <c r="G72" i="7"/>
  <c r="F127" i="7"/>
  <c r="F94" i="7"/>
  <c r="F173" i="7"/>
  <c r="F73" i="7"/>
  <c r="H150" i="7"/>
  <c r="F64" i="7"/>
  <c r="G113" i="7"/>
  <c r="F106" i="7"/>
  <c r="F58" i="7"/>
  <c r="F101" i="7"/>
  <c r="G173" i="7"/>
  <c r="G172" i="7"/>
  <c r="G185" i="7"/>
  <c r="F134" i="7"/>
  <c r="G147" i="7"/>
  <c r="H78" i="7"/>
  <c r="H165" i="7"/>
  <c r="F161" i="7"/>
  <c r="H110" i="7"/>
  <c r="G131" i="7"/>
  <c r="G69" i="7"/>
  <c r="H111" i="7"/>
  <c r="F74" i="7"/>
  <c r="H72" i="7"/>
  <c r="G174" i="7"/>
  <c r="G102" i="7"/>
  <c r="H88" i="7"/>
  <c r="H167" i="7"/>
  <c r="G71" i="7"/>
  <c r="G169" i="7"/>
  <c r="F66" i="7"/>
  <c r="H160" i="7"/>
  <c r="H126" i="7"/>
  <c r="F84" i="7"/>
  <c r="H139" i="7"/>
  <c r="H82" i="7"/>
  <c r="F168" i="7"/>
  <c r="H117" i="7"/>
  <c r="G63" i="7"/>
  <c r="G164" i="7"/>
  <c r="F117" i="7"/>
  <c r="G142" i="7"/>
  <c r="G152" i="7"/>
  <c r="H125" i="7"/>
  <c r="F140" i="7"/>
  <c r="H65" i="7"/>
  <c r="F128" i="7"/>
  <c r="F95" i="7"/>
  <c r="G76" i="7"/>
  <c r="F100" i="7"/>
  <c r="F123" i="7"/>
  <c r="F67" i="7"/>
  <c r="F103" i="7"/>
  <c r="F70" i="7"/>
  <c r="G133" i="7"/>
  <c r="G62" i="7"/>
  <c r="H170" i="7"/>
  <c r="H86" i="7"/>
  <c r="F92" i="7"/>
  <c r="H94" i="7"/>
  <c r="H118" i="7"/>
  <c r="G149" i="7"/>
  <c r="G100" i="7"/>
  <c r="H83" i="7"/>
  <c r="F104" i="7"/>
  <c r="F116" i="7"/>
  <c r="H77" i="7"/>
  <c r="G143" i="7"/>
  <c r="F77" i="7"/>
  <c r="H174" i="7"/>
  <c r="G116" i="7"/>
  <c r="G170" i="7"/>
  <c r="G163" i="7"/>
  <c r="H99" i="7"/>
  <c r="G112" i="7"/>
  <c r="H185" i="7"/>
  <c r="H187" i="7"/>
  <c r="O10" i="12"/>
  <c r="F186" i="7"/>
  <c r="M12" i="12"/>
  <c r="F187" i="7"/>
  <c r="M10" i="12"/>
  <c r="G186" i="7"/>
  <c r="N12" i="12"/>
  <c r="G187" i="7"/>
  <c r="N10" i="12"/>
  <c r="H186" i="7"/>
  <c r="O12" i="12"/>
  <c r="R38" i="7"/>
  <c r="G32" i="7"/>
  <c r="D38" i="7"/>
  <c r="T32" i="7"/>
  <c r="K39" i="7"/>
  <c r="H39" i="7"/>
  <c r="M38" i="7"/>
  <c r="F32" i="7"/>
  <c r="T39" i="7"/>
  <c r="P39" i="7"/>
  <c r="R32" i="7"/>
  <c r="M33" i="7"/>
  <c r="N38" i="7"/>
  <c r="P33" i="7"/>
  <c r="H32" i="7"/>
  <c r="S33" i="7"/>
  <c r="T33" i="7"/>
  <c r="E39" i="7"/>
  <c r="G212" i="7"/>
  <c r="R39" i="7"/>
  <c r="N32" i="7"/>
  <c r="C39" i="7"/>
  <c r="I39" i="7"/>
  <c r="G39" i="7"/>
  <c r="F211" i="7"/>
  <c r="F39" i="7"/>
  <c r="H208" i="7"/>
  <c r="I38" i="7"/>
  <c r="Q38" i="7"/>
  <c r="L38" i="7"/>
  <c r="L39" i="7"/>
  <c r="P38" i="7"/>
  <c r="D39" i="7"/>
  <c r="F207" i="7"/>
  <c r="D33" i="7"/>
  <c r="Q33" i="7"/>
  <c r="L33" i="7"/>
  <c r="S32" i="7"/>
  <c r="H207" i="7"/>
  <c r="G211" i="7"/>
  <c r="T38" i="7"/>
  <c r="S38" i="7"/>
  <c r="P32" i="7"/>
  <c r="G38" i="7"/>
  <c r="F212" i="7"/>
  <c r="K38" i="7"/>
  <c r="E33" i="7"/>
  <c r="E32" i="7"/>
  <c r="H38" i="7"/>
  <c r="R33" i="7"/>
  <c r="E38" i="7"/>
  <c r="G208" i="7"/>
  <c r="K32" i="7"/>
  <c r="O39" i="7"/>
  <c r="O33" i="7"/>
  <c r="Q32" i="7"/>
  <c r="O32" i="7"/>
  <c r="C32" i="7"/>
  <c r="J32" i="7"/>
  <c r="I33" i="7"/>
  <c r="M39" i="7"/>
  <c r="S39" i="7"/>
  <c r="K33" i="7"/>
  <c r="F38" i="7"/>
  <c r="F208" i="7"/>
  <c r="D32" i="7"/>
  <c r="N33" i="7"/>
  <c r="O38" i="7"/>
  <c r="H33" i="7"/>
  <c r="C38" i="7"/>
  <c r="H212" i="7"/>
  <c r="N39" i="7"/>
  <c r="F33" i="7"/>
  <c r="H211" i="7"/>
  <c r="J39" i="7"/>
  <c r="J38" i="7"/>
  <c r="G33" i="7"/>
  <c r="C33" i="7"/>
  <c r="G207" i="7"/>
  <c r="I32" i="7"/>
  <c r="M32" i="7"/>
  <c r="L32" i="7"/>
  <c r="J42" i="7" l="1"/>
  <c r="J43" i="7"/>
  <c r="N43" i="7"/>
  <c r="U38" i="7"/>
  <c r="C42" i="7"/>
  <c r="O42" i="7"/>
  <c r="F42" i="7"/>
  <c r="S43" i="7"/>
  <c r="M43" i="7"/>
  <c r="O43" i="7"/>
  <c r="E42" i="7"/>
  <c r="H42" i="7"/>
  <c r="K42" i="7"/>
  <c r="G42" i="7"/>
  <c r="S42" i="7"/>
  <c r="T42" i="7"/>
  <c r="D43" i="7"/>
  <c r="P42" i="7"/>
  <c r="L43" i="7"/>
  <c r="L42" i="7"/>
  <c r="Q42" i="7"/>
  <c r="I42" i="7"/>
  <c r="F43" i="7"/>
  <c r="G43" i="7"/>
  <c r="I43" i="7"/>
  <c r="C43" i="7"/>
  <c r="R43" i="7"/>
  <c r="E43" i="7"/>
  <c r="N42" i="7"/>
  <c r="P43" i="7"/>
  <c r="T43" i="7"/>
  <c r="M42" i="7"/>
  <c r="H43" i="7"/>
  <c r="K43" i="7"/>
  <c r="D42" i="7"/>
  <c r="R42" i="7"/>
  <c r="G209" i="7"/>
  <c r="F213" i="7"/>
  <c r="H209" i="7"/>
  <c r="F209" i="7"/>
  <c r="Q39" i="7"/>
  <c r="H213" i="7"/>
  <c r="G213" i="7"/>
  <c r="J33" i="7"/>
  <c r="Q43" i="7" l="1"/>
  <c r="U39" i="7"/>
  <c r="F215" i="7"/>
  <c r="M34" i="12" s="1"/>
  <c r="H215" i="7"/>
  <c r="O34" i="12" s="1"/>
  <c r="G215" i="7"/>
  <c r="N34" i="12" s="1"/>
</calcChain>
</file>

<file path=xl/sharedStrings.xml><?xml version="1.0" encoding="utf-8"?>
<sst xmlns="http://schemas.openxmlformats.org/spreadsheetml/2006/main" count="11551" uniqueCount="232">
  <si>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</si>
  <si>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</si>
  <si>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</si>
  <si>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</si>
  <si>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</si>
  <si>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</si>
  <si>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</si>
  <si>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</si>
  <si>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</si>
  <si>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</si>
  <si>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</si>
  <si>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</si>
  <si>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</si>
  <si>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</si>
  <si>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</si>
  <si>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</si>
  <si>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</si>
  <si>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</si>
  <si>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</si>
  <si>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</si>
  <si>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</si>
  <si>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</si>
  <si>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</si>
  <si>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</si>
  <si>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</si>
  <si>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</si>
  <si>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</si>
  <si>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</si>
  <si>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</si>
  <si>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</si>
  <si>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</si>
  <si>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</si>
  <si>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</si>
  <si>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</si>
  <si>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</si>
  <si>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</si>
  <si>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</si>
  <si>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</si>
  <si>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</si>
  <si>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</si>
  <si>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</si>
  <si>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</si>
  <si>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</si>
  <si>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</si>
  <si>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</si>
  <si>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</si>
  <si>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</si>
  <si>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</si>
  <si>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</si>
  <si>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</si>
  <si>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</si>
  <si>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</si>
  <si>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</si>
  <si>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</si>
  <si>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</si>
  <si>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</si>
  <si>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</si>
  <si>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</si>
  <si>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</si>
  <si>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</si>
  <si>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</si>
  <si>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</si>
  <si>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</si>
  <si>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</si>
  <si>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</si>
  <si>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</si>
  <si>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</si>
  <si>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</si>
  <si>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</si>
  <si>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</si>
  <si>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</si>
  <si>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</si>
  <si>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</si>
  <si>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</si>
  <si>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</si>
  <si>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</si>
  <si>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</si>
  <si>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</si>
  <si>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</si>
  <si>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</si>
  <si>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</si>
  <si>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</si>
  <si>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</si>
  <si>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</si>
  <si>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</si>
  <si>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</si>
  <si>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</si>
  <si>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</si>
  <si>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</si>
  <si>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</si>
  <si>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</si>
  <si>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</si>
  <si>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</si>
  <si>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</si>
  <si>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</si>
  <si>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</si>
  <si>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</si>
  <si>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</si>
  <si>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</si>
  <si>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</si>
  <si>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</si>
  <si>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</si>
  <si>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</si>
  <si>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</si>
  <si>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</si>
  <si>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</si>
  <si>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</si>
  <si>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</si>
  <si>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</si>
  <si>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</si>
  <si>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</si>
  <si>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</si>
  <si>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</si>
  <si>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</si>
  <si>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</si>
  <si>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</si>
  <si>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</si>
  <si>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</si>
  <si>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</si>
  <si>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</si>
  <si>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</si>
  <si>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</si>
  <si>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</si>
  <si>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</si>
  <si>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</si>
  <si>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</si>
  <si>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</si>
  <si>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</si>
  <si>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</si>
  <si>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</si>
  <si>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</si>
  <si>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</si>
  <si>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</si>
  <si>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</si>
  <si>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</si>
  <si>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</si>
  <si>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</si>
  <si>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</si>
  <si>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</si>
  <si>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</si>
  <si>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</si>
  <si>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</si>
  <si>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</si>
  <si>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</si>
  <si>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</si>
  <si>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</si>
  <si>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</si>
  <si>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</si>
  <si>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</si>
  <si>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</si>
  <si>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</si>
  <si>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</si>
  <si>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</si>
  <si>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</si>
  <si>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</si>
  <si>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</si>
  <si>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</si>
  <si>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</si>
  <si>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</si>
  <si>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</si>
  <si>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</si>
  <si>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</si>
  <si>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</si>
  <si>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</si>
  <si>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</si>
  <si>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</si>
  <si>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</si>
  <si>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</si>
  <si>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</si>
  <si>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</si>
  <si>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</si>
  <si>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</si>
  <si>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</si>
  <si>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</si>
  <si>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</si>
  <si>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</si>
  <si>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</si>
  <si>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</si>
  <si>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</si>
  <si>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</si>
  <si>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</si>
  <si>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</si>
  <si>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</si>
  <si>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</si>
  <si>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</si>
  <si>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</si>
  <si>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</si>
  <si>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</si>
  <si>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</si>
  <si>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</si>
  <si>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</si>
  <si>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</si>
  <si>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</si>
  <si>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</si>
  <si>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</si>
  <si>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</si>
  <si>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</si>
  <si>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</si>
  <si>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</si>
  <si>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</si>
  <si>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</si>
  <si>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</si>
  <si>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</si>
  <si>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</si>
  <si>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</si>
  <si>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</si>
  <si>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</si>
  <si>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</si>
  <si>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</si>
  <si>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</si>
  <si>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</si>
  <si>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</si>
  <si>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</si>
  <si>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GRIM0260</t>
  </si>
  <si>
    <t>GRIM_output_2.xlsx</t>
  </si>
  <si>
    <t>Colorectal cancer (ICD-10 C18–C20, C26.0), 1968–2022</t>
  </si>
  <si>
    <t>Final</t>
  </si>
  <si>
    <t>Final Recast</t>
  </si>
  <si>
    <t>Revised</t>
  </si>
  <si>
    <t>Preliminary</t>
  </si>
  <si>
    <t>Data for Colorectal cancer (C18–C20, C26.0) are from the ICD-10 chapter All neoplasms (C00–D48).</t>
  </si>
  <si>
    <t>153, 154.0–154.1</t>
  </si>
  <si>
    <t>153, 154.0–154.1, 159.0</t>
  </si>
  <si>
    <t>C18–C20, C26.0</t>
  </si>
  <si>
    <t>None.</t>
  </si>
  <si>
    <r>
      <t>Australian Institute of Health and Welfare (2024)</t>
    </r>
    <r>
      <rPr>
        <i/>
        <sz val="11"/>
        <color theme="1"/>
        <rFont val="Calibri"/>
        <family val="2"/>
        <scheme val="minor"/>
      </rPr>
      <t xml:space="preserve"> General Record of Incidence of Mortality (GRIM) books 2022: Colorectal cancer</t>
    </r>
    <r>
      <rPr>
        <sz val="11"/>
        <color theme="1"/>
        <rFont val="Calibri"/>
        <family val="2"/>
        <scheme val="minor"/>
      </rPr>
      <t>, AIHW, Australian Government.</t>
    </r>
  </si>
  <si>
    <t>Colorectal cancer</t>
  </si>
  <si>
    <t>All neoplasms</t>
  </si>
  <si>
    <t>C00–D48</t>
  </si>
  <si>
    <t>Data interpretation over time</t>
  </si>
  <si>
    <t>In 2016, ABS advised where ‘bowel cancer’ is recorded on the death certificate, internationally agreed rules state that the cancer should be coded to a less specific code (C26.0) as the specific site of the cancer is not known. The use of code C26.0 for ‘bowel cancer’ deaths leads to an undercount due to cancers of the colon and rectum (bowel cancer) (C18–C20). For this reason, the latest GRIM data for colorectal cancer uses C18–C20, and C26.0 when reporting deaths from cancers of the colon and rectum using the National Mortality Database. This is different to previous GRIM data and will result in a greater number of deaths being attributed to colorectal cancer. Caution should be considered when making comparison to previous versions of GRIM data for colorectal cancer. </t>
  </si>
  <si>
    <r>
      <t xml:space="preserve">See ABS </t>
    </r>
    <r>
      <rPr>
        <u/>
        <sz val="11"/>
        <color rgb="FF0000FF"/>
        <rFont val="Calibri"/>
        <family val="2"/>
        <scheme val="minor"/>
      </rPr>
      <t>Causes of Death, Australia, 2015</t>
    </r>
    <r>
      <rPr>
        <sz val="11"/>
        <color theme="1"/>
        <rFont val="Calibri"/>
        <family val="2"/>
        <scheme val="minor"/>
      </rPr>
      <t xml:space="preserve"> (ABS cat. no. 3303.0).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</si>
</sst>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1">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
      <u/>
      <sz val="11"/>
      <color rgb="FF0000FF"/>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5">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15" fillId="3" borderId="0" xfId="0" applyFont="1" applyFill="1" applyAlignment="1">
      <alignment horizontal="left" indent="2"/>
    </xf>
    <xf numFmtId="0" fontId="0" fillId="3" borderId="0" xfId="0" applyFill="1" applyAlignment="1">
      <alignment horizontal="left" vertical="center"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Colorectal cancer (ICD-10 C18–C20, C26.0),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1225</c:v>
                </c:pt>
                <c:pt idx="1">
                  <c:v>1165</c:v>
                </c:pt>
                <c:pt idx="2">
                  <c:v>1201</c:v>
                </c:pt>
                <c:pt idx="3">
                  <c:v>1248</c:v>
                </c:pt>
                <c:pt idx="4">
                  <c:v>1308</c:v>
                </c:pt>
                <c:pt idx="5">
                  <c:v>1340</c:v>
                </c:pt>
                <c:pt idx="6">
                  <c:v>1464</c:v>
                </c:pt>
                <c:pt idx="7">
                  <c:v>1495</c:v>
                </c:pt>
                <c:pt idx="8">
                  <c:v>1497</c:v>
                </c:pt>
                <c:pt idx="9">
                  <c:v>1561</c:v>
                </c:pt>
                <c:pt idx="10">
                  <c:v>1650</c:v>
                </c:pt>
                <c:pt idx="11">
                  <c:v>1682</c:v>
                </c:pt>
                <c:pt idx="12">
                  <c:v>1662</c:v>
                </c:pt>
                <c:pt idx="13">
                  <c:v>1807</c:v>
                </c:pt>
                <c:pt idx="14">
                  <c:v>1871</c:v>
                </c:pt>
                <c:pt idx="15">
                  <c:v>1956</c:v>
                </c:pt>
                <c:pt idx="16">
                  <c:v>1917</c:v>
                </c:pt>
                <c:pt idx="17">
                  <c:v>2115</c:v>
                </c:pt>
                <c:pt idx="18">
                  <c:v>2154</c:v>
                </c:pt>
                <c:pt idx="19">
                  <c:v>2218</c:v>
                </c:pt>
                <c:pt idx="20">
                  <c:v>2253</c:v>
                </c:pt>
                <c:pt idx="21">
                  <c:v>2267</c:v>
                </c:pt>
                <c:pt idx="22">
                  <c:v>2289</c:v>
                </c:pt>
                <c:pt idx="23">
                  <c:v>2321</c:v>
                </c:pt>
                <c:pt idx="24">
                  <c:v>2367</c:v>
                </c:pt>
                <c:pt idx="25">
                  <c:v>2408</c:v>
                </c:pt>
                <c:pt idx="26">
                  <c:v>2553</c:v>
                </c:pt>
                <c:pt idx="27">
                  <c:v>2491</c:v>
                </c:pt>
                <c:pt idx="28">
                  <c:v>2603</c:v>
                </c:pt>
                <c:pt idx="29">
                  <c:v>2618</c:v>
                </c:pt>
                <c:pt idx="30">
                  <c:v>2556</c:v>
                </c:pt>
                <c:pt idx="31">
                  <c:v>2663</c:v>
                </c:pt>
                <c:pt idx="32">
                  <c:v>2630</c:v>
                </c:pt>
                <c:pt idx="33">
                  <c:v>2699</c:v>
                </c:pt>
                <c:pt idx="34">
                  <c:v>2588</c:v>
                </c:pt>
                <c:pt idx="35">
                  <c:v>2714</c:v>
                </c:pt>
                <c:pt idx="36">
                  <c:v>2580</c:v>
                </c:pt>
                <c:pt idx="37">
                  <c:v>2703</c:v>
                </c:pt>
                <c:pt idx="38">
                  <c:v>2707</c:v>
                </c:pt>
                <c:pt idx="39">
                  <c:v>2651</c:v>
                </c:pt>
                <c:pt idx="40">
                  <c:v>2783</c:v>
                </c:pt>
                <c:pt idx="41">
                  <c:v>2841</c:v>
                </c:pt>
                <c:pt idx="42">
                  <c:v>2820</c:v>
                </c:pt>
                <c:pt idx="43">
                  <c:v>2750</c:v>
                </c:pt>
                <c:pt idx="44">
                  <c:v>2762</c:v>
                </c:pt>
                <c:pt idx="45">
                  <c:v>2877</c:v>
                </c:pt>
                <c:pt idx="46">
                  <c:v>2818</c:v>
                </c:pt>
                <c:pt idx="47">
                  <c:v>2910</c:v>
                </c:pt>
                <c:pt idx="48">
                  <c:v>2954</c:v>
                </c:pt>
                <c:pt idx="49">
                  <c:v>2843</c:v>
                </c:pt>
                <c:pt idx="50">
                  <c:v>2889</c:v>
                </c:pt>
                <c:pt idx="51">
                  <c:v>2871</c:v>
                </c:pt>
                <c:pt idx="52">
                  <c:v>2864</c:v>
                </c:pt>
                <c:pt idx="53">
                  <c:v>2837</c:v>
                </c:pt>
                <c:pt idx="54">
                  <c:v>2746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1306</c:v>
                </c:pt>
                <c:pt idx="1">
                  <c:v>1401</c:v>
                </c:pt>
                <c:pt idx="2">
                  <c:v>1460</c:v>
                </c:pt>
                <c:pt idx="3">
                  <c:v>1423</c:v>
                </c:pt>
                <c:pt idx="4">
                  <c:v>1465</c:v>
                </c:pt>
                <c:pt idx="5">
                  <c:v>1547</c:v>
                </c:pt>
                <c:pt idx="6">
                  <c:v>1549</c:v>
                </c:pt>
                <c:pt idx="7">
                  <c:v>1601</c:v>
                </c:pt>
                <c:pt idx="8">
                  <c:v>1661</c:v>
                </c:pt>
                <c:pt idx="9">
                  <c:v>1591</c:v>
                </c:pt>
                <c:pt idx="10">
                  <c:v>1660</c:v>
                </c:pt>
                <c:pt idx="11">
                  <c:v>1664</c:v>
                </c:pt>
                <c:pt idx="12">
                  <c:v>1796</c:v>
                </c:pt>
                <c:pt idx="13">
                  <c:v>1800</c:v>
                </c:pt>
                <c:pt idx="14">
                  <c:v>1840</c:v>
                </c:pt>
                <c:pt idx="15">
                  <c:v>1879</c:v>
                </c:pt>
                <c:pt idx="16">
                  <c:v>1825</c:v>
                </c:pt>
                <c:pt idx="17">
                  <c:v>2042</c:v>
                </c:pt>
                <c:pt idx="18">
                  <c:v>2113</c:v>
                </c:pt>
                <c:pt idx="19">
                  <c:v>2083</c:v>
                </c:pt>
                <c:pt idx="20">
                  <c:v>2026</c:v>
                </c:pt>
                <c:pt idx="21">
                  <c:v>2014</c:v>
                </c:pt>
                <c:pt idx="22">
                  <c:v>2043</c:v>
                </c:pt>
                <c:pt idx="23">
                  <c:v>2061</c:v>
                </c:pt>
                <c:pt idx="24">
                  <c:v>2060</c:v>
                </c:pt>
                <c:pt idx="25">
                  <c:v>2133</c:v>
                </c:pt>
                <c:pt idx="26">
                  <c:v>2216</c:v>
                </c:pt>
                <c:pt idx="27">
                  <c:v>2128</c:v>
                </c:pt>
                <c:pt idx="28">
                  <c:v>2177</c:v>
                </c:pt>
                <c:pt idx="29">
                  <c:v>2245</c:v>
                </c:pt>
                <c:pt idx="30">
                  <c:v>2236</c:v>
                </c:pt>
                <c:pt idx="31">
                  <c:v>2185</c:v>
                </c:pt>
                <c:pt idx="32">
                  <c:v>2268</c:v>
                </c:pt>
                <c:pt idx="33">
                  <c:v>2246</c:v>
                </c:pt>
                <c:pt idx="34">
                  <c:v>2337</c:v>
                </c:pt>
                <c:pt idx="35">
                  <c:v>2316</c:v>
                </c:pt>
                <c:pt idx="36">
                  <c:v>2280</c:v>
                </c:pt>
                <c:pt idx="37">
                  <c:v>2181</c:v>
                </c:pt>
                <c:pt idx="38">
                  <c:v>2229</c:v>
                </c:pt>
                <c:pt idx="39">
                  <c:v>2243</c:v>
                </c:pt>
                <c:pt idx="40">
                  <c:v>2429</c:v>
                </c:pt>
                <c:pt idx="41">
                  <c:v>2341</c:v>
                </c:pt>
                <c:pt idx="42">
                  <c:v>2353</c:v>
                </c:pt>
                <c:pt idx="43">
                  <c:v>2368</c:v>
                </c:pt>
                <c:pt idx="44">
                  <c:v>2291</c:v>
                </c:pt>
                <c:pt idx="45">
                  <c:v>2449</c:v>
                </c:pt>
                <c:pt idx="46">
                  <c:v>2390</c:v>
                </c:pt>
                <c:pt idx="47">
                  <c:v>2556</c:v>
                </c:pt>
                <c:pt idx="48">
                  <c:v>2449</c:v>
                </c:pt>
                <c:pt idx="49">
                  <c:v>2415</c:v>
                </c:pt>
                <c:pt idx="50">
                  <c:v>2486</c:v>
                </c:pt>
                <c:pt idx="51">
                  <c:v>2405</c:v>
                </c:pt>
                <c:pt idx="52">
                  <c:v>2508</c:v>
                </c:pt>
                <c:pt idx="53">
                  <c:v>2511</c:v>
                </c:pt>
                <c:pt idx="54">
                  <c:v>2530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Colorectal cancer (ICD-10 C18–C20, C26.0),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36.029426999999998</c:v>
                </c:pt>
                <c:pt idx="1">
                  <c:v>33.438746000000002</c:v>
                </c:pt>
                <c:pt idx="2">
                  <c:v>32.482551000000001</c:v>
                </c:pt>
                <c:pt idx="3">
                  <c:v>32.660257999999999</c:v>
                </c:pt>
                <c:pt idx="4">
                  <c:v>33.560001999999997</c:v>
                </c:pt>
                <c:pt idx="5">
                  <c:v>34.322685999999997</c:v>
                </c:pt>
                <c:pt idx="6">
                  <c:v>35.612820999999997</c:v>
                </c:pt>
                <c:pt idx="7">
                  <c:v>36.409517999999998</c:v>
                </c:pt>
                <c:pt idx="8">
                  <c:v>35.910735000000003</c:v>
                </c:pt>
                <c:pt idx="9">
                  <c:v>35.599170999999998</c:v>
                </c:pt>
                <c:pt idx="10">
                  <c:v>36.557383000000002</c:v>
                </c:pt>
                <c:pt idx="11">
                  <c:v>36.884369</c:v>
                </c:pt>
                <c:pt idx="12">
                  <c:v>35.507004999999999</c:v>
                </c:pt>
                <c:pt idx="13">
                  <c:v>38.158144999999998</c:v>
                </c:pt>
                <c:pt idx="14">
                  <c:v>37.786051999999998</c:v>
                </c:pt>
                <c:pt idx="15">
                  <c:v>38.787610999999998</c:v>
                </c:pt>
                <c:pt idx="16">
                  <c:v>36.143867999999998</c:v>
                </c:pt>
                <c:pt idx="17">
                  <c:v>38.989697</c:v>
                </c:pt>
                <c:pt idx="18">
                  <c:v>38.224747000000001</c:v>
                </c:pt>
                <c:pt idx="19">
                  <c:v>38.714466000000002</c:v>
                </c:pt>
                <c:pt idx="20">
                  <c:v>38.367648000000003</c:v>
                </c:pt>
                <c:pt idx="21">
                  <c:v>37.759920000000001</c:v>
                </c:pt>
                <c:pt idx="22">
                  <c:v>36.627837</c:v>
                </c:pt>
                <c:pt idx="23">
                  <c:v>36.207608999999998</c:v>
                </c:pt>
                <c:pt idx="24">
                  <c:v>36.462204999999997</c:v>
                </c:pt>
                <c:pt idx="25">
                  <c:v>36.011552999999999</c:v>
                </c:pt>
                <c:pt idx="26">
                  <c:v>36.503155</c:v>
                </c:pt>
                <c:pt idx="27">
                  <c:v>35.184252999999998</c:v>
                </c:pt>
                <c:pt idx="28">
                  <c:v>35.429028000000002</c:v>
                </c:pt>
                <c:pt idx="29">
                  <c:v>34.766131999999999</c:v>
                </c:pt>
                <c:pt idx="30">
                  <c:v>33.091137000000003</c:v>
                </c:pt>
                <c:pt idx="31">
                  <c:v>33.518470999999998</c:v>
                </c:pt>
                <c:pt idx="32">
                  <c:v>32.021923000000001</c:v>
                </c:pt>
                <c:pt idx="33">
                  <c:v>31.895576999999999</c:v>
                </c:pt>
                <c:pt idx="34">
                  <c:v>29.745930999999999</c:v>
                </c:pt>
                <c:pt idx="35">
                  <c:v>30.372216999999999</c:v>
                </c:pt>
                <c:pt idx="36">
                  <c:v>28.193180000000002</c:v>
                </c:pt>
                <c:pt idx="37">
                  <c:v>28.814050999999999</c:v>
                </c:pt>
                <c:pt idx="38">
                  <c:v>28.088531</c:v>
                </c:pt>
                <c:pt idx="39">
                  <c:v>26.582238</c:v>
                </c:pt>
                <c:pt idx="40">
                  <c:v>27.193006</c:v>
                </c:pt>
                <c:pt idx="41">
                  <c:v>26.820097000000001</c:v>
                </c:pt>
                <c:pt idx="42">
                  <c:v>25.978952</c:v>
                </c:pt>
                <c:pt idx="43">
                  <c:v>24.509601</c:v>
                </c:pt>
                <c:pt idx="44">
                  <c:v>23.925359</c:v>
                </c:pt>
                <c:pt idx="45">
                  <c:v>24.156383000000002</c:v>
                </c:pt>
                <c:pt idx="46">
                  <c:v>22.876657999999999</c:v>
                </c:pt>
                <c:pt idx="47">
                  <c:v>23.018433999999999</c:v>
                </c:pt>
                <c:pt idx="48">
                  <c:v>22.809723000000002</c:v>
                </c:pt>
                <c:pt idx="49">
                  <c:v>21.23583</c:v>
                </c:pt>
                <c:pt idx="50">
                  <c:v>20.891200999999999</c:v>
                </c:pt>
                <c:pt idx="51">
                  <c:v>20.175440999999999</c:v>
                </c:pt>
                <c:pt idx="52">
                  <c:v>19.492705999999998</c:v>
                </c:pt>
                <c:pt idx="53">
                  <c:v>18.782648999999999</c:v>
                </c:pt>
                <c:pt idx="54">
                  <c:v>17.657364000000001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28.754349999999999</c:v>
                </c:pt>
                <c:pt idx="1">
                  <c:v>30.405747000000002</c:v>
                </c:pt>
                <c:pt idx="2">
                  <c:v>30.882345999999998</c:v>
                </c:pt>
                <c:pt idx="3">
                  <c:v>28.985897000000001</c:v>
                </c:pt>
                <c:pt idx="4">
                  <c:v>28.784538000000001</c:v>
                </c:pt>
                <c:pt idx="5">
                  <c:v>30.046785</c:v>
                </c:pt>
                <c:pt idx="6">
                  <c:v>29.122385999999999</c:v>
                </c:pt>
                <c:pt idx="7">
                  <c:v>29.308323999999999</c:v>
                </c:pt>
                <c:pt idx="8">
                  <c:v>29.810144999999999</c:v>
                </c:pt>
                <c:pt idx="9">
                  <c:v>27.677802</c:v>
                </c:pt>
                <c:pt idx="10">
                  <c:v>28.490568</c:v>
                </c:pt>
                <c:pt idx="11">
                  <c:v>27.781200999999999</c:v>
                </c:pt>
                <c:pt idx="12">
                  <c:v>29.069648000000001</c:v>
                </c:pt>
                <c:pt idx="13">
                  <c:v>28.546543</c:v>
                </c:pt>
                <c:pt idx="14">
                  <c:v>28.206087</c:v>
                </c:pt>
                <c:pt idx="15">
                  <c:v>28.025585</c:v>
                </c:pt>
                <c:pt idx="16">
                  <c:v>26.434065</c:v>
                </c:pt>
                <c:pt idx="17">
                  <c:v>28.829336000000001</c:v>
                </c:pt>
                <c:pt idx="18">
                  <c:v>28.773952000000001</c:v>
                </c:pt>
                <c:pt idx="19">
                  <c:v>27.718661000000001</c:v>
                </c:pt>
                <c:pt idx="20">
                  <c:v>26.298863999999998</c:v>
                </c:pt>
                <c:pt idx="21">
                  <c:v>25.463728</c:v>
                </c:pt>
                <c:pt idx="22">
                  <c:v>25.285312000000001</c:v>
                </c:pt>
                <c:pt idx="23">
                  <c:v>24.708114999999999</c:v>
                </c:pt>
                <c:pt idx="24">
                  <c:v>24.18458</c:v>
                </c:pt>
                <c:pt idx="25">
                  <c:v>24.402657000000001</c:v>
                </c:pt>
                <c:pt idx="26">
                  <c:v>24.700986</c:v>
                </c:pt>
                <c:pt idx="27">
                  <c:v>23.149100000000001</c:v>
                </c:pt>
                <c:pt idx="28">
                  <c:v>23.088826999999998</c:v>
                </c:pt>
                <c:pt idx="29">
                  <c:v>23.157489000000002</c:v>
                </c:pt>
                <c:pt idx="30">
                  <c:v>22.454730999999999</c:v>
                </c:pt>
                <c:pt idx="31">
                  <c:v>21.254491999999999</c:v>
                </c:pt>
                <c:pt idx="32">
                  <c:v>21.411885000000002</c:v>
                </c:pt>
                <c:pt idx="33">
                  <c:v>20.602948000000001</c:v>
                </c:pt>
                <c:pt idx="34">
                  <c:v>20.926608999999999</c:v>
                </c:pt>
                <c:pt idx="35">
                  <c:v>20.243731</c:v>
                </c:pt>
                <c:pt idx="36">
                  <c:v>19.521453999999999</c:v>
                </c:pt>
                <c:pt idx="37">
                  <c:v>18.167003000000001</c:v>
                </c:pt>
                <c:pt idx="38">
                  <c:v>18.15155</c:v>
                </c:pt>
                <c:pt idx="39">
                  <c:v>17.753786999999999</c:v>
                </c:pt>
                <c:pt idx="40">
                  <c:v>18.733114</c:v>
                </c:pt>
                <c:pt idx="41">
                  <c:v>17.659309</c:v>
                </c:pt>
                <c:pt idx="42">
                  <c:v>17.143905</c:v>
                </c:pt>
                <c:pt idx="43">
                  <c:v>16.666858999999999</c:v>
                </c:pt>
                <c:pt idx="44">
                  <c:v>15.860469</c:v>
                </c:pt>
                <c:pt idx="45">
                  <c:v>16.453645000000002</c:v>
                </c:pt>
                <c:pt idx="46">
                  <c:v>15.661542000000001</c:v>
                </c:pt>
                <c:pt idx="47">
                  <c:v>16.494541000000002</c:v>
                </c:pt>
                <c:pt idx="48">
                  <c:v>15.421336</c:v>
                </c:pt>
                <c:pt idx="49">
                  <c:v>14.717264999999999</c:v>
                </c:pt>
                <c:pt idx="50">
                  <c:v>14.923921</c:v>
                </c:pt>
                <c:pt idx="51">
                  <c:v>13.805363</c:v>
                </c:pt>
                <c:pt idx="52">
                  <c:v>14.088861</c:v>
                </c:pt>
                <c:pt idx="53">
                  <c:v>13.738887999999999</c:v>
                </c:pt>
                <c:pt idx="54">
                  <c:v>13.566428999999999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Colorectal cancer (ICD-10 C18–C20, C26.0),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0.1182125</c:v>
                </c:pt>
                <c:pt idx="5">
                  <c:v>0.43264239999999998</c:v>
                </c:pt>
                <c:pt idx="6">
                  <c:v>1.0552798000000001</c:v>
                </c:pt>
                <c:pt idx="7">
                  <c:v>3.9347093000000002</c:v>
                </c:pt>
                <c:pt idx="8">
                  <c:v>3.0887443999999999</c:v>
                </c:pt>
                <c:pt idx="9">
                  <c:v>7.8447095999999998</c:v>
                </c:pt>
                <c:pt idx="10">
                  <c:v>14.375107</c:v>
                </c:pt>
                <c:pt idx="11">
                  <c:v>17.494496999999999</c:v>
                </c:pt>
                <c:pt idx="12">
                  <c:v>31.42539</c:v>
                </c:pt>
                <c:pt idx="13">
                  <c:v>46.069139</c:v>
                </c:pt>
                <c:pt idx="14">
                  <c:v>61.687627999999997</c:v>
                </c:pt>
                <c:pt idx="15">
                  <c:v>87.658118999999999</c:v>
                </c:pt>
                <c:pt idx="16">
                  <c:v>170.19739999999999</c:v>
                </c:pt>
                <c:pt idx="17">
                  <c:v>319.24900000000002</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0.1263003</c:v>
                </c:pt>
                <c:pt idx="5">
                  <c:v>0.33238529999999999</c:v>
                </c:pt>
                <c:pt idx="6">
                  <c:v>1.7561728999999999</c:v>
                </c:pt>
                <c:pt idx="7">
                  <c:v>3.3537493</c:v>
                </c:pt>
                <c:pt idx="8">
                  <c:v>3.8236840999999999</c:v>
                </c:pt>
                <c:pt idx="9">
                  <c:v>7.4444625000000002</c:v>
                </c:pt>
                <c:pt idx="10">
                  <c:v>10.478910000000001</c:v>
                </c:pt>
                <c:pt idx="11">
                  <c:v>14.097359000000001</c:v>
                </c:pt>
                <c:pt idx="12">
                  <c:v>20.993583000000001</c:v>
                </c:pt>
                <c:pt idx="13">
                  <c:v>24.717927</c:v>
                </c:pt>
                <c:pt idx="14">
                  <c:v>42.948019000000002</c:v>
                </c:pt>
                <c:pt idx="15">
                  <c:v>68.035747999999998</c:v>
                </c:pt>
                <c:pt idx="16">
                  <c:v>130.08418</c:v>
                </c:pt>
                <c:pt idx="17">
                  <c:v>270.40159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Colorectal cancer (ICD-10 C18–C20, C26.0),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-1</c:v>
                </c:pt>
                <c:pt idx="5">
                  <c:v>-4</c:v>
                </c:pt>
                <c:pt idx="6">
                  <c:v>-10</c:v>
                </c:pt>
                <c:pt idx="7">
                  <c:v>-37</c:v>
                </c:pt>
                <c:pt idx="8">
                  <c:v>-26</c:v>
                </c:pt>
                <c:pt idx="9">
                  <c:v>-63</c:v>
                </c:pt>
                <c:pt idx="10">
                  <c:v>-117</c:v>
                </c:pt>
                <c:pt idx="11">
                  <c:v>-132</c:v>
                </c:pt>
                <c:pt idx="12">
                  <c:v>-228</c:v>
                </c:pt>
                <c:pt idx="13">
                  <c:v>-289</c:v>
                </c:pt>
                <c:pt idx="14">
                  <c:v>-340</c:v>
                </c:pt>
                <c:pt idx="15">
                  <c:v>-367</c:v>
                </c:pt>
                <c:pt idx="16">
                  <c:v>-443</c:v>
                </c:pt>
                <c:pt idx="17">
                  <c:v>-689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3</c:v>
                </c:pt>
                <c:pt idx="6">
                  <c:v>17</c:v>
                </c:pt>
                <c:pt idx="7">
                  <c:v>32</c:v>
                </c:pt>
                <c:pt idx="8">
                  <c:v>33</c:v>
                </c:pt>
                <c:pt idx="9">
                  <c:v>61</c:v>
                </c:pt>
                <c:pt idx="10">
                  <c:v>88</c:v>
                </c:pt>
                <c:pt idx="11">
                  <c:v>110</c:v>
                </c:pt>
                <c:pt idx="12">
                  <c:v>161</c:v>
                </c:pt>
                <c:pt idx="13">
                  <c:v>167</c:v>
                </c:pt>
                <c:pt idx="14">
                  <c:v>255</c:v>
                </c:pt>
                <c:pt idx="15">
                  <c:v>309</c:v>
                </c:pt>
                <c:pt idx="16">
                  <c:v>397</c:v>
                </c:pt>
                <c:pt idx="17">
                  <c:v>896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bs.gov.au/ausstats/abs@.nsf/Lookup/by%20Subject/3303.0~2015~Main%20Features~Complexities%20in%20the%20measurement%20of%20bowel%20cancer%20in%20Australia~7" TargetMode="External"/><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Colorectal cancer (ICD-10 C18–C20, C26.0),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5"/>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225</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7.25" customHeight="1">
      <c r="A15" s="149"/>
      <c r="B15" s="221" t="s">
        <v>229</v>
      </c>
      <c r="C15" s="221"/>
    </row>
    <row r="16" spans="1:3" ht="91.5" customHeight="1">
      <c r="A16" s="149"/>
      <c r="B16" s="215" t="s">
        <v>230</v>
      </c>
      <c r="C16" s="215"/>
    </row>
    <row r="17" spans="1:16" ht="17.25" customHeight="1">
      <c r="A17" s="149"/>
      <c r="B17" s="222" t="s">
        <v>231</v>
      </c>
      <c r="C17" s="222"/>
      <c r="D17" s="222"/>
      <c r="E17" s="222"/>
      <c r="F17" s="222"/>
      <c r="G17" s="222"/>
      <c r="H17" s="222"/>
      <c r="I17" s="222"/>
      <c r="J17" s="222"/>
      <c r="K17" s="222"/>
      <c r="L17" s="222"/>
      <c r="M17" s="222"/>
      <c r="N17" s="222"/>
      <c r="O17" s="222"/>
      <c r="P17" s="222"/>
    </row>
    <row r="18" spans="1:16" ht="18.75" customHeight="1">
      <c r="A18" s="149"/>
      <c r="B18" s="164" t="s">
        <v>181</v>
      </c>
    </row>
    <row r="19" spans="1:16" ht="30" customHeight="1">
      <c r="A19" s="149"/>
      <c r="B19" s="215" t="s">
        <v>209</v>
      </c>
      <c r="C19" s="215"/>
    </row>
    <row r="21" spans="1:16" ht="21">
      <c r="A21" s="150"/>
      <c r="B21" s="13" t="s">
        <v>41</v>
      </c>
    </row>
    <row r="22" spans="1:16" ht="15.75">
      <c r="A22" s="149"/>
      <c r="B22" s="164" t="s">
        <v>45</v>
      </c>
    </row>
    <row r="23" spans="1:16" ht="15.75">
      <c r="A23" s="149"/>
      <c r="B23" s="147" t="s">
        <v>220</v>
      </c>
    </row>
    <row r="24" spans="1:16" ht="15.75">
      <c r="A24" s="149"/>
      <c r="B24" s="164" t="s">
        <v>43</v>
      </c>
      <c r="C24" s="8" t="s">
        <v>44</v>
      </c>
    </row>
    <row r="25" spans="1:16" ht="15.75">
      <c r="A25" s="149"/>
      <c r="B25" s="165" t="s">
        <v>183</v>
      </c>
      <c r="C25" s="3" t="s">
        <v>24</v>
      </c>
    </row>
    <row r="26" spans="1:16" ht="15.75">
      <c r="A26" s="149"/>
      <c r="B26" s="166" t="s">
        <v>101</v>
      </c>
      <c r="C26" s="3" t="s">
        <v>24</v>
      </c>
    </row>
    <row r="27" spans="1:16" ht="15.75">
      <c r="A27" s="149"/>
      <c r="B27" s="167" t="s">
        <v>102</v>
      </c>
      <c r="C27" s="3" t="s">
        <v>24</v>
      </c>
    </row>
    <row r="28" spans="1:16" ht="15.75">
      <c r="A28" s="149"/>
      <c r="B28" s="168" t="s">
        <v>103</v>
      </c>
      <c r="C28" s="3" t="s">
        <v>24</v>
      </c>
    </row>
    <row r="29" spans="1:16" ht="15.75">
      <c r="A29" s="149"/>
      <c r="B29" s="169" t="s">
        <v>104</v>
      </c>
      <c r="C29" s="3" t="s">
        <v>24</v>
      </c>
    </row>
    <row r="30" spans="1:16" ht="15.75">
      <c r="A30" s="149"/>
      <c r="B30" s="170" t="s">
        <v>105</v>
      </c>
      <c r="C30" s="3" t="s">
        <v>24</v>
      </c>
    </row>
    <row r="31" spans="1:16" ht="15.75">
      <c r="A31" s="149"/>
      <c r="B31" s="171" t="s">
        <v>106</v>
      </c>
      <c r="C31" s="3" t="s">
        <v>24</v>
      </c>
    </row>
    <row r="32" spans="1:16" ht="15.75">
      <c r="A32" s="149"/>
      <c r="B32" s="172" t="s">
        <v>107</v>
      </c>
      <c r="C32" s="3" t="s">
        <v>221</v>
      </c>
    </row>
    <row r="33" spans="1:3" ht="15.75">
      <c r="A33" s="149"/>
      <c r="B33" s="173" t="s">
        <v>108</v>
      </c>
      <c r="C33" s="3" t="s">
        <v>222</v>
      </c>
    </row>
    <row r="34" spans="1:3" ht="15.75">
      <c r="A34" s="149"/>
      <c r="B34" s="174" t="s">
        <v>109</v>
      </c>
      <c r="C34" s="3" t="s">
        <v>223</v>
      </c>
    </row>
    <row r="35" spans="1:3" ht="15.75">
      <c r="A35" s="149"/>
      <c r="B35" s="164" t="s">
        <v>50</v>
      </c>
    </row>
    <row r="36" spans="1:3" ht="15.75">
      <c r="A36" s="149"/>
      <c r="B36" s="147" t="s">
        <v>224</v>
      </c>
    </row>
    <row r="37" spans="1:3" ht="15.75">
      <c r="A37" s="149"/>
      <c r="B37" s="164" t="s">
        <v>57</v>
      </c>
      <c r="C37" s="76" t="s">
        <v>58</v>
      </c>
    </row>
    <row r="38" spans="1:3" ht="15.75">
      <c r="A38" s="149"/>
      <c r="B38" s="56">
        <v>0.98</v>
      </c>
      <c r="C38" s="55" t="s">
        <v>224</v>
      </c>
    </row>
    <row r="39" spans="1:3" ht="15.75">
      <c r="A39" s="149"/>
      <c r="B39" s="147" t="s">
        <v>190</v>
      </c>
    </row>
    <row r="40" spans="1:3" ht="15.75">
      <c r="A40" s="149"/>
      <c r="B40" s="164" t="s">
        <v>37</v>
      </c>
    </row>
    <row r="41" spans="1:3" ht="15.75">
      <c r="A41" s="149"/>
      <c r="B41" s="175" t="s">
        <v>159</v>
      </c>
    </row>
    <row r="42" spans="1:3" ht="30" customHeight="1">
      <c r="A42" s="149"/>
      <c r="B42" s="215" t="s">
        <v>158</v>
      </c>
      <c r="C42" s="215"/>
    </row>
    <row r="43" spans="1:3" ht="45" customHeight="1">
      <c r="A43" s="149"/>
      <c r="B43" s="217" t="s">
        <v>178</v>
      </c>
      <c r="C43" s="217"/>
    </row>
    <row r="44" spans="1:3" ht="15.75">
      <c r="A44" s="149"/>
      <c r="B44" s="164" t="s">
        <v>130</v>
      </c>
    </row>
    <row r="45" spans="1:3" ht="15.75">
      <c r="A45" s="149"/>
      <c r="B45" s="147" t="s">
        <v>139</v>
      </c>
    </row>
    <row r="46" spans="1:3" ht="30" customHeight="1">
      <c r="A46" s="149"/>
      <c r="B46" s="215" t="s">
        <v>182</v>
      </c>
      <c r="C46" s="215"/>
    </row>
    <row r="47" spans="1:3" ht="30" customHeight="1">
      <c r="A47" s="149"/>
      <c r="B47" s="215" t="s">
        <v>164</v>
      </c>
      <c r="C47" s="215"/>
    </row>
    <row r="48" spans="1:3" ht="30" customHeight="1">
      <c r="A48" s="149"/>
      <c r="B48" s="218" t="s">
        <v>160</v>
      </c>
      <c r="C48" s="218"/>
    </row>
    <row r="49" spans="1:3" ht="150" customHeight="1">
      <c r="A49" s="149"/>
      <c r="B49" s="216" t="s">
        <v>201</v>
      </c>
      <c r="C49" s="216"/>
    </row>
    <row r="50" spans="1:3" ht="30" customHeight="1">
      <c r="A50" s="149"/>
      <c r="B50" s="216" t="s">
        <v>161</v>
      </c>
      <c r="C50" s="216"/>
    </row>
    <row r="51" spans="1:3" ht="15.75">
      <c r="A51" s="149"/>
      <c r="B51" s="176" t="s">
        <v>162</v>
      </c>
      <c r="C51" s="176"/>
    </row>
    <row r="52" spans="1:3" ht="15.75">
      <c r="A52" s="149"/>
      <c r="B52" s="176" t="s">
        <v>163</v>
      </c>
      <c r="C52" s="176"/>
    </row>
    <row r="53" spans="1:3" ht="60" customHeight="1">
      <c r="A53" s="149"/>
      <c r="B53" s="217" t="s">
        <v>165</v>
      </c>
      <c r="C53" s="217"/>
    </row>
    <row r="54" spans="1:3" ht="30" customHeight="1">
      <c r="A54" s="149"/>
      <c r="B54" s="217" t="s">
        <v>166</v>
      </c>
      <c r="C54" s="217"/>
    </row>
    <row r="55" spans="1:3" ht="15.75">
      <c r="A55" s="149"/>
      <c r="B55" s="147" t="s">
        <v>136</v>
      </c>
    </row>
    <row r="56" spans="1:3" ht="15.75">
      <c r="A56" s="149"/>
      <c r="B56" s="147" t="s">
        <v>137</v>
      </c>
    </row>
    <row r="57" spans="1:3" ht="60" customHeight="1">
      <c r="A57" s="149"/>
      <c r="B57" s="220" t="s">
        <v>192</v>
      </c>
      <c r="C57" s="220"/>
    </row>
    <row r="58" spans="1:3" ht="15.75">
      <c r="A58" s="149"/>
      <c r="B58" s="177" t="s">
        <v>171</v>
      </c>
      <c r="C58" s="131"/>
    </row>
    <row r="59" spans="1:3" ht="15.75">
      <c r="A59" s="149"/>
      <c r="B59" s="177" t="s">
        <v>169</v>
      </c>
    </row>
    <row r="60" spans="1:3" ht="15.75">
      <c r="A60" s="149"/>
      <c r="B60" s="177" t="s">
        <v>170</v>
      </c>
    </row>
    <row r="61" spans="1:3" ht="45" customHeight="1">
      <c r="A61" s="149"/>
      <c r="B61" s="219" t="s">
        <v>193</v>
      </c>
      <c r="C61" s="219"/>
    </row>
    <row r="62" spans="1:3" ht="15.75">
      <c r="A62" s="149"/>
      <c r="B62" s="164" t="s">
        <v>48</v>
      </c>
    </row>
    <row r="63" spans="1:3" ht="45" customHeight="1">
      <c r="B63" s="215" t="s">
        <v>49</v>
      </c>
      <c r="C63" s="215"/>
    </row>
    <row r="65" spans="1:16" ht="21" customHeight="1">
      <c r="B65" s="13" t="s">
        <v>42</v>
      </c>
      <c r="C65" s="4"/>
      <c r="D65" s="4"/>
      <c r="E65" s="4"/>
      <c r="F65" s="4"/>
      <c r="G65" s="4"/>
      <c r="H65" s="4"/>
      <c r="I65" s="4"/>
      <c r="J65" s="4"/>
      <c r="K65" s="4"/>
      <c r="L65" s="4"/>
      <c r="M65" s="4"/>
      <c r="N65" s="4"/>
      <c r="O65" s="4"/>
      <c r="P65" s="4"/>
    </row>
    <row r="66" spans="1:16" ht="15.75" customHeight="1">
      <c r="A66" s="149"/>
      <c r="B66" s="201" t="s">
        <v>189</v>
      </c>
      <c r="C66" s="212" t="s">
        <v>191</v>
      </c>
      <c r="D66" s="4"/>
      <c r="E66" s="4"/>
      <c r="F66" s="4"/>
      <c r="G66" s="4"/>
      <c r="H66" s="4"/>
      <c r="I66" s="4"/>
      <c r="J66" s="4"/>
      <c r="K66" s="4"/>
      <c r="L66" s="4"/>
      <c r="M66" s="4"/>
      <c r="N66" s="4"/>
      <c r="O66" s="4"/>
      <c r="P66" s="4"/>
    </row>
    <row r="67" spans="1:16" ht="15.75">
      <c r="A67" s="149"/>
      <c r="B67" s="200" t="s">
        <v>167</v>
      </c>
      <c r="C67" s="212" t="s">
        <v>210</v>
      </c>
      <c r="D67" s="4"/>
      <c r="E67" s="4"/>
      <c r="F67" s="4"/>
      <c r="G67" s="4"/>
      <c r="H67" s="4"/>
      <c r="I67" s="4"/>
      <c r="J67" s="4"/>
      <c r="K67" s="4"/>
      <c r="L67" s="4"/>
      <c r="M67" s="4"/>
      <c r="N67" s="4"/>
      <c r="O67" s="4"/>
      <c r="P67" s="4"/>
    </row>
    <row r="68" spans="1:16" ht="15.75">
      <c r="A68" s="149"/>
      <c r="B68" s="200" t="s">
        <v>168</v>
      </c>
      <c r="C68" s="212" t="s">
        <v>112</v>
      </c>
      <c r="D68" s="4"/>
      <c r="E68" s="4"/>
      <c r="F68" s="4"/>
      <c r="G68" s="4"/>
      <c r="H68" s="4"/>
      <c r="I68" s="4"/>
      <c r="J68" s="4"/>
      <c r="K68" s="4"/>
      <c r="L68" s="4"/>
      <c r="M68" s="4"/>
      <c r="N68" s="4"/>
      <c r="O68" s="4"/>
      <c r="P68" s="4"/>
    </row>
    <row r="69" spans="1:16">
      <c r="B69" s="1" t="s">
        <v>199</v>
      </c>
      <c r="C69" s="212" t="s">
        <v>197</v>
      </c>
    </row>
    <row r="70" spans="1:16">
      <c r="B70" s="1" t="s">
        <v>205</v>
      </c>
      <c r="C70" s="212" t="s">
        <v>211</v>
      </c>
    </row>
    <row r="71" spans="1:16">
      <c r="B71" s="1" t="s">
        <v>200</v>
      </c>
      <c r="C71" s="212" t="s">
        <v>198</v>
      </c>
    </row>
    <row r="72" spans="1:16">
      <c r="B72" s="1" t="s">
        <v>202</v>
      </c>
      <c r="C72" s="213" t="s">
        <v>212</v>
      </c>
    </row>
    <row r="73" spans="1:16">
      <c r="C73" s="214"/>
    </row>
    <row r="74" spans="1:16">
      <c r="C74" s="214"/>
    </row>
    <row r="75" spans="1:16">
      <c r="C75" s="214"/>
    </row>
  </sheetData>
  <mergeCells count="23">
    <mergeCell ref="B19:C19"/>
    <mergeCell ref="B14:C14"/>
    <mergeCell ref="B61:C61"/>
    <mergeCell ref="B57:C57"/>
    <mergeCell ref="B16:C16"/>
    <mergeCell ref="B15:C15"/>
    <mergeCell ref="B17:P17"/>
    <mergeCell ref="B3:C3"/>
    <mergeCell ref="B12:C12"/>
    <mergeCell ref="B63:C63"/>
    <mergeCell ref="B6:C6"/>
    <mergeCell ref="B50:C50"/>
    <mergeCell ref="B49:C49"/>
    <mergeCell ref="B53:C53"/>
    <mergeCell ref="B54:C54"/>
    <mergeCell ref="B42:C42"/>
    <mergeCell ref="B46:C46"/>
    <mergeCell ref="B47:C47"/>
    <mergeCell ref="B48:C48"/>
    <mergeCell ref="B43:C43"/>
    <mergeCell ref="B8:C8"/>
    <mergeCell ref="B11:C11"/>
    <mergeCell ref="B13:C13"/>
  </mergeCells>
  <hyperlinks>
    <hyperlink ref="C66" r:id="rId1" xr:uid="{00000000-0004-0000-0100-000000000000}"/>
    <hyperlink ref="C67" r:id="rId2" xr:uid="{00000000-0004-0000-0100-000001000000}"/>
    <hyperlink ref="C68" r:id="rId3" xr:uid="{00000000-0004-0000-0100-000002000000}"/>
    <hyperlink ref="C69" r:id="rId4" xr:uid="{00000000-0004-0000-0100-000003000000}"/>
    <hyperlink ref="C70" r:id="rId5" xr:uid="{AED0CDCF-D855-45B1-B935-CAFF30F8A9E3}"/>
    <hyperlink ref="C72" r:id="rId6" xr:uid="{3F2DC884-4859-43DB-9D5B-7C11CBFC3F33}"/>
    <hyperlink ref="C71" r:id="rId7" xr:uid="{1063B05B-D63A-40CF-98CC-5F1431016692}"/>
    <hyperlink ref="B17" r:id="rId8" xr:uid="{6A351A35-4DD4-4F14-8094-C257CA0C96BF}"/>
  </hyperlinks>
  <pageMargins left="0.23622047244094491" right="0.23622047244094491" top="0.74803149606299213" bottom="0.74803149606299213" header="0.31496062992125984" footer="0.31496062992125984"/>
  <pageSetup paperSize="9" scale="76" fitToHeight="0"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Colorectal cancer (ICD-10 C18–C20, C26.0),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Colorectal cancer (ICD-10 C18–C20, C26.0),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9" t="str">
        <f>Admin!$B$202</f>
        <v>Average annual and total change in mortality rates for Colorectal cancer (ICD-10 C18–C20, C26.0) in Australia, 1968–2022.</v>
      </c>
      <c r="M5" s="229"/>
      <c r="N5" s="229"/>
      <c r="O5" s="229"/>
      <c r="P5" s="40"/>
    </row>
    <row r="6" spans="1:16">
      <c r="B6" s="30"/>
      <c r="C6" s="28"/>
      <c r="D6" s="28"/>
      <c r="E6" s="28"/>
      <c r="F6" s="28"/>
      <c r="G6" s="28"/>
      <c r="H6" s="28"/>
      <c r="I6" s="28"/>
      <c r="J6" s="48"/>
      <c r="K6" s="48"/>
      <c r="L6" s="229"/>
      <c r="M6" s="229"/>
      <c r="N6" s="229"/>
      <c r="O6" s="229"/>
      <c r="P6" s="40"/>
    </row>
    <row r="7" spans="1:16">
      <c r="B7" s="30"/>
      <c r="C7" s="38" t="s">
        <v>80</v>
      </c>
      <c r="D7" s="28"/>
      <c r="E7" s="28"/>
      <c r="F7" s="32"/>
      <c r="G7" s="28" t="s">
        <v>111</v>
      </c>
      <c r="H7" s="28"/>
      <c r="I7" s="28"/>
      <c r="J7" s="48"/>
      <c r="K7" s="48"/>
      <c r="L7" s="230"/>
      <c r="M7" s="230"/>
      <c r="N7" s="230"/>
      <c r="O7" s="230"/>
      <c r="P7" s="40"/>
    </row>
    <row r="8" spans="1:16">
      <c r="B8" s="30"/>
      <c r="C8" s="242" t="str">
        <f xml:space="preserve"> "(Data available for " &amp;Admin!$D$6&amp; " to " &amp;Admin!$D$8 &amp;")"</f>
        <v>(Data available for 1968 to 2022)</v>
      </c>
      <c r="D8" s="242"/>
      <c r="E8" s="242"/>
      <c r="F8" s="242"/>
      <c r="G8" s="242"/>
      <c r="H8" s="242"/>
      <c r="I8" s="28"/>
      <c r="J8" s="48"/>
      <c r="K8" s="48"/>
      <c r="L8" s="251" t="s">
        <v>68</v>
      </c>
      <c r="M8" s="231" t="s">
        <v>1</v>
      </c>
      <c r="N8" s="231" t="s">
        <v>3</v>
      </c>
      <c r="O8" s="231" t="s">
        <v>4</v>
      </c>
      <c r="P8" s="239"/>
    </row>
    <row r="9" spans="1:16">
      <c r="B9" s="30"/>
      <c r="C9" s="242"/>
      <c r="D9" s="242"/>
      <c r="E9" s="242"/>
      <c r="F9" s="242"/>
      <c r="G9" s="242"/>
      <c r="H9" s="242"/>
      <c r="I9" s="28"/>
      <c r="J9" s="48"/>
      <c r="K9" s="48"/>
      <c r="L9" s="252"/>
      <c r="M9" s="232"/>
      <c r="N9" s="232"/>
      <c r="O9" s="232"/>
      <c r="P9" s="239"/>
    </row>
    <row r="10" spans="1:16">
      <c r="B10" s="30"/>
      <c r="C10" s="64">
        <v>1968</v>
      </c>
      <c r="D10" s="28"/>
      <c r="E10" s="28"/>
      <c r="F10" s="28"/>
      <c r="G10" s="64">
        <v>2022</v>
      </c>
      <c r="H10" s="28"/>
      <c r="I10" s="28"/>
      <c r="J10" s="250" t="s">
        <v>116</v>
      </c>
      <c r="K10" s="60"/>
      <c r="L10" s="241" t="str">
        <f>Admin!$C$191</f>
        <v>1968 – 2022</v>
      </c>
      <c r="M10" s="244">
        <f>Admin!F$187</f>
        <v>-1.3120263473985538E-2</v>
      </c>
      <c r="N10" s="244">
        <f>Admin!G$187</f>
        <v>-1.3814630251983928E-2</v>
      </c>
      <c r="O10" s="244">
        <f>Admin!H$187</f>
        <v>-1.3127439900092908E-2</v>
      </c>
      <c r="P10" s="29"/>
    </row>
    <row r="11" spans="1:16">
      <c r="B11" s="30"/>
      <c r="C11" s="28"/>
      <c r="D11" s="28"/>
      <c r="E11" s="28"/>
      <c r="F11" s="28"/>
      <c r="G11" s="28"/>
      <c r="H11" s="28"/>
      <c r="I11" s="28"/>
      <c r="J11" s="250"/>
      <c r="K11" s="60"/>
      <c r="L11" s="242"/>
      <c r="M11" s="245"/>
      <c r="N11" s="246"/>
      <c r="O11" s="246"/>
      <c r="P11" s="29"/>
    </row>
    <row r="12" spans="1:16">
      <c r="B12" s="30"/>
      <c r="C12" s="28"/>
      <c r="D12" s="28"/>
      <c r="E12" s="28"/>
      <c r="F12" s="28"/>
      <c r="G12" s="28"/>
      <c r="H12" s="28"/>
      <c r="I12" s="28"/>
      <c r="J12" s="249" t="s">
        <v>115</v>
      </c>
      <c r="K12" s="59"/>
      <c r="L12" s="241" t="str">
        <f>Admin!$C$191</f>
        <v>1968 – 2022</v>
      </c>
      <c r="M12" s="244">
        <f>Admin!F$186</f>
        <v>-0.5099182676427243</v>
      </c>
      <c r="N12" s="244">
        <f>Admin!G$186</f>
        <v>-0.52819559475348943</v>
      </c>
      <c r="O12" s="244">
        <f>Admin!H$186</f>
        <v>-0.51011067539782251</v>
      </c>
      <c r="P12" s="29"/>
    </row>
    <row r="13" spans="1:16">
      <c r="B13" s="30"/>
      <c r="C13" s="28"/>
      <c r="D13" s="28"/>
      <c r="E13" s="28"/>
      <c r="F13" s="28"/>
      <c r="G13" s="28"/>
      <c r="H13" s="28"/>
      <c r="I13" s="28"/>
      <c r="J13" s="249"/>
      <c r="K13" s="59"/>
      <c r="L13" s="243"/>
      <c r="M13" s="246"/>
      <c r="N13" s="246"/>
      <c r="O13" s="246"/>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4"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4"/>
      <c r="N15" s="224"/>
      <c r="O15" s="224"/>
      <c r="P15" s="39"/>
    </row>
    <row r="16" spans="1:16" ht="14.45" customHeight="1">
      <c r="B16" s="30"/>
      <c r="C16" s="28"/>
      <c r="D16" s="28"/>
      <c r="E16" s="28"/>
      <c r="F16" s="28"/>
      <c r="G16" s="28"/>
      <c r="H16" s="28"/>
      <c r="I16" s="28"/>
      <c r="J16" s="48"/>
      <c r="K16" s="48"/>
      <c r="L16" s="224"/>
      <c r="M16" s="224"/>
      <c r="N16" s="224"/>
      <c r="O16" s="224"/>
      <c r="P16" s="39"/>
    </row>
    <row r="17" spans="2:16">
      <c r="B17" s="30"/>
      <c r="C17" s="28"/>
      <c r="D17" s="28"/>
      <c r="E17" s="28"/>
      <c r="F17" s="28"/>
      <c r="G17" s="28"/>
      <c r="H17" s="28"/>
      <c r="I17" s="28"/>
      <c r="J17" s="48"/>
      <c r="K17" s="48"/>
      <c r="L17" s="224"/>
      <c r="M17" s="224"/>
      <c r="N17" s="224"/>
      <c r="O17" s="224"/>
      <c r="P17" s="39"/>
    </row>
    <row r="18" spans="2:16">
      <c r="B18" s="30"/>
      <c r="C18" s="28"/>
      <c r="D18" s="28"/>
      <c r="E18" s="28"/>
      <c r="F18" s="28"/>
      <c r="G18" s="28"/>
      <c r="H18" s="28"/>
      <c r="I18" s="28"/>
      <c r="J18" s="48"/>
      <c r="K18" s="48"/>
      <c r="L18" s="224"/>
      <c r="M18" s="224"/>
      <c r="N18" s="224"/>
      <c r="O18" s="224"/>
      <c r="P18" s="39"/>
    </row>
    <row r="19" spans="2:16">
      <c r="B19" s="30"/>
      <c r="C19" s="28"/>
      <c r="D19" s="28"/>
      <c r="E19" s="28"/>
      <c r="F19" s="28"/>
      <c r="G19" s="28"/>
      <c r="H19" s="28"/>
      <c r="I19" s="28"/>
      <c r="J19" s="48"/>
      <c r="K19" s="48"/>
      <c r="L19" s="224"/>
      <c r="M19" s="224"/>
      <c r="N19" s="224"/>
      <c r="O19" s="224"/>
      <c r="P19" s="39"/>
    </row>
    <row r="20" spans="2:16">
      <c r="B20" s="30"/>
      <c r="C20" s="28"/>
      <c r="D20" s="28"/>
      <c r="E20" s="28"/>
      <c r="F20" s="28"/>
      <c r="G20" s="28"/>
      <c r="H20" s="28"/>
      <c r="I20" s="28"/>
      <c r="J20" s="48"/>
      <c r="K20" s="48"/>
      <c r="L20" s="224"/>
      <c r="M20" s="224"/>
      <c r="N20" s="224"/>
      <c r="O20" s="224"/>
      <c r="P20" s="39"/>
    </row>
    <row r="21" spans="2:16">
      <c r="B21" s="30"/>
      <c r="C21" s="28"/>
      <c r="D21" s="28"/>
      <c r="E21" s="28"/>
      <c r="F21" s="28"/>
      <c r="G21" s="28"/>
      <c r="H21" s="28"/>
      <c r="I21" s="28"/>
      <c r="J21" s="48"/>
      <c r="K21" s="48"/>
      <c r="L21" s="224"/>
      <c r="M21" s="224"/>
      <c r="N21" s="224"/>
      <c r="O21" s="224"/>
      <c r="P21" s="39"/>
    </row>
    <row r="22" spans="2:16">
      <c r="B22" s="30"/>
      <c r="C22" s="28"/>
      <c r="D22" s="28"/>
      <c r="E22" s="28"/>
      <c r="F22" s="28"/>
      <c r="G22" s="28"/>
      <c r="H22" s="28"/>
      <c r="I22" s="28"/>
      <c r="J22" s="48"/>
      <c r="K22" s="48"/>
      <c r="L22" s="224"/>
      <c r="M22" s="224"/>
      <c r="N22" s="224"/>
      <c r="O22" s="224"/>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4" t="s">
        <v>203</v>
      </c>
      <c r="M24" s="224"/>
      <c r="N24" s="224"/>
      <c r="O24" s="224"/>
      <c r="P24" s="39"/>
    </row>
    <row r="25" spans="2:16">
      <c r="B25" s="30"/>
      <c r="C25" s="28"/>
      <c r="D25" s="28"/>
      <c r="E25" s="28"/>
      <c r="F25" s="28"/>
      <c r="G25" s="28"/>
      <c r="H25" s="28"/>
      <c r="I25" s="28"/>
      <c r="J25" s="48"/>
      <c r="K25" s="48"/>
      <c r="L25" s="224"/>
      <c r="M25" s="224"/>
      <c r="N25" s="224"/>
      <c r="O25" s="224"/>
      <c r="P25" s="39"/>
    </row>
    <row r="26" spans="2:16">
      <c r="B26" s="33"/>
      <c r="C26" s="31"/>
      <c r="D26" s="31"/>
      <c r="E26" s="31"/>
      <c r="F26" s="31"/>
      <c r="G26" s="31"/>
      <c r="H26" s="31"/>
      <c r="I26" s="31"/>
      <c r="J26" s="50"/>
      <c r="K26" s="50"/>
      <c r="L26" s="225"/>
      <c r="M26" s="225"/>
      <c r="N26" s="225"/>
      <c r="O26" s="225"/>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7" t="str">
        <f>Admin!B233</f>
        <v>Age-specific mortality rates (per 100,000 population) for Colorectal cancer (ICD-10 C18–C20, C26.0) in Australia, 1968–2022, 0–4 to 85+ years.</v>
      </c>
      <c r="M29" s="227"/>
      <c r="N29" s="227"/>
      <c r="O29" s="227"/>
      <c r="P29" s="42"/>
    </row>
    <row r="30" spans="2:16">
      <c r="B30" s="18"/>
      <c r="C30" s="36"/>
      <c r="D30" s="17"/>
      <c r="E30" s="17"/>
      <c r="F30" s="17"/>
      <c r="G30" s="17"/>
      <c r="H30" s="17"/>
      <c r="I30" s="17"/>
      <c r="J30" s="52"/>
      <c r="K30" s="52"/>
      <c r="L30" s="227"/>
      <c r="M30" s="227"/>
      <c r="N30" s="227"/>
      <c r="O30" s="227"/>
      <c r="P30" s="42"/>
    </row>
    <row r="31" spans="2:16">
      <c r="B31" s="18"/>
      <c r="C31" s="36" t="s">
        <v>81</v>
      </c>
      <c r="D31" s="17"/>
      <c r="E31" s="17"/>
      <c r="F31" s="17"/>
      <c r="G31" s="17" t="s">
        <v>82</v>
      </c>
      <c r="H31" s="17"/>
      <c r="I31" s="17"/>
      <c r="J31" s="52"/>
      <c r="K31" s="52"/>
      <c r="L31" s="228"/>
      <c r="M31" s="228"/>
      <c r="N31" s="228"/>
      <c r="O31" s="228"/>
      <c r="P31" s="42"/>
    </row>
    <row r="32" spans="2:16">
      <c r="B32" s="18"/>
      <c r="C32" s="240" t="str">
        <f xml:space="preserve"> "(Data available for " &amp;Admin!$D$6&amp; " to " &amp;Admin!$D$8 &amp;")"</f>
        <v>(Data available for 1968 to 2022)</v>
      </c>
      <c r="D32" s="240"/>
      <c r="E32" s="240"/>
      <c r="F32" s="240"/>
      <c r="G32" s="223" t="s">
        <v>117</v>
      </c>
      <c r="H32" s="223"/>
      <c r="I32" s="223" t="s">
        <v>118</v>
      </c>
      <c r="J32" s="223"/>
      <c r="K32" s="58"/>
      <c r="L32" s="247" t="s">
        <v>83</v>
      </c>
      <c r="M32" s="235" t="s">
        <v>1</v>
      </c>
      <c r="N32" s="235" t="s">
        <v>3</v>
      </c>
      <c r="O32" s="235" t="s">
        <v>4</v>
      </c>
      <c r="P32" s="23"/>
    </row>
    <row r="33" spans="2:16">
      <c r="B33" s="18"/>
      <c r="C33" s="240"/>
      <c r="D33" s="240"/>
      <c r="E33" s="240"/>
      <c r="F33" s="240"/>
      <c r="G33" s="223"/>
      <c r="H33" s="223"/>
      <c r="I33" s="223"/>
      <c r="J33" s="223"/>
      <c r="K33" s="58"/>
      <c r="L33" s="248"/>
      <c r="M33" s="236"/>
      <c r="N33" s="236"/>
      <c r="O33" s="236"/>
      <c r="P33" s="23"/>
    </row>
    <row r="34" spans="2:16">
      <c r="B34" s="18"/>
      <c r="C34" s="64">
        <v>1968</v>
      </c>
      <c r="D34" s="17"/>
      <c r="E34" s="64">
        <v>2022</v>
      </c>
      <c r="F34" s="17"/>
      <c r="G34" s="64" t="s">
        <v>6</v>
      </c>
      <c r="H34" s="17"/>
      <c r="I34" s="65" t="s">
        <v>23</v>
      </c>
      <c r="J34" s="52"/>
      <c r="K34" s="52"/>
      <c r="L34" s="233" t="str">
        <f>Admin!$C$219</f>
        <v>1968 – 2022</v>
      </c>
      <c r="M34" s="237">
        <f ca="1">Admin!F$215</f>
        <v>24.906711631243805</v>
      </c>
      <c r="N34" s="237">
        <f ca="1">Admin!G$215</f>
        <v>22.368264377346048</v>
      </c>
      <c r="O34" s="237">
        <f ca="1">Admin!H$215</f>
        <v>23.632645445054948</v>
      </c>
      <c r="P34" s="23"/>
    </row>
    <row r="35" spans="2:16">
      <c r="B35" s="18"/>
      <c r="C35" s="17"/>
      <c r="D35" s="17"/>
      <c r="E35" s="17"/>
      <c r="F35" s="17"/>
      <c r="G35" s="17"/>
      <c r="H35" s="17"/>
      <c r="I35" s="17"/>
      <c r="J35" s="52"/>
      <c r="K35" s="52"/>
      <c r="L35" s="234"/>
      <c r="M35" s="238"/>
      <c r="N35" s="238"/>
      <c r="O35" s="238"/>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6" t="str">
        <f>Admin!$B$222</f>
        <v>Provides an age-specific mortality rate (per 100,000 population) for selected range of years and age groups.</v>
      </c>
      <c r="M37" s="226"/>
      <c r="N37" s="226"/>
      <c r="O37" s="226"/>
      <c r="P37" s="43"/>
    </row>
    <row r="38" spans="2:16" ht="14.45" customHeight="1">
      <c r="B38" s="18"/>
      <c r="C38" s="17"/>
      <c r="D38" s="17"/>
      <c r="E38" s="17"/>
      <c r="F38" s="17"/>
      <c r="G38" s="17"/>
      <c r="H38" s="17"/>
      <c r="I38" s="17"/>
      <c r="J38" s="53"/>
      <c r="K38" s="53"/>
      <c r="L38" s="226"/>
      <c r="M38" s="226"/>
      <c r="N38" s="226"/>
      <c r="O38" s="226"/>
      <c r="P38" s="43"/>
    </row>
    <row r="39" spans="2:16">
      <c r="B39" s="18"/>
      <c r="C39" s="17"/>
      <c r="D39" s="17"/>
      <c r="E39" s="17"/>
      <c r="F39" s="17"/>
      <c r="G39" s="17"/>
      <c r="H39" s="17"/>
      <c r="I39" s="17"/>
      <c r="J39" s="52"/>
      <c r="K39" s="52"/>
      <c r="L39" s="226"/>
      <c r="M39" s="226"/>
      <c r="N39" s="226"/>
      <c r="O39" s="226"/>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6" t="s">
        <v>204</v>
      </c>
      <c r="M41" s="226"/>
      <c r="N41" s="226"/>
      <c r="O41" s="226"/>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3" t="s">
        <v>124</v>
      </c>
      <c r="F5" s="253"/>
      <c r="G5" s="253"/>
      <c r="H5" s="253"/>
      <c r="I5" s="253"/>
      <c r="J5" s="77"/>
      <c r="K5" s="77"/>
      <c r="L5" s="77"/>
      <c r="M5" s="77"/>
      <c r="N5" s="253" t="s">
        <v>174</v>
      </c>
      <c r="O5" s="253"/>
      <c r="P5" s="253"/>
      <c r="R5" s="8"/>
      <c r="S5" s="8"/>
      <c r="T5" s="77"/>
      <c r="U5" s="253" t="s">
        <v>124</v>
      </c>
      <c r="V5" s="253"/>
      <c r="W5" s="253"/>
      <c r="X5" s="253"/>
      <c r="Y5" s="253"/>
      <c r="Z5" s="77"/>
      <c r="AA5" s="77"/>
      <c r="AB5" s="77"/>
      <c r="AC5" s="77"/>
      <c r="AD5" s="253" t="s">
        <v>174</v>
      </c>
      <c r="AE5" s="253"/>
      <c r="AF5" s="253"/>
      <c r="AH5" s="8"/>
      <c r="AI5" s="8"/>
      <c r="AJ5" s="77"/>
      <c r="AK5" s="253" t="s">
        <v>124</v>
      </c>
      <c r="AL5" s="253"/>
      <c r="AM5" s="253"/>
      <c r="AN5" s="253"/>
      <c r="AO5" s="253"/>
      <c r="AP5" s="77"/>
      <c r="AQ5" s="77"/>
      <c r="AR5" s="77"/>
      <c r="AS5" s="77"/>
      <c r="AT5" s="253" t="s">
        <v>174</v>
      </c>
      <c r="AU5" s="253"/>
      <c r="AV5" s="253"/>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1225</v>
      </c>
      <c r="D75" s="74">
        <v>20.270600000000002</v>
      </c>
      <c r="E75" s="74">
        <v>36.029426999999998</v>
      </c>
      <c r="F75" s="74" t="s">
        <v>24</v>
      </c>
      <c r="G75" s="74">
        <v>42.392277</v>
      </c>
      <c r="H75" s="74">
        <v>23.710781000000001</v>
      </c>
      <c r="I75" s="74">
        <v>20.028337000000001</v>
      </c>
      <c r="J75" s="74">
        <v>67.785306000000006</v>
      </c>
      <c r="K75" s="74">
        <v>69.371790000000004</v>
      </c>
      <c r="L75" s="74">
        <v>12.720665</v>
      </c>
      <c r="M75" s="74">
        <v>2.0061905000000002</v>
      </c>
      <c r="N75" s="73">
        <v>11244</v>
      </c>
      <c r="O75" s="210">
        <v>1.9043477</v>
      </c>
      <c r="P75" s="210">
        <v>1.2731121999999999</v>
      </c>
      <c r="R75" s="88">
        <v>1968</v>
      </c>
      <c r="S75" s="73">
        <v>1306</v>
      </c>
      <c r="T75" s="74">
        <v>21.892916</v>
      </c>
      <c r="U75" s="74">
        <v>28.754349999999999</v>
      </c>
      <c r="V75" s="74" t="s">
        <v>24</v>
      </c>
      <c r="W75" s="74">
        <v>33.560153</v>
      </c>
      <c r="X75" s="74">
        <v>19.349974</v>
      </c>
      <c r="Y75" s="74">
        <v>16.405925</v>
      </c>
      <c r="Z75" s="74">
        <v>69.253445999999997</v>
      </c>
      <c r="AA75" s="74">
        <v>71.666669999999996</v>
      </c>
      <c r="AB75" s="74">
        <v>17.127869</v>
      </c>
      <c r="AC75" s="74">
        <v>2.6935609999999999</v>
      </c>
      <c r="AD75" s="73">
        <v>11098</v>
      </c>
      <c r="AE75" s="210">
        <v>1.93529</v>
      </c>
      <c r="AF75" s="210">
        <v>2.1662580999999999</v>
      </c>
      <c r="AH75" s="88">
        <v>1968</v>
      </c>
      <c r="AI75" s="73">
        <v>2531</v>
      </c>
      <c r="AJ75" s="74">
        <v>21.076499999999999</v>
      </c>
      <c r="AK75" s="74">
        <v>31.576574999999998</v>
      </c>
      <c r="AL75" s="74" t="s">
        <v>24</v>
      </c>
      <c r="AM75" s="74">
        <v>36.980231000000003</v>
      </c>
      <c r="AN75" s="74">
        <v>21.083012</v>
      </c>
      <c r="AO75" s="74">
        <v>17.880196999999999</v>
      </c>
      <c r="AP75" s="74">
        <v>68.542867999999999</v>
      </c>
      <c r="AQ75" s="74">
        <v>70.519229999999993</v>
      </c>
      <c r="AR75" s="74">
        <v>14.668212</v>
      </c>
      <c r="AS75" s="74">
        <v>2.3104238000000001</v>
      </c>
      <c r="AT75" s="73">
        <v>22342</v>
      </c>
      <c r="AU75" s="210">
        <v>1.9195930999999999</v>
      </c>
      <c r="AV75" s="210">
        <v>1.6010009000000001</v>
      </c>
      <c r="AW75" s="74">
        <v>1.2530079000000001</v>
      </c>
      <c r="AY75" s="88">
        <v>1968</v>
      </c>
    </row>
    <row r="76" spans="2:51">
      <c r="B76" s="88">
        <v>1969</v>
      </c>
      <c r="C76" s="73">
        <v>1165</v>
      </c>
      <c r="D76" s="74">
        <v>18.881101000000001</v>
      </c>
      <c r="E76" s="74">
        <v>33.438746000000002</v>
      </c>
      <c r="F76" s="74" t="s">
        <v>24</v>
      </c>
      <c r="G76" s="74">
        <v>39.118586999999998</v>
      </c>
      <c r="H76" s="74">
        <v>22.129640999999999</v>
      </c>
      <c r="I76" s="74">
        <v>18.689630000000001</v>
      </c>
      <c r="J76" s="74">
        <v>67.334764000000007</v>
      </c>
      <c r="K76" s="74">
        <v>68.987499999999997</v>
      </c>
      <c r="L76" s="74">
        <v>11.979433999999999</v>
      </c>
      <c r="M76" s="74">
        <v>1.9518488000000001</v>
      </c>
      <c r="N76" s="73">
        <v>11189</v>
      </c>
      <c r="O76" s="210">
        <v>1.8550743999999999</v>
      </c>
      <c r="P76" s="210">
        <v>1.2502863</v>
      </c>
      <c r="R76" s="88">
        <v>1969</v>
      </c>
      <c r="S76" s="73">
        <v>1401</v>
      </c>
      <c r="T76" s="74">
        <v>22.994267000000001</v>
      </c>
      <c r="U76" s="74">
        <v>30.405747000000002</v>
      </c>
      <c r="V76" s="74" t="s">
        <v>24</v>
      </c>
      <c r="W76" s="74">
        <v>35.400294000000002</v>
      </c>
      <c r="X76" s="74">
        <v>20.284699</v>
      </c>
      <c r="Y76" s="74">
        <v>17.142976000000001</v>
      </c>
      <c r="Z76" s="74">
        <v>69.603853999999998</v>
      </c>
      <c r="AA76" s="74">
        <v>72.607140000000001</v>
      </c>
      <c r="AB76" s="74">
        <v>18.028568</v>
      </c>
      <c r="AC76" s="74">
        <v>2.9929502000000001</v>
      </c>
      <c r="AD76" s="73">
        <v>11455</v>
      </c>
      <c r="AE76" s="210">
        <v>1.955759</v>
      </c>
      <c r="AF76" s="210">
        <v>2.2342849</v>
      </c>
      <c r="AH76" s="88">
        <v>1969</v>
      </c>
      <c r="AI76" s="73">
        <v>2566</v>
      </c>
      <c r="AJ76" s="74">
        <v>20.924709</v>
      </c>
      <c r="AK76" s="74">
        <v>31.557981000000002</v>
      </c>
      <c r="AL76" s="74" t="s">
        <v>24</v>
      </c>
      <c r="AM76" s="74">
        <v>36.821669999999997</v>
      </c>
      <c r="AN76" s="74">
        <v>21.001335999999998</v>
      </c>
      <c r="AO76" s="74">
        <v>17.756876999999999</v>
      </c>
      <c r="AP76" s="74">
        <v>68.573655000000002</v>
      </c>
      <c r="AQ76" s="74">
        <v>70.80247</v>
      </c>
      <c r="AR76" s="74">
        <v>14.666209</v>
      </c>
      <c r="AS76" s="74">
        <v>2.4094574999999998</v>
      </c>
      <c r="AT76" s="73">
        <v>22644</v>
      </c>
      <c r="AU76" s="210">
        <v>1.9046778</v>
      </c>
      <c r="AV76" s="210">
        <v>1.6086876999999999</v>
      </c>
      <c r="AW76" s="74">
        <v>1.0997508</v>
      </c>
      <c r="AY76" s="88">
        <v>1969</v>
      </c>
    </row>
    <row r="77" spans="2:51">
      <c r="B77" s="88">
        <v>1970</v>
      </c>
      <c r="C77" s="73">
        <v>1201</v>
      </c>
      <c r="D77" s="74">
        <v>19.087800000000001</v>
      </c>
      <c r="E77" s="74">
        <v>32.482551000000001</v>
      </c>
      <c r="F77" s="74" t="s">
        <v>24</v>
      </c>
      <c r="G77" s="74">
        <v>37.673327</v>
      </c>
      <c r="H77" s="74">
        <v>22.018314</v>
      </c>
      <c r="I77" s="74">
        <v>18.735493000000002</v>
      </c>
      <c r="J77" s="74">
        <v>66.47627</v>
      </c>
      <c r="K77" s="74">
        <v>68.602559999999997</v>
      </c>
      <c r="L77" s="74">
        <v>11.887558</v>
      </c>
      <c r="M77" s="74">
        <v>1.9115681</v>
      </c>
      <c r="N77" s="73">
        <v>12125</v>
      </c>
      <c r="O77" s="210">
        <v>1.9706568</v>
      </c>
      <c r="P77" s="210">
        <v>1.2971604999999999</v>
      </c>
      <c r="R77" s="88">
        <v>1970</v>
      </c>
      <c r="S77" s="73">
        <v>1460</v>
      </c>
      <c r="T77" s="74">
        <v>23.490147</v>
      </c>
      <c r="U77" s="74">
        <v>30.882345999999998</v>
      </c>
      <c r="V77" s="74" t="s">
        <v>24</v>
      </c>
      <c r="W77" s="74">
        <v>35.953186000000002</v>
      </c>
      <c r="X77" s="74">
        <v>20.802538999999999</v>
      </c>
      <c r="Y77" s="74">
        <v>17.646066999999999</v>
      </c>
      <c r="Z77" s="74">
        <v>69.102054999999993</v>
      </c>
      <c r="AA77" s="74">
        <v>71.3125</v>
      </c>
      <c r="AB77" s="74">
        <v>17.894349999999999</v>
      </c>
      <c r="AC77" s="74">
        <v>2.9072083000000002</v>
      </c>
      <c r="AD77" s="73">
        <v>12670</v>
      </c>
      <c r="AE77" s="210">
        <v>2.1207221999999999</v>
      </c>
      <c r="AF77" s="210">
        <v>2.3704928999999999</v>
      </c>
      <c r="AH77" s="88">
        <v>1970</v>
      </c>
      <c r="AI77" s="73">
        <v>2661</v>
      </c>
      <c r="AJ77" s="74">
        <v>21.275492</v>
      </c>
      <c r="AK77" s="74">
        <v>31.603871000000002</v>
      </c>
      <c r="AL77" s="74" t="s">
        <v>24</v>
      </c>
      <c r="AM77" s="74">
        <v>36.772348000000001</v>
      </c>
      <c r="AN77" s="74">
        <v>21.328585</v>
      </c>
      <c r="AO77" s="74">
        <v>18.117785000000001</v>
      </c>
      <c r="AP77" s="74">
        <v>67.916949000000002</v>
      </c>
      <c r="AQ77" s="74">
        <v>70.023579999999995</v>
      </c>
      <c r="AR77" s="74">
        <v>14.571241000000001</v>
      </c>
      <c r="AS77" s="74">
        <v>2.3538673999999999</v>
      </c>
      <c r="AT77" s="73">
        <v>24795</v>
      </c>
      <c r="AU77" s="210">
        <v>2.0445856999999998</v>
      </c>
      <c r="AV77" s="210">
        <v>1.6876279000000001</v>
      </c>
      <c r="AW77" s="74">
        <v>1.0518162</v>
      </c>
      <c r="AY77" s="88">
        <v>1970</v>
      </c>
    </row>
    <row r="78" spans="2:51">
      <c r="B78" s="88">
        <v>1971</v>
      </c>
      <c r="C78" s="73">
        <v>1248</v>
      </c>
      <c r="D78" s="74">
        <v>19.001403</v>
      </c>
      <c r="E78" s="74">
        <v>32.660257999999999</v>
      </c>
      <c r="F78" s="74" t="s">
        <v>24</v>
      </c>
      <c r="G78" s="74">
        <v>37.968778999999998</v>
      </c>
      <c r="H78" s="74">
        <v>21.972348</v>
      </c>
      <c r="I78" s="74">
        <v>18.591902000000001</v>
      </c>
      <c r="J78" s="74">
        <v>66.943109000000007</v>
      </c>
      <c r="K78" s="74">
        <v>68.428569999999993</v>
      </c>
      <c r="L78" s="74">
        <v>12.18512</v>
      </c>
      <c r="M78" s="74">
        <v>2.0434226999999998</v>
      </c>
      <c r="N78" s="73">
        <v>12134</v>
      </c>
      <c r="O78" s="210">
        <v>1.8884912</v>
      </c>
      <c r="P78" s="210">
        <v>1.3120902000000001</v>
      </c>
      <c r="R78" s="88">
        <v>1971</v>
      </c>
      <c r="S78" s="73">
        <v>1423</v>
      </c>
      <c r="T78" s="74">
        <v>21.894568</v>
      </c>
      <c r="U78" s="74">
        <v>28.985897000000001</v>
      </c>
      <c r="V78" s="74" t="s">
        <v>24</v>
      </c>
      <c r="W78" s="74">
        <v>33.831867000000003</v>
      </c>
      <c r="X78" s="74">
        <v>19.395524999999999</v>
      </c>
      <c r="Y78" s="74">
        <v>16.550433000000002</v>
      </c>
      <c r="Z78" s="74">
        <v>69.526353</v>
      </c>
      <c r="AA78" s="74">
        <v>71.841459999999998</v>
      </c>
      <c r="AB78" s="74">
        <v>17.313542000000002</v>
      </c>
      <c r="AC78" s="74">
        <v>2.8703405000000002</v>
      </c>
      <c r="AD78" s="73">
        <v>11858</v>
      </c>
      <c r="AE78" s="210">
        <v>1.8973789999999999</v>
      </c>
      <c r="AF78" s="210">
        <v>2.1749059000000002</v>
      </c>
      <c r="AH78" s="88">
        <v>1971</v>
      </c>
      <c r="AI78" s="73">
        <v>2671</v>
      </c>
      <c r="AJ78" s="74">
        <v>20.440391000000002</v>
      </c>
      <c r="AK78" s="74">
        <v>30.577544</v>
      </c>
      <c r="AL78" s="74" t="s">
        <v>24</v>
      </c>
      <c r="AM78" s="74">
        <v>35.653210999999999</v>
      </c>
      <c r="AN78" s="74">
        <v>20.514500999999999</v>
      </c>
      <c r="AO78" s="74">
        <v>17.463189</v>
      </c>
      <c r="AP78" s="74">
        <v>68.319355999999999</v>
      </c>
      <c r="AQ78" s="74">
        <v>70.060810000000004</v>
      </c>
      <c r="AR78" s="74">
        <v>14.468339</v>
      </c>
      <c r="AS78" s="74">
        <v>2.4139178000000001</v>
      </c>
      <c r="AT78" s="73">
        <v>23992</v>
      </c>
      <c r="AU78" s="210">
        <v>1.8928735999999999</v>
      </c>
      <c r="AV78" s="210">
        <v>1.6321055</v>
      </c>
      <c r="AW78" s="74">
        <v>1.1267638</v>
      </c>
      <c r="AY78" s="88">
        <v>1971</v>
      </c>
    </row>
    <row r="79" spans="2:51">
      <c r="B79" s="88">
        <v>1972</v>
      </c>
      <c r="C79" s="73">
        <v>1308</v>
      </c>
      <c r="D79" s="74">
        <v>19.565745</v>
      </c>
      <c r="E79" s="74">
        <v>33.560001999999997</v>
      </c>
      <c r="F79" s="74" t="s">
        <v>24</v>
      </c>
      <c r="G79" s="74">
        <v>39.341113</v>
      </c>
      <c r="H79" s="74">
        <v>22.644525000000002</v>
      </c>
      <c r="I79" s="74">
        <v>19.429621999999998</v>
      </c>
      <c r="J79" s="74">
        <v>66.565748999999997</v>
      </c>
      <c r="K79" s="74">
        <v>67.695650000000001</v>
      </c>
      <c r="L79" s="74">
        <v>12.391057</v>
      </c>
      <c r="M79" s="74">
        <v>2.1401924000000001</v>
      </c>
      <c r="N79" s="73">
        <v>13325</v>
      </c>
      <c r="O79" s="210">
        <v>2.0370094999999999</v>
      </c>
      <c r="P79" s="210">
        <v>1.4716309000000001</v>
      </c>
      <c r="R79" s="88">
        <v>1972</v>
      </c>
      <c r="S79" s="73">
        <v>1465</v>
      </c>
      <c r="T79" s="74">
        <v>22.134888</v>
      </c>
      <c r="U79" s="74">
        <v>28.784538000000001</v>
      </c>
      <c r="V79" s="74" t="s">
        <v>24</v>
      </c>
      <c r="W79" s="74">
        <v>33.543117000000002</v>
      </c>
      <c r="X79" s="74">
        <v>19.402511000000001</v>
      </c>
      <c r="Y79" s="74">
        <v>16.473212</v>
      </c>
      <c r="Z79" s="74">
        <v>69.406143</v>
      </c>
      <c r="AA79" s="74">
        <v>71.941860000000005</v>
      </c>
      <c r="AB79" s="74">
        <v>17.528117000000002</v>
      </c>
      <c r="AC79" s="74">
        <v>3.0116767000000002</v>
      </c>
      <c r="AD79" s="73">
        <v>12217</v>
      </c>
      <c r="AE79" s="210">
        <v>1.9201934000000001</v>
      </c>
      <c r="AF79" s="210">
        <v>2.3637602000000002</v>
      </c>
      <c r="AH79" s="88">
        <v>1972</v>
      </c>
      <c r="AI79" s="73">
        <v>2773</v>
      </c>
      <c r="AJ79" s="74">
        <v>20.843882000000001</v>
      </c>
      <c r="AK79" s="74">
        <v>30.737438999999998</v>
      </c>
      <c r="AL79" s="74" t="s">
        <v>24</v>
      </c>
      <c r="AM79" s="74">
        <v>35.899954000000001</v>
      </c>
      <c r="AN79" s="74">
        <v>20.786598999999999</v>
      </c>
      <c r="AO79" s="74">
        <v>17.753748000000002</v>
      </c>
      <c r="AP79" s="74">
        <v>68.066354000000004</v>
      </c>
      <c r="AQ79" s="74">
        <v>69.647440000000003</v>
      </c>
      <c r="AR79" s="74">
        <v>14.661098000000001</v>
      </c>
      <c r="AS79" s="74">
        <v>2.5264213</v>
      </c>
      <c r="AT79" s="73">
        <v>25542</v>
      </c>
      <c r="AU79" s="210">
        <v>1.9794119999999999</v>
      </c>
      <c r="AV79" s="210">
        <v>1.7958186</v>
      </c>
      <c r="AW79" s="74">
        <v>1.1659037999999999</v>
      </c>
      <c r="AY79" s="88">
        <v>1972</v>
      </c>
    </row>
    <row r="80" spans="2:51">
      <c r="B80" s="88">
        <v>1973</v>
      </c>
      <c r="C80" s="73">
        <v>1340</v>
      </c>
      <c r="D80" s="74">
        <v>19.755713</v>
      </c>
      <c r="E80" s="74">
        <v>34.322685999999997</v>
      </c>
      <c r="F80" s="74" t="s">
        <v>24</v>
      </c>
      <c r="G80" s="74">
        <v>40.153599999999997</v>
      </c>
      <c r="H80" s="74">
        <v>22.904045</v>
      </c>
      <c r="I80" s="74">
        <v>19.423476999999998</v>
      </c>
      <c r="J80" s="74">
        <v>67.120896000000002</v>
      </c>
      <c r="K80" s="74">
        <v>68.651160000000004</v>
      </c>
      <c r="L80" s="74">
        <v>12.36847</v>
      </c>
      <c r="M80" s="74">
        <v>2.1757132000000001</v>
      </c>
      <c r="N80" s="73">
        <v>13114</v>
      </c>
      <c r="O80" s="210">
        <v>1.9756203999999999</v>
      </c>
      <c r="P80" s="210">
        <v>1.4565592000000001</v>
      </c>
      <c r="R80" s="88">
        <v>1973</v>
      </c>
      <c r="S80" s="73">
        <v>1547</v>
      </c>
      <c r="T80" s="74">
        <v>23.015045000000001</v>
      </c>
      <c r="U80" s="74">
        <v>30.046785</v>
      </c>
      <c r="V80" s="74" t="s">
        <v>24</v>
      </c>
      <c r="W80" s="74">
        <v>35.045434</v>
      </c>
      <c r="X80" s="74">
        <v>19.939408</v>
      </c>
      <c r="Y80" s="74">
        <v>16.739535</v>
      </c>
      <c r="Z80" s="74">
        <v>70.188106000000005</v>
      </c>
      <c r="AA80" s="74">
        <v>72.952830000000006</v>
      </c>
      <c r="AB80" s="74">
        <v>17.773437999999999</v>
      </c>
      <c r="AC80" s="74">
        <v>3.1421375</v>
      </c>
      <c r="AD80" s="73">
        <v>12175</v>
      </c>
      <c r="AE80" s="210">
        <v>1.8847896</v>
      </c>
      <c r="AF80" s="210">
        <v>2.4174253000000001</v>
      </c>
      <c r="AH80" s="88">
        <v>1973</v>
      </c>
      <c r="AI80" s="73">
        <v>2887</v>
      </c>
      <c r="AJ80" s="74">
        <v>21.377998999999999</v>
      </c>
      <c r="AK80" s="74">
        <v>31.827126</v>
      </c>
      <c r="AL80" s="74" t="s">
        <v>24</v>
      </c>
      <c r="AM80" s="74">
        <v>37.177745000000002</v>
      </c>
      <c r="AN80" s="74">
        <v>21.213183999999998</v>
      </c>
      <c r="AO80" s="74">
        <v>17.920508999999999</v>
      </c>
      <c r="AP80" s="74">
        <v>68.764460999999997</v>
      </c>
      <c r="AQ80" s="74">
        <v>70.870369999999994</v>
      </c>
      <c r="AR80" s="74">
        <v>14.776332999999999</v>
      </c>
      <c r="AS80" s="74">
        <v>2.6050548999999998</v>
      </c>
      <c r="AT80" s="73">
        <v>25289</v>
      </c>
      <c r="AU80" s="210">
        <v>1.9308232999999999</v>
      </c>
      <c r="AV80" s="210">
        <v>1.8012416</v>
      </c>
      <c r="AW80" s="74">
        <v>1.1423080999999999</v>
      </c>
      <c r="AY80" s="88">
        <v>1973</v>
      </c>
    </row>
    <row r="81" spans="2:51">
      <c r="B81" s="88">
        <v>1974</v>
      </c>
      <c r="C81" s="73">
        <v>1464</v>
      </c>
      <c r="D81" s="74">
        <v>21.249210000000001</v>
      </c>
      <c r="E81" s="74">
        <v>35.612820999999997</v>
      </c>
      <c r="F81" s="74" t="s">
        <v>24</v>
      </c>
      <c r="G81" s="74">
        <v>41.430061000000002</v>
      </c>
      <c r="H81" s="74">
        <v>24.164611000000001</v>
      </c>
      <c r="I81" s="74">
        <v>20.563404999999999</v>
      </c>
      <c r="J81" s="74">
        <v>66.703552000000002</v>
      </c>
      <c r="K81" s="74">
        <v>68.186440000000005</v>
      </c>
      <c r="L81" s="74">
        <v>12.873725</v>
      </c>
      <c r="M81" s="74">
        <v>2.2768628</v>
      </c>
      <c r="N81" s="73">
        <v>14555</v>
      </c>
      <c r="O81" s="210">
        <v>2.1585985000000001</v>
      </c>
      <c r="P81" s="210">
        <v>1.5758970000000001</v>
      </c>
      <c r="R81" s="88">
        <v>1974</v>
      </c>
      <c r="S81" s="73">
        <v>1549</v>
      </c>
      <c r="T81" s="74">
        <v>22.669720000000002</v>
      </c>
      <c r="U81" s="74">
        <v>29.122385999999999</v>
      </c>
      <c r="V81" s="74" t="s">
        <v>24</v>
      </c>
      <c r="W81" s="74">
        <v>33.973567000000003</v>
      </c>
      <c r="X81" s="74">
        <v>19.502251999999999</v>
      </c>
      <c r="Y81" s="74">
        <v>16.534092999999999</v>
      </c>
      <c r="Z81" s="74">
        <v>69.985797000000005</v>
      </c>
      <c r="AA81" s="74">
        <v>72.065790000000007</v>
      </c>
      <c r="AB81" s="74">
        <v>17.786197999999999</v>
      </c>
      <c r="AC81" s="74">
        <v>3.0057825999999999</v>
      </c>
      <c r="AD81" s="73">
        <v>12180</v>
      </c>
      <c r="AE81" s="210">
        <v>1.8553322000000001</v>
      </c>
      <c r="AF81" s="210">
        <v>2.3914895999999999</v>
      </c>
      <c r="AH81" s="88">
        <v>1974</v>
      </c>
      <c r="AI81" s="73">
        <v>3013</v>
      </c>
      <c r="AJ81" s="74">
        <v>21.956527000000001</v>
      </c>
      <c r="AK81" s="74">
        <v>31.922331</v>
      </c>
      <c r="AL81" s="74" t="s">
        <v>24</v>
      </c>
      <c r="AM81" s="74">
        <v>37.180529999999997</v>
      </c>
      <c r="AN81" s="74">
        <v>21.559678999999999</v>
      </c>
      <c r="AO81" s="74">
        <v>18.353939</v>
      </c>
      <c r="AP81" s="74">
        <v>68.390972000000005</v>
      </c>
      <c r="AQ81" s="74">
        <v>69.807689999999994</v>
      </c>
      <c r="AR81" s="74">
        <v>15.004232999999999</v>
      </c>
      <c r="AS81" s="74">
        <v>2.6011586000000002</v>
      </c>
      <c r="AT81" s="73">
        <v>26735</v>
      </c>
      <c r="AU81" s="210">
        <v>2.0089929</v>
      </c>
      <c r="AV81" s="210">
        <v>1.8657874999999999</v>
      </c>
      <c r="AW81" s="74">
        <v>1.2228676000000001</v>
      </c>
      <c r="AY81" s="88">
        <v>1974</v>
      </c>
    </row>
    <row r="82" spans="2:51">
      <c r="B82" s="88">
        <v>1975</v>
      </c>
      <c r="C82" s="73">
        <v>1495</v>
      </c>
      <c r="D82" s="74">
        <v>21.451588000000001</v>
      </c>
      <c r="E82" s="74">
        <v>36.409517999999998</v>
      </c>
      <c r="F82" s="74" t="s">
        <v>24</v>
      </c>
      <c r="G82" s="74">
        <v>42.495716999999999</v>
      </c>
      <c r="H82" s="74">
        <v>24.354973999999999</v>
      </c>
      <c r="I82" s="74">
        <v>20.806096</v>
      </c>
      <c r="J82" s="74">
        <v>66.950502</v>
      </c>
      <c r="K82" s="74">
        <v>68.71875</v>
      </c>
      <c r="L82" s="74">
        <v>12.958308000000001</v>
      </c>
      <c r="M82" s="74">
        <v>2.4613915999999998</v>
      </c>
      <c r="N82" s="73">
        <v>14681</v>
      </c>
      <c r="O82" s="210">
        <v>2.1534469999999999</v>
      </c>
      <c r="P82" s="210">
        <v>1.686876</v>
      </c>
      <c r="R82" s="88">
        <v>1975</v>
      </c>
      <c r="S82" s="73">
        <v>1601</v>
      </c>
      <c r="T82" s="74">
        <v>23.123093999999998</v>
      </c>
      <c r="U82" s="74">
        <v>29.308323999999999</v>
      </c>
      <c r="V82" s="74" t="s">
        <v>24</v>
      </c>
      <c r="W82" s="74">
        <v>34.125194999999998</v>
      </c>
      <c r="X82" s="74">
        <v>19.790305</v>
      </c>
      <c r="Y82" s="74">
        <v>16.862863999999998</v>
      </c>
      <c r="Z82" s="74">
        <v>69.451875000000001</v>
      </c>
      <c r="AA82" s="74">
        <v>72.03922</v>
      </c>
      <c r="AB82" s="74">
        <v>17.986743000000001</v>
      </c>
      <c r="AC82" s="74">
        <v>3.3158669000000001</v>
      </c>
      <c r="AD82" s="73">
        <v>13366</v>
      </c>
      <c r="AE82" s="210">
        <v>2.0113013</v>
      </c>
      <c r="AF82" s="210">
        <v>2.8431825000000002</v>
      </c>
      <c r="AH82" s="88">
        <v>1975</v>
      </c>
      <c r="AI82" s="73">
        <v>3096</v>
      </c>
      <c r="AJ82" s="74">
        <v>22.284611999999999</v>
      </c>
      <c r="AK82" s="74">
        <v>32.168646000000003</v>
      </c>
      <c r="AL82" s="74" t="s">
        <v>24</v>
      </c>
      <c r="AM82" s="74">
        <v>37.467511999999999</v>
      </c>
      <c r="AN82" s="74">
        <v>21.691675</v>
      </c>
      <c r="AO82" s="74">
        <v>18.537970999999999</v>
      </c>
      <c r="AP82" s="74">
        <v>68.243618999999995</v>
      </c>
      <c r="AQ82" s="74">
        <v>70.155910000000006</v>
      </c>
      <c r="AR82" s="74">
        <v>15.148253</v>
      </c>
      <c r="AS82" s="74">
        <v>2.8398199000000002</v>
      </c>
      <c r="AT82" s="73">
        <v>28047</v>
      </c>
      <c r="AU82" s="210">
        <v>2.0832820999999999</v>
      </c>
      <c r="AV82" s="210">
        <v>2.0924132000000002</v>
      </c>
      <c r="AW82" s="74">
        <v>1.2422926999999999</v>
      </c>
      <c r="AY82" s="88">
        <v>1975</v>
      </c>
    </row>
    <row r="83" spans="2:51">
      <c r="B83" s="88">
        <v>1976</v>
      </c>
      <c r="C83" s="73">
        <v>1497</v>
      </c>
      <c r="D83" s="74">
        <v>21.288292999999999</v>
      </c>
      <c r="E83" s="74">
        <v>35.910735000000003</v>
      </c>
      <c r="F83" s="74" t="s">
        <v>24</v>
      </c>
      <c r="G83" s="74">
        <v>42.109369999999998</v>
      </c>
      <c r="H83" s="74">
        <v>23.924785</v>
      </c>
      <c r="I83" s="74">
        <v>20.094757999999999</v>
      </c>
      <c r="J83" s="74">
        <v>67.403474000000003</v>
      </c>
      <c r="K83" s="74">
        <v>68.787040000000005</v>
      </c>
      <c r="L83" s="74">
        <v>12.651061</v>
      </c>
      <c r="M83" s="74">
        <v>2.3941656999999998</v>
      </c>
      <c r="N83" s="73">
        <v>14118</v>
      </c>
      <c r="O83" s="210">
        <v>2.0537173000000002</v>
      </c>
      <c r="P83" s="210">
        <v>1.6639166999999999</v>
      </c>
      <c r="R83" s="88">
        <v>1976</v>
      </c>
      <c r="S83" s="73">
        <v>1661</v>
      </c>
      <c r="T83" s="74">
        <v>23.725016</v>
      </c>
      <c r="U83" s="74">
        <v>29.810144999999999</v>
      </c>
      <c r="V83" s="74" t="s">
        <v>24</v>
      </c>
      <c r="W83" s="74">
        <v>34.928671000000001</v>
      </c>
      <c r="X83" s="74">
        <v>19.714433</v>
      </c>
      <c r="Y83" s="74">
        <v>16.619320999999999</v>
      </c>
      <c r="Z83" s="74">
        <v>70.808548999999999</v>
      </c>
      <c r="AA83" s="74">
        <v>73.03</v>
      </c>
      <c r="AB83" s="74">
        <v>17.881364999999999</v>
      </c>
      <c r="AC83" s="74">
        <v>3.3130548000000002</v>
      </c>
      <c r="AD83" s="73">
        <v>12484</v>
      </c>
      <c r="AE83" s="210">
        <v>1.8603749999999999</v>
      </c>
      <c r="AF83" s="210">
        <v>2.6974060999999998</v>
      </c>
      <c r="AH83" s="88">
        <v>1976</v>
      </c>
      <c r="AI83" s="73">
        <v>3158</v>
      </c>
      <c r="AJ83" s="74">
        <v>22.503964</v>
      </c>
      <c r="AK83" s="74">
        <v>32.344050000000003</v>
      </c>
      <c r="AL83" s="74" t="s">
        <v>24</v>
      </c>
      <c r="AM83" s="74">
        <v>37.916634000000002</v>
      </c>
      <c r="AN83" s="74">
        <v>21.509564000000001</v>
      </c>
      <c r="AO83" s="74">
        <v>18.153841</v>
      </c>
      <c r="AP83" s="74">
        <v>69.194427000000005</v>
      </c>
      <c r="AQ83" s="74">
        <v>70.882980000000003</v>
      </c>
      <c r="AR83" s="74">
        <v>14.951236</v>
      </c>
      <c r="AS83" s="74">
        <v>2.8030746999999998</v>
      </c>
      <c r="AT83" s="73">
        <v>26602</v>
      </c>
      <c r="AU83" s="210">
        <v>1.9582124000000001</v>
      </c>
      <c r="AV83" s="210">
        <v>2.0286816000000001</v>
      </c>
      <c r="AW83" s="74">
        <v>1.2046481</v>
      </c>
      <c r="AY83" s="88">
        <v>1976</v>
      </c>
    </row>
    <row r="84" spans="2:51">
      <c r="B84" s="88">
        <v>1977</v>
      </c>
      <c r="C84" s="73">
        <v>1561</v>
      </c>
      <c r="D84" s="74">
        <v>21.971364999999999</v>
      </c>
      <c r="E84" s="74">
        <v>35.599170999999998</v>
      </c>
      <c r="F84" s="74" t="s">
        <v>24</v>
      </c>
      <c r="G84" s="74">
        <v>41.437694999999998</v>
      </c>
      <c r="H84" s="74">
        <v>24.111931999999999</v>
      </c>
      <c r="I84" s="74">
        <v>20.551214000000002</v>
      </c>
      <c r="J84" s="74">
        <v>66.704036000000002</v>
      </c>
      <c r="K84" s="74">
        <v>68.25</v>
      </c>
      <c r="L84" s="74">
        <v>12.961887000000001</v>
      </c>
      <c r="M84" s="74">
        <v>2.5878646999999999</v>
      </c>
      <c r="N84" s="73">
        <v>15447</v>
      </c>
      <c r="O84" s="210">
        <v>2.2246923000000001</v>
      </c>
      <c r="P84" s="210">
        <v>1.8524248000000001</v>
      </c>
      <c r="R84" s="88">
        <v>1977</v>
      </c>
      <c r="S84" s="73">
        <v>1591</v>
      </c>
      <c r="T84" s="74">
        <v>22.447870000000002</v>
      </c>
      <c r="U84" s="74">
        <v>27.677802</v>
      </c>
      <c r="V84" s="74" t="s">
        <v>24</v>
      </c>
      <c r="W84" s="74">
        <v>32.250411999999997</v>
      </c>
      <c r="X84" s="74">
        <v>18.655099</v>
      </c>
      <c r="Y84" s="74">
        <v>15.857010000000001</v>
      </c>
      <c r="Z84" s="74">
        <v>69.982400999999996</v>
      </c>
      <c r="AA84" s="74">
        <v>72.294870000000003</v>
      </c>
      <c r="AB84" s="74">
        <v>16.887803999999999</v>
      </c>
      <c r="AC84" s="74">
        <v>3.2824426999999998</v>
      </c>
      <c r="AD84" s="73">
        <v>12745</v>
      </c>
      <c r="AE84" s="210">
        <v>1.8766494</v>
      </c>
      <c r="AF84" s="210">
        <v>2.8417705999999998</v>
      </c>
      <c r="AH84" s="88">
        <v>1977</v>
      </c>
      <c r="AI84" s="73">
        <v>3152</v>
      </c>
      <c r="AJ84" s="74">
        <v>22.209329</v>
      </c>
      <c r="AK84" s="74">
        <v>31.014942999999999</v>
      </c>
      <c r="AL84" s="74" t="s">
        <v>24</v>
      </c>
      <c r="AM84" s="74">
        <v>36.102753</v>
      </c>
      <c r="AN84" s="74">
        <v>21.019525999999999</v>
      </c>
      <c r="AO84" s="74">
        <v>17.941879</v>
      </c>
      <c r="AP84" s="74">
        <v>68.358819999999994</v>
      </c>
      <c r="AQ84" s="74">
        <v>70.101119999999995</v>
      </c>
      <c r="AR84" s="74">
        <v>14.685053999999999</v>
      </c>
      <c r="AS84" s="74">
        <v>2.8973251000000002</v>
      </c>
      <c r="AT84" s="73">
        <v>28192</v>
      </c>
      <c r="AU84" s="210">
        <v>2.0525977000000002</v>
      </c>
      <c r="AV84" s="210">
        <v>2.1984328999999998</v>
      </c>
      <c r="AW84" s="74">
        <v>1.2861994000000001</v>
      </c>
      <c r="AY84" s="88">
        <v>1977</v>
      </c>
    </row>
    <row r="85" spans="2:51">
      <c r="B85" s="88">
        <v>1978</v>
      </c>
      <c r="C85" s="73">
        <v>1650</v>
      </c>
      <c r="D85" s="74">
        <v>22.976364</v>
      </c>
      <c r="E85" s="74">
        <v>36.557383000000002</v>
      </c>
      <c r="F85" s="74" t="s">
        <v>24</v>
      </c>
      <c r="G85" s="74">
        <v>42.382744000000002</v>
      </c>
      <c r="H85" s="74">
        <v>24.836497000000001</v>
      </c>
      <c r="I85" s="74">
        <v>21.180137999999999</v>
      </c>
      <c r="J85" s="74">
        <v>66.716363999999999</v>
      </c>
      <c r="K85" s="74">
        <v>68.525419999999997</v>
      </c>
      <c r="L85" s="74">
        <v>13.153699</v>
      </c>
      <c r="M85" s="74">
        <v>2.7371808999999998</v>
      </c>
      <c r="N85" s="73">
        <v>16244</v>
      </c>
      <c r="O85" s="210">
        <v>2.3156612000000001</v>
      </c>
      <c r="P85" s="210">
        <v>1.9964185999999999</v>
      </c>
      <c r="R85" s="88">
        <v>1978</v>
      </c>
      <c r="S85" s="73">
        <v>1660</v>
      </c>
      <c r="T85" s="74">
        <v>23.126341</v>
      </c>
      <c r="U85" s="74">
        <v>28.490568</v>
      </c>
      <c r="V85" s="74" t="s">
        <v>24</v>
      </c>
      <c r="W85" s="74">
        <v>33.267854</v>
      </c>
      <c r="X85" s="74">
        <v>19.032157000000002</v>
      </c>
      <c r="Y85" s="74">
        <v>16.115606</v>
      </c>
      <c r="Z85" s="74">
        <v>70.299397999999997</v>
      </c>
      <c r="AA85" s="74">
        <v>72.924999999999997</v>
      </c>
      <c r="AB85" s="74">
        <v>17.577297999999999</v>
      </c>
      <c r="AC85" s="74">
        <v>3.4479894</v>
      </c>
      <c r="AD85" s="73">
        <v>13103</v>
      </c>
      <c r="AE85" s="210">
        <v>1.9059272</v>
      </c>
      <c r="AF85" s="210">
        <v>3.0121978</v>
      </c>
      <c r="AH85" s="88">
        <v>1978</v>
      </c>
      <c r="AI85" s="73">
        <v>3310</v>
      </c>
      <c r="AJ85" s="74">
        <v>23.051335000000002</v>
      </c>
      <c r="AK85" s="74">
        <v>32.042254999999997</v>
      </c>
      <c r="AL85" s="74" t="s">
        <v>24</v>
      </c>
      <c r="AM85" s="74">
        <v>37.287413999999998</v>
      </c>
      <c r="AN85" s="74">
        <v>21.622057000000002</v>
      </c>
      <c r="AO85" s="74">
        <v>18.419606999999999</v>
      </c>
      <c r="AP85" s="74">
        <v>68.513293000000004</v>
      </c>
      <c r="AQ85" s="74">
        <v>70.259619999999998</v>
      </c>
      <c r="AR85" s="74">
        <v>15.053666</v>
      </c>
      <c r="AS85" s="74">
        <v>3.0528015000000002</v>
      </c>
      <c r="AT85" s="73">
        <v>29347</v>
      </c>
      <c r="AU85" s="210">
        <v>2.1128588000000001</v>
      </c>
      <c r="AV85" s="210">
        <v>2.3502888999999998</v>
      </c>
      <c r="AW85" s="74">
        <v>1.2831398000000001</v>
      </c>
      <c r="AY85" s="88">
        <v>1978</v>
      </c>
    </row>
    <row r="86" spans="2:51">
      <c r="B86" s="89">
        <v>1979</v>
      </c>
      <c r="C86" s="73">
        <v>1682</v>
      </c>
      <c r="D86" s="74">
        <v>23.187968000000001</v>
      </c>
      <c r="E86" s="74">
        <v>36.884369</v>
      </c>
      <c r="F86" s="74">
        <v>36.146681000000001</v>
      </c>
      <c r="G86" s="74">
        <v>43.039999000000002</v>
      </c>
      <c r="H86" s="74">
        <v>24.844401000000001</v>
      </c>
      <c r="I86" s="74">
        <v>21.282426999999998</v>
      </c>
      <c r="J86" s="74">
        <v>67.521997999999996</v>
      </c>
      <c r="K86" s="74">
        <v>68.963639999999998</v>
      </c>
      <c r="L86" s="74">
        <v>13.183885</v>
      </c>
      <c r="M86" s="74">
        <v>2.8384832000000002</v>
      </c>
      <c r="N86" s="73">
        <v>15310</v>
      </c>
      <c r="O86" s="210">
        <v>2.1619063000000001</v>
      </c>
      <c r="P86" s="210">
        <v>1.9510915</v>
      </c>
      <c r="R86" s="89">
        <v>1979</v>
      </c>
      <c r="S86" s="73">
        <v>1664</v>
      </c>
      <c r="T86" s="74">
        <v>22.913902</v>
      </c>
      <c r="U86" s="74">
        <v>27.781200999999999</v>
      </c>
      <c r="V86" s="74">
        <v>27.225577000000001</v>
      </c>
      <c r="W86" s="74">
        <v>32.543954999999997</v>
      </c>
      <c r="X86" s="74">
        <v>18.545871999999999</v>
      </c>
      <c r="Y86" s="74">
        <v>15.776982</v>
      </c>
      <c r="Z86" s="74">
        <v>70.795072000000005</v>
      </c>
      <c r="AA86" s="74">
        <v>72.84</v>
      </c>
      <c r="AB86" s="74">
        <v>17.336945</v>
      </c>
      <c r="AC86" s="74">
        <v>3.5171524999999999</v>
      </c>
      <c r="AD86" s="73">
        <v>12630</v>
      </c>
      <c r="AE86" s="210">
        <v>1.8170097000000001</v>
      </c>
      <c r="AF86" s="210">
        <v>3.0339208000000002</v>
      </c>
      <c r="AH86" s="89">
        <v>1979</v>
      </c>
      <c r="AI86" s="73">
        <v>3346</v>
      </c>
      <c r="AJ86" s="74">
        <v>23.050857000000001</v>
      </c>
      <c r="AK86" s="74">
        <v>31.673770999999999</v>
      </c>
      <c r="AL86" s="74">
        <v>31.040295</v>
      </c>
      <c r="AM86" s="74">
        <v>37.021092000000003</v>
      </c>
      <c r="AN86" s="74">
        <v>21.296347999999998</v>
      </c>
      <c r="AO86" s="74">
        <v>18.233077000000002</v>
      </c>
      <c r="AP86" s="74">
        <v>69.149731000000003</v>
      </c>
      <c r="AQ86" s="74">
        <v>70.571430000000007</v>
      </c>
      <c r="AR86" s="74">
        <v>14.966899</v>
      </c>
      <c r="AS86" s="74">
        <v>3.1397792999999998</v>
      </c>
      <c r="AT86" s="73">
        <v>27940</v>
      </c>
      <c r="AU86" s="210">
        <v>1.9910646000000001</v>
      </c>
      <c r="AV86" s="210">
        <v>2.3264295000000002</v>
      </c>
      <c r="AW86" s="74">
        <v>1.3276737000000001</v>
      </c>
      <c r="AY86" s="89">
        <v>1979</v>
      </c>
    </row>
    <row r="87" spans="2:51">
      <c r="B87" s="89">
        <v>1980</v>
      </c>
      <c r="C87" s="73">
        <v>1662</v>
      </c>
      <c r="D87" s="74">
        <v>22.649038000000001</v>
      </c>
      <c r="E87" s="74">
        <v>35.507004999999999</v>
      </c>
      <c r="F87" s="74">
        <v>34.796864999999997</v>
      </c>
      <c r="G87" s="74">
        <v>41.393535</v>
      </c>
      <c r="H87" s="74">
        <v>23.976541999999998</v>
      </c>
      <c r="I87" s="74">
        <v>20.566077</v>
      </c>
      <c r="J87" s="74">
        <v>67.237206999999998</v>
      </c>
      <c r="K87" s="74">
        <v>68.897059999999996</v>
      </c>
      <c r="L87" s="74">
        <v>12.306552999999999</v>
      </c>
      <c r="M87" s="74">
        <v>2.7462903999999999</v>
      </c>
      <c r="N87" s="73">
        <v>15649</v>
      </c>
      <c r="O87" s="210">
        <v>2.1858594</v>
      </c>
      <c r="P87" s="210">
        <v>2.0097398000000002</v>
      </c>
      <c r="R87" s="89">
        <v>1980</v>
      </c>
      <c r="S87" s="73">
        <v>1796</v>
      </c>
      <c r="T87" s="74">
        <v>24.411142000000002</v>
      </c>
      <c r="U87" s="74">
        <v>29.069648000000001</v>
      </c>
      <c r="V87" s="74">
        <v>28.488256</v>
      </c>
      <c r="W87" s="74">
        <v>33.809507000000004</v>
      </c>
      <c r="X87" s="74">
        <v>19.641802999999999</v>
      </c>
      <c r="Y87" s="74">
        <v>16.724398999999998</v>
      </c>
      <c r="Z87" s="74">
        <v>70.221046999999999</v>
      </c>
      <c r="AA87" s="74">
        <v>72.666669999999996</v>
      </c>
      <c r="AB87" s="74">
        <v>17.859984000000001</v>
      </c>
      <c r="AC87" s="74">
        <v>3.7279200000000001</v>
      </c>
      <c r="AD87" s="73">
        <v>14250</v>
      </c>
      <c r="AE87" s="210">
        <v>2.0251347000000002</v>
      </c>
      <c r="AF87" s="210">
        <v>3.5183708</v>
      </c>
      <c r="AH87" s="89">
        <v>1980</v>
      </c>
      <c r="AI87" s="73">
        <v>3458</v>
      </c>
      <c r="AJ87" s="74">
        <v>23.531243</v>
      </c>
      <c r="AK87" s="74">
        <v>31.759613000000002</v>
      </c>
      <c r="AL87" s="74">
        <v>31.124421000000002</v>
      </c>
      <c r="AM87" s="74">
        <v>36.965048000000003</v>
      </c>
      <c r="AN87" s="74">
        <v>21.505299000000001</v>
      </c>
      <c r="AO87" s="74">
        <v>18.408657000000002</v>
      </c>
      <c r="AP87" s="74">
        <v>68.787388000000007</v>
      </c>
      <c r="AQ87" s="74">
        <v>70.386899999999997</v>
      </c>
      <c r="AR87" s="74">
        <v>14.676796</v>
      </c>
      <c r="AS87" s="74">
        <v>3.1813791</v>
      </c>
      <c r="AT87" s="73">
        <v>29899</v>
      </c>
      <c r="AU87" s="210">
        <v>2.1061912</v>
      </c>
      <c r="AV87" s="210">
        <v>2.5259467</v>
      </c>
      <c r="AW87" s="74">
        <v>1.221446</v>
      </c>
      <c r="AY87" s="89">
        <v>1980</v>
      </c>
    </row>
    <row r="88" spans="2:51">
      <c r="B88" s="89">
        <v>1981</v>
      </c>
      <c r="C88" s="73">
        <v>1807</v>
      </c>
      <c r="D88" s="74">
        <v>24.260677000000001</v>
      </c>
      <c r="E88" s="74">
        <v>38.158144999999998</v>
      </c>
      <c r="F88" s="74">
        <v>37.394981999999999</v>
      </c>
      <c r="G88" s="74">
        <v>44.654254999999999</v>
      </c>
      <c r="H88" s="74">
        <v>25.533134</v>
      </c>
      <c r="I88" s="74">
        <v>21.659904999999998</v>
      </c>
      <c r="J88" s="74">
        <v>67.738648999999995</v>
      </c>
      <c r="K88" s="74">
        <v>69.361109999999996</v>
      </c>
      <c r="L88" s="74">
        <v>13.031877</v>
      </c>
      <c r="M88" s="74">
        <v>2.9771318999999998</v>
      </c>
      <c r="N88" s="73">
        <v>16447</v>
      </c>
      <c r="O88" s="210">
        <v>2.2647295000000001</v>
      </c>
      <c r="P88" s="210">
        <v>2.1593398000000001</v>
      </c>
      <c r="R88" s="89">
        <v>1981</v>
      </c>
      <c r="S88" s="73">
        <v>1800</v>
      </c>
      <c r="T88" s="74">
        <v>24.080290000000002</v>
      </c>
      <c r="U88" s="74">
        <v>28.546543</v>
      </c>
      <c r="V88" s="74">
        <v>27.975612000000002</v>
      </c>
      <c r="W88" s="74">
        <v>33.304856000000001</v>
      </c>
      <c r="X88" s="74">
        <v>19.092607000000001</v>
      </c>
      <c r="Y88" s="74">
        <v>16.162676000000001</v>
      </c>
      <c r="Z88" s="74">
        <v>70.694444000000004</v>
      </c>
      <c r="AA88" s="74">
        <v>73.209299999999999</v>
      </c>
      <c r="AB88" s="74">
        <v>17.693895999999999</v>
      </c>
      <c r="AC88" s="74">
        <v>3.7261681000000002</v>
      </c>
      <c r="AD88" s="73">
        <v>13824</v>
      </c>
      <c r="AE88" s="210">
        <v>1.9351313999999999</v>
      </c>
      <c r="AF88" s="210">
        <v>3.5034364999999998</v>
      </c>
      <c r="AH88" s="89">
        <v>1981</v>
      </c>
      <c r="AI88" s="73">
        <v>3607</v>
      </c>
      <c r="AJ88" s="74">
        <v>24.170321999999999</v>
      </c>
      <c r="AK88" s="74">
        <v>32.503107999999997</v>
      </c>
      <c r="AL88" s="74">
        <v>31.853045999999999</v>
      </c>
      <c r="AM88" s="74">
        <v>37.944420999999998</v>
      </c>
      <c r="AN88" s="74">
        <v>21.829056999999999</v>
      </c>
      <c r="AO88" s="74">
        <v>18.550535</v>
      </c>
      <c r="AP88" s="74">
        <v>69.214088000000004</v>
      </c>
      <c r="AQ88" s="74">
        <v>70.882350000000002</v>
      </c>
      <c r="AR88" s="74">
        <v>15.004784000000001</v>
      </c>
      <c r="AS88" s="74">
        <v>3.3090831999999999</v>
      </c>
      <c r="AT88" s="73">
        <v>30271</v>
      </c>
      <c r="AU88" s="210">
        <v>2.1012864000000002</v>
      </c>
      <c r="AV88" s="210">
        <v>2.6180279</v>
      </c>
      <c r="AW88" s="74">
        <v>1.3366993</v>
      </c>
      <c r="AY88" s="89">
        <v>1981</v>
      </c>
    </row>
    <row r="89" spans="2:51">
      <c r="B89" s="89">
        <v>1982</v>
      </c>
      <c r="C89" s="73">
        <v>1871</v>
      </c>
      <c r="D89" s="74">
        <v>24.680401</v>
      </c>
      <c r="E89" s="74">
        <v>37.786051999999998</v>
      </c>
      <c r="F89" s="74">
        <v>37.030330999999997</v>
      </c>
      <c r="G89" s="74">
        <v>43.977471000000001</v>
      </c>
      <c r="H89" s="74">
        <v>25.481681999999999</v>
      </c>
      <c r="I89" s="74">
        <v>21.774436000000001</v>
      </c>
      <c r="J89" s="74">
        <v>67.601816999999997</v>
      </c>
      <c r="K89" s="74">
        <v>69.204920000000001</v>
      </c>
      <c r="L89" s="74">
        <v>13.071118999999999</v>
      </c>
      <c r="M89" s="74">
        <v>2.9559997</v>
      </c>
      <c r="N89" s="73">
        <v>17053</v>
      </c>
      <c r="O89" s="210">
        <v>2.3085859000000002</v>
      </c>
      <c r="P89" s="210">
        <v>2.1736914000000001</v>
      </c>
      <c r="R89" s="89">
        <v>1982</v>
      </c>
      <c r="S89" s="73">
        <v>1840</v>
      </c>
      <c r="T89" s="74">
        <v>24.199912999999999</v>
      </c>
      <c r="U89" s="74">
        <v>28.206087</v>
      </c>
      <c r="V89" s="74">
        <v>27.641964999999999</v>
      </c>
      <c r="W89" s="74">
        <v>33.050528</v>
      </c>
      <c r="X89" s="74">
        <v>18.87932</v>
      </c>
      <c r="Y89" s="74">
        <v>16.026983999999999</v>
      </c>
      <c r="Z89" s="74">
        <v>70.947826000000006</v>
      </c>
      <c r="AA89" s="74">
        <v>72.857140000000001</v>
      </c>
      <c r="AB89" s="74">
        <v>16.975736000000001</v>
      </c>
      <c r="AC89" s="74">
        <v>3.5744813</v>
      </c>
      <c r="AD89" s="73">
        <v>13860</v>
      </c>
      <c r="AE89" s="210">
        <v>1.9091985</v>
      </c>
      <c r="AF89" s="210">
        <v>3.3855247999999998</v>
      </c>
      <c r="AH89" s="89">
        <v>1982</v>
      </c>
      <c r="AI89" s="73">
        <v>3711</v>
      </c>
      <c r="AJ89" s="74">
        <v>24.439803000000001</v>
      </c>
      <c r="AK89" s="74">
        <v>32.345568999999998</v>
      </c>
      <c r="AL89" s="74">
        <v>31.698657000000001</v>
      </c>
      <c r="AM89" s="74">
        <v>37.760894</v>
      </c>
      <c r="AN89" s="74">
        <v>21.789285</v>
      </c>
      <c r="AO89" s="74">
        <v>18.603629000000002</v>
      </c>
      <c r="AP89" s="74">
        <v>69.260846000000001</v>
      </c>
      <c r="AQ89" s="74">
        <v>70.823279999999997</v>
      </c>
      <c r="AR89" s="74">
        <v>14.753707</v>
      </c>
      <c r="AS89" s="74">
        <v>3.2333951999999999</v>
      </c>
      <c r="AT89" s="73">
        <v>30913</v>
      </c>
      <c r="AU89" s="210">
        <v>2.1106262</v>
      </c>
      <c r="AV89" s="210">
        <v>2.5892279999999999</v>
      </c>
      <c r="AW89" s="74">
        <v>1.3396418000000001</v>
      </c>
      <c r="AY89" s="89">
        <v>1982</v>
      </c>
    </row>
    <row r="90" spans="2:51">
      <c r="B90" s="89">
        <v>1983</v>
      </c>
      <c r="C90" s="73">
        <v>1956</v>
      </c>
      <c r="D90" s="74">
        <v>25.447721999999999</v>
      </c>
      <c r="E90" s="74">
        <v>38.787610999999998</v>
      </c>
      <c r="F90" s="74">
        <v>38.011857999999997</v>
      </c>
      <c r="G90" s="74">
        <v>45.546703000000001</v>
      </c>
      <c r="H90" s="74">
        <v>25.976158999999999</v>
      </c>
      <c r="I90" s="74">
        <v>22.089497999999999</v>
      </c>
      <c r="J90" s="74">
        <v>68.296012000000005</v>
      </c>
      <c r="K90" s="74">
        <v>69.552239999999998</v>
      </c>
      <c r="L90" s="74">
        <v>13.422082</v>
      </c>
      <c r="M90" s="74">
        <v>3.2357320000000001</v>
      </c>
      <c r="N90" s="73">
        <v>16752</v>
      </c>
      <c r="O90" s="210">
        <v>2.2383443999999999</v>
      </c>
      <c r="P90" s="210">
        <v>2.2788612000000001</v>
      </c>
      <c r="R90" s="89">
        <v>1983</v>
      </c>
      <c r="S90" s="73">
        <v>1879</v>
      </c>
      <c r="T90" s="74">
        <v>24.380034999999999</v>
      </c>
      <c r="U90" s="74">
        <v>28.025585</v>
      </c>
      <c r="V90" s="74">
        <v>27.465073</v>
      </c>
      <c r="W90" s="74">
        <v>32.642522999999997</v>
      </c>
      <c r="X90" s="74">
        <v>18.892714999999999</v>
      </c>
      <c r="Y90" s="74">
        <v>16.129045999999999</v>
      </c>
      <c r="Z90" s="74">
        <v>70.622671999999994</v>
      </c>
      <c r="AA90" s="74">
        <v>72.663929999999993</v>
      </c>
      <c r="AB90" s="74">
        <v>16.669623999999999</v>
      </c>
      <c r="AC90" s="74">
        <v>3.7857113999999998</v>
      </c>
      <c r="AD90" s="73">
        <v>14285</v>
      </c>
      <c r="AE90" s="210">
        <v>1.9436395</v>
      </c>
      <c r="AF90" s="210">
        <v>3.5913797000000001</v>
      </c>
      <c r="AH90" s="89">
        <v>1983</v>
      </c>
      <c r="AI90" s="73">
        <v>3835</v>
      </c>
      <c r="AJ90" s="74">
        <v>24.913157999999999</v>
      </c>
      <c r="AK90" s="74">
        <v>32.382195000000003</v>
      </c>
      <c r="AL90" s="74">
        <v>31.734551</v>
      </c>
      <c r="AM90" s="74">
        <v>37.838192999999997</v>
      </c>
      <c r="AN90" s="74">
        <v>21.856579</v>
      </c>
      <c r="AO90" s="74">
        <v>18.68638</v>
      </c>
      <c r="AP90" s="74">
        <v>69.435984000000005</v>
      </c>
      <c r="AQ90" s="74">
        <v>71.018799999999999</v>
      </c>
      <c r="AR90" s="74">
        <v>14.83846</v>
      </c>
      <c r="AS90" s="74">
        <v>3.4837034</v>
      </c>
      <c r="AT90" s="73">
        <v>31037</v>
      </c>
      <c r="AU90" s="210">
        <v>2.0923278999999999</v>
      </c>
      <c r="AV90" s="210">
        <v>2.7396981999999999</v>
      </c>
      <c r="AW90" s="74">
        <v>1.3840072000000001</v>
      </c>
      <c r="AY90" s="89">
        <v>1983</v>
      </c>
    </row>
    <row r="91" spans="2:51">
      <c r="B91" s="89">
        <v>1984</v>
      </c>
      <c r="C91" s="73">
        <v>1917</v>
      </c>
      <c r="D91" s="74">
        <v>24.645766999999999</v>
      </c>
      <c r="E91" s="74">
        <v>36.143867999999998</v>
      </c>
      <c r="F91" s="74">
        <v>35.420991000000001</v>
      </c>
      <c r="G91" s="74">
        <v>42.176706000000003</v>
      </c>
      <c r="H91" s="74">
        <v>24.591804</v>
      </c>
      <c r="I91" s="74">
        <v>21.162637</v>
      </c>
      <c r="J91" s="74">
        <v>67.517996999999994</v>
      </c>
      <c r="K91" s="74">
        <v>68.916669999999996</v>
      </c>
      <c r="L91" s="74">
        <v>13.039042</v>
      </c>
      <c r="M91" s="74">
        <v>3.1956924</v>
      </c>
      <c r="N91" s="73">
        <v>17545</v>
      </c>
      <c r="O91" s="210">
        <v>2.3188164000000002</v>
      </c>
      <c r="P91" s="210">
        <v>2.4848458999999998</v>
      </c>
      <c r="R91" s="89">
        <v>1984</v>
      </c>
      <c r="S91" s="73">
        <v>1825</v>
      </c>
      <c r="T91" s="74">
        <v>23.393899999999999</v>
      </c>
      <c r="U91" s="74">
        <v>26.434065</v>
      </c>
      <c r="V91" s="74">
        <v>25.905383</v>
      </c>
      <c r="W91" s="74">
        <v>30.876518000000001</v>
      </c>
      <c r="X91" s="74">
        <v>17.896401000000001</v>
      </c>
      <c r="Y91" s="74">
        <v>15.376879000000001</v>
      </c>
      <c r="Z91" s="74">
        <v>70.868493000000001</v>
      </c>
      <c r="AA91" s="74">
        <v>72.676469999999995</v>
      </c>
      <c r="AB91" s="74">
        <v>16.004560000000001</v>
      </c>
      <c r="AC91" s="74">
        <v>3.6553368000000002</v>
      </c>
      <c r="AD91" s="73">
        <v>13581</v>
      </c>
      <c r="AE91" s="210">
        <v>1.8281528</v>
      </c>
      <c r="AF91" s="210">
        <v>3.5610153000000002</v>
      </c>
      <c r="AH91" s="89">
        <v>1984</v>
      </c>
      <c r="AI91" s="73">
        <v>3742</v>
      </c>
      <c r="AJ91" s="74">
        <v>24.018910999999999</v>
      </c>
      <c r="AK91" s="74">
        <v>30.555610999999999</v>
      </c>
      <c r="AL91" s="74">
        <v>29.944497999999999</v>
      </c>
      <c r="AM91" s="74">
        <v>35.646546999999998</v>
      </c>
      <c r="AN91" s="74">
        <v>20.827553000000002</v>
      </c>
      <c r="AO91" s="74">
        <v>17.949389</v>
      </c>
      <c r="AP91" s="74">
        <v>69.152057999999997</v>
      </c>
      <c r="AQ91" s="74">
        <v>70.579440000000005</v>
      </c>
      <c r="AR91" s="74">
        <v>14.334419</v>
      </c>
      <c r="AS91" s="74">
        <v>3.4044799000000001</v>
      </c>
      <c r="AT91" s="73">
        <v>31126</v>
      </c>
      <c r="AU91" s="210">
        <v>2.0757351000000002</v>
      </c>
      <c r="AV91" s="210">
        <v>2.8622662000000001</v>
      </c>
      <c r="AW91" s="74">
        <v>1.3673215999999999</v>
      </c>
      <c r="AY91" s="89">
        <v>1984</v>
      </c>
    </row>
    <row r="92" spans="2:51">
      <c r="B92" s="89">
        <v>1985</v>
      </c>
      <c r="C92" s="73">
        <v>2115</v>
      </c>
      <c r="D92" s="74">
        <v>26.830812999999999</v>
      </c>
      <c r="E92" s="74">
        <v>38.989697</v>
      </c>
      <c r="F92" s="74">
        <v>38.209902999999997</v>
      </c>
      <c r="G92" s="74">
        <v>45.576613999999999</v>
      </c>
      <c r="H92" s="74">
        <v>26.450983000000001</v>
      </c>
      <c r="I92" s="74">
        <v>22.683807999999999</v>
      </c>
      <c r="J92" s="74">
        <v>67.862410999999994</v>
      </c>
      <c r="K92" s="74">
        <v>69.201390000000004</v>
      </c>
      <c r="L92" s="74">
        <v>13.370843000000001</v>
      </c>
      <c r="M92" s="74">
        <v>3.2966519000000001</v>
      </c>
      <c r="N92" s="73">
        <v>18890</v>
      </c>
      <c r="O92" s="210">
        <v>2.4658720000000001</v>
      </c>
      <c r="P92" s="210">
        <v>2.5146633</v>
      </c>
      <c r="R92" s="89">
        <v>1985</v>
      </c>
      <c r="S92" s="73">
        <v>2042</v>
      </c>
      <c r="T92" s="74">
        <v>25.829844000000001</v>
      </c>
      <c r="U92" s="74">
        <v>28.829336000000001</v>
      </c>
      <c r="V92" s="74">
        <v>28.252749000000001</v>
      </c>
      <c r="W92" s="74">
        <v>33.64866</v>
      </c>
      <c r="X92" s="74">
        <v>19.416471999999999</v>
      </c>
      <c r="Y92" s="74">
        <v>16.611588000000001</v>
      </c>
      <c r="Z92" s="74">
        <v>71.229676999999995</v>
      </c>
      <c r="AA92" s="74">
        <v>73.190479999999994</v>
      </c>
      <c r="AB92" s="74">
        <v>16.834295000000001</v>
      </c>
      <c r="AC92" s="74">
        <v>3.7363683000000001</v>
      </c>
      <c r="AD92" s="73">
        <v>14637</v>
      </c>
      <c r="AE92" s="210">
        <v>1.9470867000000001</v>
      </c>
      <c r="AF92" s="210">
        <v>3.5938067999999999</v>
      </c>
      <c r="AH92" s="89">
        <v>1985</v>
      </c>
      <c r="AI92" s="73">
        <v>4157</v>
      </c>
      <c r="AJ92" s="74">
        <v>26.329604</v>
      </c>
      <c r="AK92" s="74">
        <v>33.160665999999999</v>
      </c>
      <c r="AL92" s="74">
        <v>32.497452000000003</v>
      </c>
      <c r="AM92" s="74">
        <v>38.716130999999997</v>
      </c>
      <c r="AN92" s="74">
        <v>22.504204000000001</v>
      </c>
      <c r="AO92" s="74">
        <v>19.334972</v>
      </c>
      <c r="AP92" s="74">
        <v>69.516478000000006</v>
      </c>
      <c r="AQ92" s="74">
        <v>71.004419999999996</v>
      </c>
      <c r="AR92" s="74">
        <v>14.874052000000001</v>
      </c>
      <c r="AS92" s="74">
        <v>3.4989226000000002</v>
      </c>
      <c r="AT92" s="73">
        <v>33527</v>
      </c>
      <c r="AU92" s="210">
        <v>2.2089265</v>
      </c>
      <c r="AV92" s="210">
        <v>2.8940557999999998</v>
      </c>
      <c r="AW92" s="74">
        <v>1.3524312999999999</v>
      </c>
      <c r="AY92" s="89">
        <v>1985</v>
      </c>
    </row>
    <row r="93" spans="2:51">
      <c r="B93" s="89">
        <v>1986</v>
      </c>
      <c r="C93" s="73">
        <v>2154</v>
      </c>
      <c r="D93" s="74">
        <v>26.924371000000001</v>
      </c>
      <c r="E93" s="74">
        <v>38.224747000000001</v>
      </c>
      <c r="F93" s="74">
        <v>37.460251999999997</v>
      </c>
      <c r="G93" s="74">
        <v>44.740811999999998</v>
      </c>
      <c r="H93" s="74">
        <v>25.979651</v>
      </c>
      <c r="I93" s="74">
        <v>22.325395</v>
      </c>
      <c r="J93" s="74">
        <v>67.973538000000005</v>
      </c>
      <c r="K93" s="74">
        <v>69.373490000000004</v>
      </c>
      <c r="L93" s="74">
        <v>13.614815999999999</v>
      </c>
      <c r="M93" s="74">
        <v>3.4624657999999999</v>
      </c>
      <c r="N93" s="73">
        <v>19070</v>
      </c>
      <c r="O93" s="210">
        <v>2.4554501000000002</v>
      </c>
      <c r="P93" s="210">
        <v>2.6352408999999999</v>
      </c>
      <c r="R93" s="89">
        <v>1986</v>
      </c>
      <c r="S93" s="73">
        <v>2113</v>
      </c>
      <c r="T93" s="74">
        <v>26.35267</v>
      </c>
      <c r="U93" s="74">
        <v>28.773952000000001</v>
      </c>
      <c r="V93" s="74">
        <v>28.198473</v>
      </c>
      <c r="W93" s="74">
        <v>33.679837999999997</v>
      </c>
      <c r="X93" s="74">
        <v>19.376104000000002</v>
      </c>
      <c r="Y93" s="74">
        <v>16.573281000000001</v>
      </c>
      <c r="Z93" s="74">
        <v>71.509229000000005</v>
      </c>
      <c r="AA93" s="74">
        <v>73.405169999999998</v>
      </c>
      <c r="AB93" s="74">
        <v>17.130118</v>
      </c>
      <c r="AC93" s="74">
        <v>4.0040931999999998</v>
      </c>
      <c r="AD93" s="73">
        <v>14884</v>
      </c>
      <c r="AE93" s="210">
        <v>1.9550281</v>
      </c>
      <c r="AF93" s="210">
        <v>3.8153047999999998</v>
      </c>
      <c r="AH93" s="89">
        <v>1986</v>
      </c>
      <c r="AI93" s="73">
        <v>4267</v>
      </c>
      <c r="AJ93" s="74">
        <v>26.638199</v>
      </c>
      <c r="AK93" s="74">
        <v>32.862735999999998</v>
      </c>
      <c r="AL93" s="74">
        <v>32.205480999999999</v>
      </c>
      <c r="AM93" s="74">
        <v>38.451160000000002</v>
      </c>
      <c r="AN93" s="74">
        <v>22.309224</v>
      </c>
      <c r="AO93" s="74">
        <v>19.177465999999999</v>
      </c>
      <c r="AP93" s="74">
        <v>69.724396999999996</v>
      </c>
      <c r="AQ93" s="74">
        <v>71.037499999999994</v>
      </c>
      <c r="AR93" s="74">
        <v>15.154852</v>
      </c>
      <c r="AS93" s="74">
        <v>3.7110479000000001</v>
      </c>
      <c r="AT93" s="73">
        <v>33954</v>
      </c>
      <c r="AU93" s="210">
        <v>2.2077315999999998</v>
      </c>
      <c r="AV93" s="210">
        <v>3.0485757000000002</v>
      </c>
      <c r="AW93" s="74">
        <v>1.3284497</v>
      </c>
      <c r="AY93" s="89">
        <v>1986</v>
      </c>
    </row>
    <row r="94" spans="2:51">
      <c r="B94" s="89">
        <v>1987</v>
      </c>
      <c r="C94" s="73">
        <v>2218</v>
      </c>
      <c r="D94" s="74">
        <v>27.321141999999998</v>
      </c>
      <c r="E94" s="74">
        <v>38.714466000000002</v>
      </c>
      <c r="F94" s="74">
        <v>37.940176999999998</v>
      </c>
      <c r="G94" s="74">
        <v>45.326835000000003</v>
      </c>
      <c r="H94" s="74">
        <v>26.094866</v>
      </c>
      <c r="I94" s="74">
        <v>22.350436999999999</v>
      </c>
      <c r="J94" s="74">
        <v>68.602795</v>
      </c>
      <c r="K94" s="74">
        <v>69.871790000000004</v>
      </c>
      <c r="L94" s="74">
        <v>13.670261999999999</v>
      </c>
      <c r="M94" s="74">
        <v>3.4869279999999998</v>
      </c>
      <c r="N94" s="73">
        <v>18563</v>
      </c>
      <c r="O94" s="210">
        <v>2.3575165</v>
      </c>
      <c r="P94" s="210">
        <v>2.5769060000000001</v>
      </c>
      <c r="R94" s="89">
        <v>1987</v>
      </c>
      <c r="S94" s="73">
        <v>2083</v>
      </c>
      <c r="T94" s="74">
        <v>25.572028</v>
      </c>
      <c r="U94" s="74">
        <v>27.718661000000001</v>
      </c>
      <c r="V94" s="74">
        <v>27.164287999999999</v>
      </c>
      <c r="W94" s="74">
        <v>32.420017000000001</v>
      </c>
      <c r="X94" s="74">
        <v>18.668887000000002</v>
      </c>
      <c r="Y94" s="74">
        <v>15.953236</v>
      </c>
      <c r="Z94" s="74">
        <v>71.537205999999998</v>
      </c>
      <c r="AA94" s="74">
        <v>73.431820000000002</v>
      </c>
      <c r="AB94" s="74">
        <v>16.891014999999999</v>
      </c>
      <c r="AC94" s="74">
        <v>3.8782350000000001</v>
      </c>
      <c r="AD94" s="73">
        <v>14720</v>
      </c>
      <c r="AE94" s="210">
        <v>1.9053112000000001</v>
      </c>
      <c r="AF94" s="210">
        <v>3.8821739000000002</v>
      </c>
      <c r="AH94" s="89">
        <v>1987</v>
      </c>
      <c r="AI94" s="73">
        <v>4301</v>
      </c>
      <c r="AJ94" s="74">
        <v>26.445114</v>
      </c>
      <c r="AK94" s="74">
        <v>32.388305000000003</v>
      </c>
      <c r="AL94" s="74">
        <v>31.740538999999998</v>
      </c>
      <c r="AM94" s="74">
        <v>37.876767000000001</v>
      </c>
      <c r="AN94" s="74">
        <v>21.918084</v>
      </c>
      <c r="AO94" s="74">
        <v>18.812086000000001</v>
      </c>
      <c r="AP94" s="74">
        <v>70.023948000000004</v>
      </c>
      <c r="AQ94" s="74">
        <v>71.562020000000004</v>
      </c>
      <c r="AR94" s="74">
        <v>15.061106000000001</v>
      </c>
      <c r="AS94" s="74">
        <v>3.6660727999999998</v>
      </c>
      <c r="AT94" s="73">
        <v>33283</v>
      </c>
      <c r="AU94" s="210">
        <v>2.1335617</v>
      </c>
      <c r="AV94" s="210">
        <v>3.0270234</v>
      </c>
      <c r="AW94" s="74">
        <v>1.3966932000000001</v>
      </c>
      <c r="AY94" s="89">
        <v>1987</v>
      </c>
    </row>
    <row r="95" spans="2:51">
      <c r="B95" s="89">
        <v>1988</v>
      </c>
      <c r="C95" s="73">
        <v>2253</v>
      </c>
      <c r="D95" s="74">
        <v>27.312584000000001</v>
      </c>
      <c r="E95" s="74">
        <v>38.367648000000003</v>
      </c>
      <c r="F95" s="74">
        <v>37.600295000000003</v>
      </c>
      <c r="G95" s="74">
        <v>44.926920000000003</v>
      </c>
      <c r="H95" s="74">
        <v>25.848776000000001</v>
      </c>
      <c r="I95" s="74">
        <v>22.062159999999999</v>
      </c>
      <c r="J95" s="74">
        <v>68.636484999999993</v>
      </c>
      <c r="K95" s="74">
        <v>70.030860000000004</v>
      </c>
      <c r="L95" s="74">
        <v>13.270896</v>
      </c>
      <c r="M95" s="74">
        <v>3.4618931000000002</v>
      </c>
      <c r="N95" s="73">
        <v>18826</v>
      </c>
      <c r="O95" s="210">
        <v>2.3549883</v>
      </c>
      <c r="P95" s="210">
        <v>2.5442602999999999</v>
      </c>
      <c r="R95" s="89">
        <v>1988</v>
      </c>
      <c r="S95" s="73">
        <v>2026</v>
      </c>
      <c r="T95" s="74">
        <v>24.45909</v>
      </c>
      <c r="U95" s="74">
        <v>26.298863999999998</v>
      </c>
      <c r="V95" s="74">
        <v>25.772887000000001</v>
      </c>
      <c r="W95" s="74">
        <v>30.620701</v>
      </c>
      <c r="X95" s="74">
        <v>17.841543999999999</v>
      </c>
      <c r="Y95" s="74">
        <v>15.276038</v>
      </c>
      <c r="Z95" s="74">
        <v>71.336129999999997</v>
      </c>
      <c r="AA95" s="74">
        <v>73.447760000000002</v>
      </c>
      <c r="AB95" s="74">
        <v>15.693261</v>
      </c>
      <c r="AC95" s="74">
        <v>3.6981600000000001</v>
      </c>
      <c r="AD95" s="73">
        <v>14077</v>
      </c>
      <c r="AE95" s="210">
        <v>1.7935943000000001</v>
      </c>
      <c r="AF95" s="210">
        <v>3.5946202</v>
      </c>
      <c r="AH95" s="89">
        <v>1988</v>
      </c>
      <c r="AI95" s="73">
        <v>4279</v>
      </c>
      <c r="AJ95" s="74">
        <v>25.882878999999999</v>
      </c>
      <c r="AK95" s="74">
        <v>31.323647999999999</v>
      </c>
      <c r="AL95" s="74">
        <v>30.697175000000001</v>
      </c>
      <c r="AM95" s="74">
        <v>36.532473000000003</v>
      </c>
      <c r="AN95" s="74">
        <v>21.299007</v>
      </c>
      <c r="AO95" s="74">
        <v>18.276871</v>
      </c>
      <c r="AP95" s="74">
        <v>69.914699999999996</v>
      </c>
      <c r="AQ95" s="74">
        <v>71.496210000000005</v>
      </c>
      <c r="AR95" s="74">
        <v>14.317261999999999</v>
      </c>
      <c r="AS95" s="74">
        <v>3.5698791999999999</v>
      </c>
      <c r="AT95" s="73">
        <v>32903</v>
      </c>
      <c r="AU95" s="210">
        <v>2.0768711999999998</v>
      </c>
      <c r="AV95" s="210">
        <v>2.9077736999999999</v>
      </c>
      <c r="AW95" s="74">
        <v>1.4589089</v>
      </c>
      <c r="AY95" s="89">
        <v>1988</v>
      </c>
    </row>
    <row r="96" spans="2:51">
      <c r="B96" s="89">
        <v>1989</v>
      </c>
      <c r="C96" s="73">
        <v>2267</v>
      </c>
      <c r="D96" s="74">
        <v>27.028029</v>
      </c>
      <c r="E96" s="74">
        <v>37.759920000000001</v>
      </c>
      <c r="F96" s="74">
        <v>37.004721000000004</v>
      </c>
      <c r="G96" s="74">
        <v>44.453906000000003</v>
      </c>
      <c r="H96" s="74">
        <v>25.356887</v>
      </c>
      <c r="I96" s="74">
        <v>21.684805000000001</v>
      </c>
      <c r="J96" s="74">
        <v>68.907808000000003</v>
      </c>
      <c r="K96" s="74">
        <v>69.764290000000003</v>
      </c>
      <c r="L96" s="74">
        <v>13.066281999999999</v>
      </c>
      <c r="M96" s="74">
        <v>3.3873232999999998</v>
      </c>
      <c r="N96" s="73">
        <v>18612</v>
      </c>
      <c r="O96" s="210">
        <v>2.2919076999999999</v>
      </c>
      <c r="P96" s="210">
        <v>2.5818766000000002</v>
      </c>
      <c r="R96" s="89">
        <v>1989</v>
      </c>
      <c r="S96" s="73">
        <v>2014</v>
      </c>
      <c r="T96" s="74">
        <v>23.899861999999999</v>
      </c>
      <c r="U96" s="74">
        <v>25.463728</v>
      </c>
      <c r="V96" s="74">
        <v>24.954453000000001</v>
      </c>
      <c r="W96" s="74">
        <v>29.785284999999998</v>
      </c>
      <c r="X96" s="74">
        <v>17.153186999999999</v>
      </c>
      <c r="Y96" s="74">
        <v>14.731381000000001</v>
      </c>
      <c r="Z96" s="74">
        <v>71.721450000000004</v>
      </c>
      <c r="AA96" s="74">
        <v>73.741380000000007</v>
      </c>
      <c r="AB96" s="74">
        <v>15.40462</v>
      </c>
      <c r="AC96" s="74">
        <v>3.5144662000000002</v>
      </c>
      <c r="AD96" s="73">
        <v>13778</v>
      </c>
      <c r="AE96" s="210">
        <v>1.7276426</v>
      </c>
      <c r="AF96" s="210">
        <v>3.5803566</v>
      </c>
      <c r="AH96" s="89">
        <v>1989</v>
      </c>
      <c r="AI96" s="73">
        <v>4281</v>
      </c>
      <c r="AJ96" s="74">
        <v>25.460294999999999</v>
      </c>
      <c r="AK96" s="74">
        <v>30.599589999999999</v>
      </c>
      <c r="AL96" s="74">
        <v>29.987597999999998</v>
      </c>
      <c r="AM96" s="74">
        <v>35.865824000000003</v>
      </c>
      <c r="AN96" s="74">
        <v>20.709782000000001</v>
      </c>
      <c r="AO96" s="74">
        <v>17.818179000000001</v>
      </c>
      <c r="AP96" s="74">
        <v>70.231487999999999</v>
      </c>
      <c r="AQ96" s="74">
        <v>71.677880000000002</v>
      </c>
      <c r="AR96" s="74">
        <v>14.071128</v>
      </c>
      <c r="AS96" s="74">
        <v>3.4459721000000001</v>
      </c>
      <c r="AT96" s="73">
        <v>32390</v>
      </c>
      <c r="AU96" s="210">
        <v>2.0123293000000002</v>
      </c>
      <c r="AV96" s="210">
        <v>2.9293846000000001</v>
      </c>
      <c r="AW96" s="74">
        <v>1.4828904999999999</v>
      </c>
      <c r="AY96" s="89">
        <v>1989</v>
      </c>
    </row>
    <row r="97" spans="2:51">
      <c r="B97" s="89">
        <v>1990</v>
      </c>
      <c r="C97" s="73">
        <v>2289</v>
      </c>
      <c r="D97" s="74">
        <v>26.893757000000001</v>
      </c>
      <c r="E97" s="74">
        <v>36.627837</v>
      </c>
      <c r="F97" s="74">
        <v>35.89528</v>
      </c>
      <c r="G97" s="74">
        <v>42.872315</v>
      </c>
      <c r="H97" s="74">
        <v>24.696625999999998</v>
      </c>
      <c r="I97" s="74">
        <v>21.151250999999998</v>
      </c>
      <c r="J97" s="74">
        <v>69.197466000000006</v>
      </c>
      <c r="K97" s="74">
        <v>70.307140000000004</v>
      </c>
      <c r="L97" s="74">
        <v>13.12199</v>
      </c>
      <c r="M97" s="74">
        <v>3.5401652000000001</v>
      </c>
      <c r="N97" s="73">
        <v>17831</v>
      </c>
      <c r="O97" s="210">
        <v>2.1654306000000001</v>
      </c>
      <c r="P97" s="210">
        <v>2.4986687999999999</v>
      </c>
      <c r="R97" s="89">
        <v>1990</v>
      </c>
      <c r="S97" s="73">
        <v>2043</v>
      </c>
      <c r="T97" s="74">
        <v>23.883956999999999</v>
      </c>
      <c r="U97" s="74">
        <v>25.285312000000001</v>
      </c>
      <c r="V97" s="74">
        <v>24.779606000000001</v>
      </c>
      <c r="W97" s="74">
        <v>29.547601</v>
      </c>
      <c r="X97" s="74">
        <v>17.118369000000001</v>
      </c>
      <c r="Y97" s="74">
        <v>14.752537999999999</v>
      </c>
      <c r="Z97" s="74">
        <v>71.568770999999998</v>
      </c>
      <c r="AA97" s="74">
        <v>73.201920000000001</v>
      </c>
      <c r="AB97" s="74">
        <v>15.360901999999999</v>
      </c>
      <c r="AC97" s="74">
        <v>3.6875925000000001</v>
      </c>
      <c r="AD97" s="73">
        <v>14089</v>
      </c>
      <c r="AE97" s="210">
        <v>1.741913</v>
      </c>
      <c r="AF97" s="210">
        <v>3.7316121</v>
      </c>
      <c r="AH97" s="89">
        <v>1990</v>
      </c>
      <c r="AI97" s="73">
        <v>4332</v>
      </c>
      <c r="AJ97" s="74">
        <v>25.385100999999999</v>
      </c>
      <c r="AK97" s="74">
        <v>30.099796000000001</v>
      </c>
      <c r="AL97" s="74">
        <v>29.497800000000002</v>
      </c>
      <c r="AM97" s="74">
        <v>35.183298000000001</v>
      </c>
      <c r="AN97" s="74">
        <v>20.426324000000001</v>
      </c>
      <c r="AO97" s="74">
        <v>17.604804999999999</v>
      </c>
      <c r="AP97" s="74">
        <v>70.315788999999995</v>
      </c>
      <c r="AQ97" s="74">
        <v>71.766919999999999</v>
      </c>
      <c r="AR97" s="74">
        <v>14.090553999999999</v>
      </c>
      <c r="AS97" s="74">
        <v>3.6081959000000001</v>
      </c>
      <c r="AT97" s="73">
        <v>31920</v>
      </c>
      <c r="AU97" s="210">
        <v>1.9555678999999999</v>
      </c>
      <c r="AV97" s="210">
        <v>2.9252788999999999</v>
      </c>
      <c r="AW97" s="74">
        <v>1.4485816</v>
      </c>
      <c r="AY97" s="89">
        <v>1990</v>
      </c>
    </row>
    <row r="98" spans="2:51">
      <c r="B98" s="89">
        <v>1991</v>
      </c>
      <c r="C98" s="73">
        <v>2321</v>
      </c>
      <c r="D98" s="74">
        <v>26.940102</v>
      </c>
      <c r="E98" s="74">
        <v>36.207608999999998</v>
      </c>
      <c r="F98" s="74">
        <v>35.483457000000001</v>
      </c>
      <c r="G98" s="74">
        <v>42.311731000000002</v>
      </c>
      <c r="H98" s="74">
        <v>24.495844999999999</v>
      </c>
      <c r="I98" s="74">
        <v>20.994038</v>
      </c>
      <c r="J98" s="74">
        <v>68.835847000000001</v>
      </c>
      <c r="K98" s="74">
        <v>70.155169999999998</v>
      </c>
      <c r="L98" s="74">
        <v>13.08564</v>
      </c>
      <c r="M98" s="74">
        <v>3.6227699000000002</v>
      </c>
      <c r="N98" s="73">
        <v>19072</v>
      </c>
      <c r="O98" s="210">
        <v>2.2901653</v>
      </c>
      <c r="P98" s="210">
        <v>2.8135354000000001</v>
      </c>
      <c r="R98" s="89">
        <v>1991</v>
      </c>
      <c r="S98" s="73">
        <v>2061</v>
      </c>
      <c r="T98" s="74">
        <v>23.775390999999999</v>
      </c>
      <c r="U98" s="74">
        <v>24.708114999999999</v>
      </c>
      <c r="V98" s="74">
        <v>24.213951999999999</v>
      </c>
      <c r="W98" s="74">
        <v>28.938797000000001</v>
      </c>
      <c r="X98" s="74">
        <v>16.567094999999998</v>
      </c>
      <c r="Y98" s="74">
        <v>14.150327000000001</v>
      </c>
      <c r="Z98" s="74">
        <v>72.247938000000005</v>
      </c>
      <c r="AA98" s="74">
        <v>74.315380000000005</v>
      </c>
      <c r="AB98" s="74">
        <v>14.857265999999999</v>
      </c>
      <c r="AC98" s="74">
        <v>3.7418979999999999</v>
      </c>
      <c r="AD98" s="73">
        <v>13301</v>
      </c>
      <c r="AE98" s="210">
        <v>1.6245133</v>
      </c>
      <c r="AF98" s="210">
        <v>3.6230660000000001</v>
      </c>
      <c r="AH98" s="89">
        <v>1991</v>
      </c>
      <c r="AI98" s="73">
        <v>4382</v>
      </c>
      <c r="AJ98" s="74">
        <v>25.352875000000001</v>
      </c>
      <c r="AK98" s="74">
        <v>29.721031</v>
      </c>
      <c r="AL98" s="74">
        <v>29.126609999999999</v>
      </c>
      <c r="AM98" s="74">
        <v>34.735156000000003</v>
      </c>
      <c r="AN98" s="74">
        <v>20.125523999999999</v>
      </c>
      <c r="AO98" s="74">
        <v>17.280522000000001</v>
      </c>
      <c r="AP98" s="74">
        <v>70.440665999999993</v>
      </c>
      <c r="AQ98" s="74">
        <v>72.016130000000004</v>
      </c>
      <c r="AR98" s="74">
        <v>13.86314</v>
      </c>
      <c r="AS98" s="74">
        <v>3.6778406000000001</v>
      </c>
      <c r="AT98" s="73">
        <v>32373</v>
      </c>
      <c r="AU98" s="210">
        <v>1.9601626999999999</v>
      </c>
      <c r="AV98" s="210">
        <v>3.0979361999999999</v>
      </c>
      <c r="AW98" s="74">
        <v>1.4654137</v>
      </c>
      <c r="AY98" s="89">
        <v>1991</v>
      </c>
    </row>
    <row r="99" spans="2:51">
      <c r="B99" s="89">
        <v>1992</v>
      </c>
      <c r="C99" s="73">
        <v>2367</v>
      </c>
      <c r="D99" s="74">
        <v>27.181103</v>
      </c>
      <c r="E99" s="74">
        <v>36.462204999999997</v>
      </c>
      <c r="F99" s="74">
        <v>35.732961000000003</v>
      </c>
      <c r="G99" s="74">
        <v>42.799680000000002</v>
      </c>
      <c r="H99" s="74">
        <v>24.464418999999999</v>
      </c>
      <c r="I99" s="74">
        <v>20.9101</v>
      </c>
      <c r="J99" s="74">
        <v>69.405153999999996</v>
      </c>
      <c r="K99" s="74">
        <v>70.585530000000006</v>
      </c>
      <c r="L99" s="74">
        <v>12.828573</v>
      </c>
      <c r="M99" s="74">
        <v>3.5801254999999998</v>
      </c>
      <c r="N99" s="73">
        <v>18555</v>
      </c>
      <c r="O99" s="210">
        <v>2.2061180999999999</v>
      </c>
      <c r="P99" s="210">
        <v>2.7458542000000001</v>
      </c>
      <c r="R99" s="89">
        <v>1992</v>
      </c>
      <c r="S99" s="73">
        <v>2060</v>
      </c>
      <c r="T99" s="74">
        <v>23.488153000000001</v>
      </c>
      <c r="U99" s="74">
        <v>24.18458</v>
      </c>
      <c r="V99" s="74">
        <v>23.700889</v>
      </c>
      <c r="W99" s="74">
        <v>28.285077000000001</v>
      </c>
      <c r="X99" s="74">
        <v>16.295659000000001</v>
      </c>
      <c r="Y99" s="74">
        <v>13.954862</v>
      </c>
      <c r="Z99" s="74">
        <v>71.954853999999997</v>
      </c>
      <c r="AA99" s="74">
        <v>74</v>
      </c>
      <c r="AB99" s="74">
        <v>14.762791999999999</v>
      </c>
      <c r="AC99" s="74">
        <v>3.5798071</v>
      </c>
      <c r="AD99" s="73">
        <v>13874</v>
      </c>
      <c r="AE99" s="210">
        <v>1.6766724</v>
      </c>
      <c r="AF99" s="210">
        <v>3.8033049000000001</v>
      </c>
      <c r="AH99" s="89">
        <v>1992</v>
      </c>
      <c r="AI99" s="73">
        <v>4427</v>
      </c>
      <c r="AJ99" s="74">
        <v>25.328064999999999</v>
      </c>
      <c r="AK99" s="74">
        <v>29.384444999999999</v>
      </c>
      <c r="AL99" s="74">
        <v>28.796755999999998</v>
      </c>
      <c r="AM99" s="74">
        <v>34.386536999999997</v>
      </c>
      <c r="AN99" s="74">
        <v>19.880437000000001</v>
      </c>
      <c r="AO99" s="74">
        <v>17.069991000000002</v>
      </c>
      <c r="AP99" s="74">
        <v>70.591596999999993</v>
      </c>
      <c r="AQ99" s="74">
        <v>72.031469999999999</v>
      </c>
      <c r="AR99" s="74">
        <v>13.661472</v>
      </c>
      <c r="AS99" s="74">
        <v>3.5799774000000002</v>
      </c>
      <c r="AT99" s="73">
        <v>32429</v>
      </c>
      <c r="AU99" s="210">
        <v>1.9435526000000001</v>
      </c>
      <c r="AV99" s="210">
        <v>3.1165728000000001</v>
      </c>
      <c r="AW99" s="74">
        <v>1.5076632999999999</v>
      </c>
      <c r="AY99" s="89">
        <v>1992</v>
      </c>
    </row>
    <row r="100" spans="2:51">
      <c r="B100" s="89">
        <v>1993</v>
      </c>
      <c r="C100" s="73">
        <v>2408</v>
      </c>
      <c r="D100" s="74">
        <v>27.419785000000001</v>
      </c>
      <c r="E100" s="74">
        <v>36.011552999999999</v>
      </c>
      <c r="F100" s="74">
        <v>35.291322000000001</v>
      </c>
      <c r="G100" s="74">
        <v>42.318475999999997</v>
      </c>
      <c r="H100" s="74">
        <v>24.209446</v>
      </c>
      <c r="I100" s="74">
        <v>20.749721000000001</v>
      </c>
      <c r="J100" s="74">
        <v>69.468853999999993</v>
      </c>
      <c r="K100" s="74">
        <v>70.451610000000002</v>
      </c>
      <c r="L100" s="74">
        <v>12.85844</v>
      </c>
      <c r="M100" s="74">
        <v>3.6995498000000002</v>
      </c>
      <c r="N100" s="73">
        <v>18794</v>
      </c>
      <c r="O100" s="210">
        <v>2.2174239</v>
      </c>
      <c r="P100" s="210">
        <v>2.8784317000000001</v>
      </c>
      <c r="R100" s="89">
        <v>1993</v>
      </c>
      <c r="S100" s="73">
        <v>2133</v>
      </c>
      <c r="T100" s="74">
        <v>24.093996000000001</v>
      </c>
      <c r="U100" s="74">
        <v>24.402657000000001</v>
      </c>
      <c r="V100" s="74">
        <v>23.914604000000001</v>
      </c>
      <c r="W100" s="74">
        <v>28.622926</v>
      </c>
      <c r="X100" s="74">
        <v>16.395897000000001</v>
      </c>
      <c r="Y100" s="74">
        <v>14.031428999999999</v>
      </c>
      <c r="Z100" s="74">
        <v>72.425691999999998</v>
      </c>
      <c r="AA100" s="74">
        <v>74.232759999999999</v>
      </c>
      <c r="AB100" s="74">
        <v>14.762267</v>
      </c>
      <c r="AC100" s="74">
        <v>3.7745532000000002</v>
      </c>
      <c r="AD100" s="73">
        <v>13739</v>
      </c>
      <c r="AE100" s="210">
        <v>1.6466468000000001</v>
      </c>
      <c r="AF100" s="210">
        <v>3.9383351000000002</v>
      </c>
      <c r="AH100" s="89">
        <v>1993</v>
      </c>
      <c r="AI100" s="73">
        <v>4541</v>
      </c>
      <c r="AJ100" s="74">
        <v>25.750209000000002</v>
      </c>
      <c r="AK100" s="74">
        <v>29.368538999999998</v>
      </c>
      <c r="AL100" s="74">
        <v>28.781168000000001</v>
      </c>
      <c r="AM100" s="74">
        <v>34.443238999999998</v>
      </c>
      <c r="AN100" s="74">
        <v>19.854821000000001</v>
      </c>
      <c r="AO100" s="74">
        <v>17.067011999999998</v>
      </c>
      <c r="AP100" s="74">
        <v>70.857741000000004</v>
      </c>
      <c r="AQ100" s="74">
        <v>72.264930000000007</v>
      </c>
      <c r="AR100" s="74">
        <v>13.687605</v>
      </c>
      <c r="AS100" s="74">
        <v>3.7344056999999999</v>
      </c>
      <c r="AT100" s="73">
        <v>32533</v>
      </c>
      <c r="AU100" s="210">
        <v>1.9342747</v>
      </c>
      <c r="AV100" s="210">
        <v>3.2475258999999999</v>
      </c>
      <c r="AW100" s="74">
        <v>1.4757226000000001</v>
      </c>
      <c r="AY100" s="89">
        <v>1993</v>
      </c>
    </row>
    <row r="101" spans="2:51">
      <c r="B101" s="89">
        <v>1994</v>
      </c>
      <c r="C101" s="73">
        <v>2553</v>
      </c>
      <c r="D101" s="74">
        <v>28.802945000000001</v>
      </c>
      <c r="E101" s="74">
        <v>36.503155</v>
      </c>
      <c r="F101" s="74">
        <v>35.773091999999998</v>
      </c>
      <c r="G101" s="74">
        <v>42.771841999999999</v>
      </c>
      <c r="H101" s="74">
        <v>24.96087</v>
      </c>
      <c r="I101" s="74">
        <v>21.570848999999999</v>
      </c>
      <c r="J101" s="74">
        <v>69.033293999999998</v>
      </c>
      <c r="K101" s="74">
        <v>70.12209</v>
      </c>
      <c r="L101" s="74">
        <v>13.05682</v>
      </c>
      <c r="M101" s="74">
        <v>3.7842405000000001</v>
      </c>
      <c r="N101" s="73">
        <v>20545</v>
      </c>
      <c r="O101" s="210">
        <v>2.4031112000000001</v>
      </c>
      <c r="P101" s="210">
        <v>3.1742916999999999</v>
      </c>
      <c r="R101" s="89">
        <v>1994</v>
      </c>
      <c r="S101" s="73">
        <v>2216</v>
      </c>
      <c r="T101" s="74">
        <v>24.782506999999999</v>
      </c>
      <c r="U101" s="74">
        <v>24.700986</v>
      </c>
      <c r="V101" s="74">
        <v>24.206966000000001</v>
      </c>
      <c r="W101" s="74">
        <v>29.099494</v>
      </c>
      <c r="X101" s="74">
        <v>16.669025000000001</v>
      </c>
      <c r="Y101" s="74">
        <v>14.383820999999999</v>
      </c>
      <c r="Z101" s="74">
        <v>72.699006999999995</v>
      </c>
      <c r="AA101" s="74">
        <v>74.014709999999994</v>
      </c>
      <c r="AB101" s="74">
        <v>15.123182999999999</v>
      </c>
      <c r="AC101" s="74">
        <v>3.7414736</v>
      </c>
      <c r="AD101" s="73">
        <v>13919</v>
      </c>
      <c r="AE101" s="210">
        <v>1.6529361</v>
      </c>
      <c r="AF101" s="210">
        <v>4.0252638000000003</v>
      </c>
      <c r="AH101" s="89">
        <v>1994</v>
      </c>
      <c r="AI101" s="73">
        <v>4769</v>
      </c>
      <c r="AJ101" s="74">
        <v>26.783906999999999</v>
      </c>
      <c r="AK101" s="74">
        <v>29.956531999999999</v>
      </c>
      <c r="AL101" s="74">
        <v>29.357400999999999</v>
      </c>
      <c r="AM101" s="74">
        <v>35.162832000000002</v>
      </c>
      <c r="AN101" s="74">
        <v>20.453610000000001</v>
      </c>
      <c r="AO101" s="74">
        <v>17.723987999999999</v>
      </c>
      <c r="AP101" s="74">
        <v>70.736632</v>
      </c>
      <c r="AQ101" s="74">
        <v>71.806749999999994</v>
      </c>
      <c r="AR101" s="74">
        <v>13.941998</v>
      </c>
      <c r="AS101" s="74">
        <v>3.7642471999999998</v>
      </c>
      <c r="AT101" s="73">
        <v>34464</v>
      </c>
      <c r="AU101" s="210">
        <v>2.0308652</v>
      </c>
      <c r="AV101" s="210">
        <v>3.470618</v>
      </c>
      <c r="AW101" s="74">
        <v>1.4778016</v>
      </c>
      <c r="AY101" s="89">
        <v>1994</v>
      </c>
    </row>
    <row r="102" spans="2:51">
      <c r="B102" s="89">
        <v>1995</v>
      </c>
      <c r="C102" s="73">
        <v>2491</v>
      </c>
      <c r="D102" s="74">
        <v>27.800004999999999</v>
      </c>
      <c r="E102" s="74">
        <v>35.184252999999998</v>
      </c>
      <c r="F102" s="74">
        <v>34.480567999999998</v>
      </c>
      <c r="G102" s="74">
        <v>41.335428999999998</v>
      </c>
      <c r="H102" s="74">
        <v>23.676494000000002</v>
      </c>
      <c r="I102" s="74">
        <v>20.33371</v>
      </c>
      <c r="J102" s="74">
        <v>69.800482000000002</v>
      </c>
      <c r="K102" s="74">
        <v>71.214290000000005</v>
      </c>
      <c r="L102" s="74">
        <v>12.823681000000001</v>
      </c>
      <c r="M102" s="74">
        <v>3.7599431999999999</v>
      </c>
      <c r="N102" s="73">
        <v>18774</v>
      </c>
      <c r="O102" s="210">
        <v>2.1747510999999999</v>
      </c>
      <c r="P102" s="210">
        <v>2.9236114</v>
      </c>
      <c r="R102" s="89">
        <v>1995</v>
      </c>
      <c r="S102" s="73">
        <v>2128</v>
      </c>
      <c r="T102" s="74">
        <v>23.528236</v>
      </c>
      <c r="U102" s="74">
        <v>23.149100000000001</v>
      </c>
      <c r="V102" s="74">
        <v>22.686118</v>
      </c>
      <c r="W102" s="74">
        <v>27.135657999999999</v>
      </c>
      <c r="X102" s="74">
        <v>15.545023</v>
      </c>
      <c r="Y102" s="74">
        <v>13.271181</v>
      </c>
      <c r="Z102" s="74">
        <v>72.768326999999999</v>
      </c>
      <c r="AA102" s="74">
        <v>74.655169999999998</v>
      </c>
      <c r="AB102" s="74">
        <v>14.240781999999999</v>
      </c>
      <c r="AC102" s="74">
        <v>3.6140077000000002</v>
      </c>
      <c r="AD102" s="73">
        <v>13216</v>
      </c>
      <c r="AE102" s="210">
        <v>1.5536650000000001</v>
      </c>
      <c r="AF102" s="210">
        <v>3.7920893000000002</v>
      </c>
      <c r="AH102" s="89">
        <v>1995</v>
      </c>
      <c r="AI102" s="73">
        <v>4619</v>
      </c>
      <c r="AJ102" s="74">
        <v>25.654153000000001</v>
      </c>
      <c r="AK102" s="74">
        <v>28.354071000000001</v>
      </c>
      <c r="AL102" s="74">
        <v>27.786989999999999</v>
      </c>
      <c r="AM102" s="74">
        <v>33.234698999999999</v>
      </c>
      <c r="AN102" s="74">
        <v>19.175556</v>
      </c>
      <c r="AO102" s="74">
        <v>16.486530999999999</v>
      </c>
      <c r="AP102" s="74">
        <v>71.167784999999995</v>
      </c>
      <c r="AQ102" s="74">
        <v>72.528899999999993</v>
      </c>
      <c r="AR102" s="74">
        <v>13.439828</v>
      </c>
      <c r="AS102" s="74">
        <v>3.6912725000000002</v>
      </c>
      <c r="AT102" s="73">
        <v>31990</v>
      </c>
      <c r="AU102" s="210">
        <v>1.8664978999999999</v>
      </c>
      <c r="AV102" s="210">
        <v>3.2291408000000001</v>
      </c>
      <c r="AW102" s="74">
        <v>1.5198971999999999</v>
      </c>
      <c r="AY102" s="89">
        <v>1995</v>
      </c>
    </row>
    <row r="103" spans="2:51">
      <c r="B103" s="89">
        <v>1996</v>
      </c>
      <c r="C103" s="73">
        <v>2603</v>
      </c>
      <c r="D103" s="74">
        <v>28.713811</v>
      </c>
      <c r="E103" s="74">
        <v>35.429028000000002</v>
      </c>
      <c r="F103" s="74">
        <v>34.720447</v>
      </c>
      <c r="G103" s="74">
        <v>41.610630999999998</v>
      </c>
      <c r="H103" s="74">
        <v>24.029145</v>
      </c>
      <c r="I103" s="74">
        <v>20.771905</v>
      </c>
      <c r="J103" s="74">
        <v>69.862465999999998</v>
      </c>
      <c r="K103" s="74">
        <v>70.877269999999996</v>
      </c>
      <c r="L103" s="74">
        <v>13.087636</v>
      </c>
      <c r="M103" s="74">
        <v>3.8163798</v>
      </c>
      <c r="N103" s="73">
        <v>19269</v>
      </c>
      <c r="O103" s="210">
        <v>2.2094249000000001</v>
      </c>
      <c r="P103" s="210">
        <v>2.9827895999999998</v>
      </c>
      <c r="R103" s="89">
        <v>1996</v>
      </c>
      <c r="S103" s="73">
        <v>2177</v>
      </c>
      <c r="T103" s="74">
        <v>23.767821000000001</v>
      </c>
      <c r="U103" s="74">
        <v>23.088826999999998</v>
      </c>
      <c r="V103" s="74">
        <v>22.627050000000001</v>
      </c>
      <c r="W103" s="74">
        <v>27.059452</v>
      </c>
      <c r="X103" s="74">
        <v>15.534356000000001</v>
      </c>
      <c r="Y103" s="74">
        <v>13.297234</v>
      </c>
      <c r="Z103" s="74">
        <v>72.705099000000004</v>
      </c>
      <c r="AA103" s="74">
        <v>74.75</v>
      </c>
      <c r="AB103" s="74">
        <v>14.170408999999999</v>
      </c>
      <c r="AC103" s="74">
        <v>3.5975741000000001</v>
      </c>
      <c r="AD103" s="73">
        <v>13658</v>
      </c>
      <c r="AE103" s="210">
        <v>1.5881022</v>
      </c>
      <c r="AF103" s="210">
        <v>4.0031771999999997</v>
      </c>
      <c r="AH103" s="89">
        <v>1996</v>
      </c>
      <c r="AI103" s="73">
        <v>4780</v>
      </c>
      <c r="AJ103" s="74">
        <v>26.228045000000002</v>
      </c>
      <c r="AK103" s="74">
        <v>28.516486</v>
      </c>
      <c r="AL103" s="74">
        <v>27.946156999999999</v>
      </c>
      <c r="AM103" s="74">
        <v>33.426513999999997</v>
      </c>
      <c r="AN103" s="74">
        <v>19.377291</v>
      </c>
      <c r="AO103" s="74">
        <v>16.738451999999999</v>
      </c>
      <c r="AP103" s="74">
        <v>71.157112999999995</v>
      </c>
      <c r="AQ103" s="74">
        <v>72.450869999999995</v>
      </c>
      <c r="AR103" s="74">
        <v>13.559514</v>
      </c>
      <c r="AS103" s="74">
        <v>3.7135155000000002</v>
      </c>
      <c r="AT103" s="73">
        <v>32927</v>
      </c>
      <c r="AU103" s="210">
        <v>1.900935</v>
      </c>
      <c r="AV103" s="210">
        <v>3.3354436999999999</v>
      </c>
      <c r="AW103" s="74">
        <v>1.5344663000000001</v>
      </c>
      <c r="AY103" s="89">
        <v>1996</v>
      </c>
    </row>
    <row r="104" spans="2:51">
      <c r="B104" s="90">
        <v>1997</v>
      </c>
      <c r="C104" s="73">
        <v>2618</v>
      </c>
      <c r="D104" s="74">
        <v>28.592718999999999</v>
      </c>
      <c r="E104" s="74">
        <v>34.766131999999999</v>
      </c>
      <c r="F104" s="74">
        <v>34.766131999999999</v>
      </c>
      <c r="G104" s="74">
        <v>40.757593999999997</v>
      </c>
      <c r="H104" s="74">
        <v>23.509302000000002</v>
      </c>
      <c r="I104" s="74">
        <v>20.262969999999999</v>
      </c>
      <c r="J104" s="74">
        <v>69.842246000000003</v>
      </c>
      <c r="K104" s="74">
        <v>71.31</v>
      </c>
      <c r="L104" s="74">
        <v>13.178958</v>
      </c>
      <c r="M104" s="74">
        <v>3.8640926000000002</v>
      </c>
      <c r="N104" s="73">
        <v>19557</v>
      </c>
      <c r="O104" s="210">
        <v>2.2235524999999998</v>
      </c>
      <c r="P104" s="210">
        <v>3.0794206000000002</v>
      </c>
      <c r="R104" s="90">
        <v>1997</v>
      </c>
      <c r="S104" s="73">
        <v>2245</v>
      </c>
      <c r="T104" s="74">
        <v>24.226113000000002</v>
      </c>
      <c r="U104" s="74">
        <v>23.157489000000002</v>
      </c>
      <c r="V104" s="74">
        <v>23.157489000000002</v>
      </c>
      <c r="W104" s="74">
        <v>27.226282000000001</v>
      </c>
      <c r="X104" s="74">
        <v>15.637005</v>
      </c>
      <c r="Y104" s="74">
        <v>13.429432</v>
      </c>
      <c r="Z104" s="74">
        <v>72.807571999999993</v>
      </c>
      <c r="AA104" s="74">
        <v>74.7</v>
      </c>
      <c r="AB104" s="74">
        <v>14.48574</v>
      </c>
      <c r="AC104" s="74">
        <v>3.6445989000000001</v>
      </c>
      <c r="AD104" s="73">
        <v>14261</v>
      </c>
      <c r="AE104" s="210">
        <v>1.6421829999999999</v>
      </c>
      <c r="AF104" s="210">
        <v>4.0916981000000003</v>
      </c>
      <c r="AH104" s="90">
        <v>1997</v>
      </c>
      <c r="AI104" s="73">
        <v>4863</v>
      </c>
      <c r="AJ104" s="74">
        <v>26.396298999999999</v>
      </c>
      <c r="AK104" s="74">
        <v>28.269971999999999</v>
      </c>
      <c r="AL104" s="74">
        <v>28.269971999999999</v>
      </c>
      <c r="AM104" s="74">
        <v>33.154741999999999</v>
      </c>
      <c r="AN104" s="74">
        <v>19.198634999999999</v>
      </c>
      <c r="AO104" s="74">
        <v>16.574373999999999</v>
      </c>
      <c r="AP104" s="74">
        <v>71.211186999999995</v>
      </c>
      <c r="AQ104" s="74">
        <v>72.600570000000005</v>
      </c>
      <c r="AR104" s="74">
        <v>13.751661</v>
      </c>
      <c r="AS104" s="74">
        <v>3.7595670999999999</v>
      </c>
      <c r="AT104" s="73">
        <v>33818</v>
      </c>
      <c r="AU104" s="210">
        <v>1.9347171999999999</v>
      </c>
      <c r="AV104" s="210">
        <v>3.4381094000000001</v>
      </c>
      <c r="AW104" s="74">
        <v>1.5012911</v>
      </c>
      <c r="AY104" s="90">
        <v>1997</v>
      </c>
    </row>
    <row r="105" spans="2:51">
      <c r="B105" s="90">
        <v>1998</v>
      </c>
      <c r="C105" s="73">
        <v>2556</v>
      </c>
      <c r="D105" s="74">
        <v>27.652930999999999</v>
      </c>
      <c r="E105" s="74">
        <v>33.091137000000003</v>
      </c>
      <c r="F105" s="74">
        <v>33.091137000000003</v>
      </c>
      <c r="G105" s="74">
        <v>38.895552000000002</v>
      </c>
      <c r="H105" s="74">
        <v>22.298725999999998</v>
      </c>
      <c r="I105" s="74">
        <v>19.068992999999999</v>
      </c>
      <c r="J105" s="74">
        <v>70.008606999999998</v>
      </c>
      <c r="K105" s="74">
        <v>71.736260000000001</v>
      </c>
      <c r="L105" s="74">
        <v>12.673541999999999</v>
      </c>
      <c r="M105" s="74">
        <v>3.8107733000000001</v>
      </c>
      <c r="N105" s="73">
        <v>19073</v>
      </c>
      <c r="O105" s="210">
        <v>2.1513675000000001</v>
      </c>
      <c r="P105" s="210">
        <v>3.0422126</v>
      </c>
      <c r="R105" s="90">
        <v>1998</v>
      </c>
      <c r="S105" s="73">
        <v>2236</v>
      </c>
      <c r="T105" s="74">
        <v>23.877559999999999</v>
      </c>
      <c r="U105" s="74">
        <v>22.454730999999999</v>
      </c>
      <c r="V105" s="74">
        <v>22.454730999999999</v>
      </c>
      <c r="W105" s="74">
        <v>26.281386999999999</v>
      </c>
      <c r="X105" s="74">
        <v>15.103787000000001</v>
      </c>
      <c r="Y105" s="74">
        <v>12.975377</v>
      </c>
      <c r="Z105" s="74">
        <v>72.902951999999999</v>
      </c>
      <c r="AA105" s="74">
        <v>75.056340000000006</v>
      </c>
      <c r="AB105" s="74">
        <v>14.480926999999999</v>
      </c>
      <c r="AC105" s="74">
        <v>3.7186715000000001</v>
      </c>
      <c r="AD105" s="73">
        <v>13729</v>
      </c>
      <c r="AE105" s="210">
        <v>1.5672098999999999</v>
      </c>
      <c r="AF105" s="210">
        <v>4.0673215999999996</v>
      </c>
      <c r="AH105" s="90">
        <v>1998</v>
      </c>
      <c r="AI105" s="73">
        <v>4792</v>
      </c>
      <c r="AJ105" s="74">
        <v>25.752939999999999</v>
      </c>
      <c r="AK105" s="74">
        <v>27.093404</v>
      </c>
      <c r="AL105" s="74">
        <v>27.093404</v>
      </c>
      <c r="AM105" s="74">
        <v>31.747216999999999</v>
      </c>
      <c r="AN105" s="74">
        <v>18.339343</v>
      </c>
      <c r="AO105" s="74">
        <v>15.774328000000001</v>
      </c>
      <c r="AP105" s="74">
        <v>71.359139999999996</v>
      </c>
      <c r="AQ105" s="74">
        <v>73.150289999999998</v>
      </c>
      <c r="AR105" s="74">
        <v>13.457272</v>
      </c>
      <c r="AS105" s="74">
        <v>3.7672363999999998</v>
      </c>
      <c r="AT105" s="73">
        <v>32802</v>
      </c>
      <c r="AU105" s="210">
        <v>1.8610348000000001</v>
      </c>
      <c r="AV105" s="210">
        <v>3.4009719</v>
      </c>
      <c r="AW105" s="74">
        <v>1.4736822000000001</v>
      </c>
      <c r="AY105" s="90">
        <v>1998</v>
      </c>
    </row>
    <row r="106" spans="2:51">
      <c r="B106" s="90">
        <v>1999</v>
      </c>
      <c r="C106" s="73">
        <v>2663</v>
      </c>
      <c r="D106" s="74">
        <v>28.511444999999998</v>
      </c>
      <c r="E106" s="74">
        <v>33.518470999999998</v>
      </c>
      <c r="F106" s="74">
        <v>33.518470999999998</v>
      </c>
      <c r="G106" s="74">
        <v>39.442666000000003</v>
      </c>
      <c r="H106" s="74">
        <v>22.471409999999999</v>
      </c>
      <c r="I106" s="74">
        <v>19.29617</v>
      </c>
      <c r="J106" s="74">
        <v>70.657528999999997</v>
      </c>
      <c r="K106" s="74">
        <v>72.034999999999997</v>
      </c>
      <c r="L106" s="74">
        <v>13.129222</v>
      </c>
      <c r="M106" s="74">
        <v>3.9611470999999998</v>
      </c>
      <c r="N106" s="73">
        <v>18292</v>
      </c>
      <c r="O106" s="210">
        <v>2.0449733000000001</v>
      </c>
      <c r="P106" s="210">
        <v>2.9317061999999998</v>
      </c>
      <c r="R106" s="90">
        <v>1999</v>
      </c>
      <c r="S106" s="73">
        <v>2185</v>
      </c>
      <c r="T106" s="74">
        <v>23.067612</v>
      </c>
      <c r="U106" s="74">
        <v>21.254491999999999</v>
      </c>
      <c r="V106" s="74">
        <v>21.254491999999999</v>
      </c>
      <c r="W106" s="74">
        <v>24.989374000000002</v>
      </c>
      <c r="X106" s="74">
        <v>14.140848999999999</v>
      </c>
      <c r="Y106" s="74">
        <v>11.988604</v>
      </c>
      <c r="Z106" s="74">
        <v>73.596795999999998</v>
      </c>
      <c r="AA106" s="74">
        <v>76.261899999999997</v>
      </c>
      <c r="AB106" s="74">
        <v>14.030694</v>
      </c>
      <c r="AC106" s="74">
        <v>3.5892045000000001</v>
      </c>
      <c r="AD106" s="73">
        <v>12891</v>
      </c>
      <c r="AE106" s="210">
        <v>1.4573029</v>
      </c>
      <c r="AF106" s="210">
        <v>3.8313617999999998</v>
      </c>
      <c r="AH106" s="90">
        <v>1999</v>
      </c>
      <c r="AI106" s="73">
        <v>4848</v>
      </c>
      <c r="AJ106" s="74">
        <v>25.770423000000001</v>
      </c>
      <c r="AK106" s="74">
        <v>26.681515999999998</v>
      </c>
      <c r="AL106" s="74">
        <v>26.681515999999998</v>
      </c>
      <c r="AM106" s="74">
        <v>31.347311999999999</v>
      </c>
      <c r="AN106" s="74">
        <v>17.934398000000002</v>
      </c>
      <c r="AO106" s="74">
        <v>15.37018</v>
      </c>
      <c r="AP106" s="74">
        <v>71.982260999999994</v>
      </c>
      <c r="AQ106" s="74">
        <v>73.625</v>
      </c>
      <c r="AR106" s="74">
        <v>13.52075</v>
      </c>
      <c r="AS106" s="74">
        <v>3.7843955999999999</v>
      </c>
      <c r="AT106" s="73">
        <v>31183</v>
      </c>
      <c r="AU106" s="210">
        <v>1.7527743</v>
      </c>
      <c r="AV106" s="210">
        <v>3.2468864000000002</v>
      </c>
      <c r="AW106" s="74">
        <v>1.5770065</v>
      </c>
      <c r="AY106" s="90">
        <v>1999</v>
      </c>
    </row>
    <row r="107" spans="2:51">
      <c r="B107" s="90">
        <v>2000</v>
      </c>
      <c r="C107" s="73">
        <v>2630</v>
      </c>
      <c r="D107" s="74">
        <v>27.849947</v>
      </c>
      <c r="E107" s="74">
        <v>32.021923000000001</v>
      </c>
      <c r="F107" s="74">
        <v>32.021923000000001</v>
      </c>
      <c r="G107" s="74">
        <v>37.581083</v>
      </c>
      <c r="H107" s="74">
        <v>21.532439</v>
      </c>
      <c r="I107" s="74">
        <v>18.438545000000001</v>
      </c>
      <c r="J107" s="74">
        <v>70.462738000000002</v>
      </c>
      <c r="K107" s="74">
        <v>72.063289999999995</v>
      </c>
      <c r="L107" s="74">
        <v>12.801168000000001</v>
      </c>
      <c r="M107" s="74">
        <v>3.936124</v>
      </c>
      <c r="N107" s="73">
        <v>18813</v>
      </c>
      <c r="O107" s="210">
        <v>2.0833829000000001</v>
      </c>
      <c r="P107" s="210">
        <v>3.1510609999999999</v>
      </c>
      <c r="R107" s="90">
        <v>2000</v>
      </c>
      <c r="S107" s="73">
        <v>2268</v>
      </c>
      <c r="T107" s="74">
        <v>23.66114</v>
      </c>
      <c r="U107" s="74">
        <v>21.411885000000002</v>
      </c>
      <c r="V107" s="74">
        <v>21.411885000000002</v>
      </c>
      <c r="W107" s="74">
        <v>25.239727999999999</v>
      </c>
      <c r="X107" s="74">
        <v>14.210639</v>
      </c>
      <c r="Y107" s="74">
        <v>12.090825000000001</v>
      </c>
      <c r="Z107" s="74">
        <v>74.045855000000003</v>
      </c>
      <c r="AA107" s="74">
        <v>76.434780000000003</v>
      </c>
      <c r="AB107" s="74">
        <v>14.328132</v>
      </c>
      <c r="AC107" s="74">
        <v>3.6893045999999998</v>
      </c>
      <c r="AD107" s="73">
        <v>12667</v>
      </c>
      <c r="AE107" s="210">
        <v>1.4174416999999999</v>
      </c>
      <c r="AF107" s="210">
        <v>3.8062585000000002</v>
      </c>
      <c r="AH107" s="90">
        <v>2000</v>
      </c>
      <c r="AI107" s="73">
        <v>4898</v>
      </c>
      <c r="AJ107" s="74">
        <v>25.739927999999999</v>
      </c>
      <c r="AK107" s="74">
        <v>26.19491</v>
      </c>
      <c r="AL107" s="74">
        <v>26.19491</v>
      </c>
      <c r="AM107" s="74">
        <v>30.777705000000001</v>
      </c>
      <c r="AN107" s="74">
        <v>17.588484999999999</v>
      </c>
      <c r="AO107" s="74">
        <v>15.069144</v>
      </c>
      <c r="AP107" s="74">
        <v>72.121886000000003</v>
      </c>
      <c r="AQ107" s="74">
        <v>73.962959999999995</v>
      </c>
      <c r="AR107" s="74">
        <v>13.465662</v>
      </c>
      <c r="AS107" s="74">
        <v>3.8178529999999999</v>
      </c>
      <c r="AT107" s="73">
        <v>31480</v>
      </c>
      <c r="AU107" s="210">
        <v>1.7521452</v>
      </c>
      <c r="AV107" s="210">
        <v>3.3855615000000001</v>
      </c>
      <c r="AW107" s="74">
        <v>1.4955209</v>
      </c>
      <c r="AY107" s="90">
        <v>2000</v>
      </c>
    </row>
    <row r="108" spans="2:51">
      <c r="B108" s="90">
        <v>2001</v>
      </c>
      <c r="C108" s="73">
        <v>2699</v>
      </c>
      <c r="D108" s="74">
        <v>28.226825999999999</v>
      </c>
      <c r="E108" s="74">
        <v>31.895576999999999</v>
      </c>
      <c r="F108" s="74">
        <v>31.895576999999999</v>
      </c>
      <c r="G108" s="74">
        <v>37.478842999999998</v>
      </c>
      <c r="H108" s="74">
        <v>21.299503000000001</v>
      </c>
      <c r="I108" s="74">
        <v>18.169369</v>
      </c>
      <c r="J108" s="74">
        <v>70.913672000000005</v>
      </c>
      <c r="K108" s="74">
        <v>72.829669999999993</v>
      </c>
      <c r="L108" s="74">
        <v>12.775727</v>
      </c>
      <c r="M108" s="74">
        <v>4.0381824000000002</v>
      </c>
      <c r="N108" s="73">
        <v>18296</v>
      </c>
      <c r="O108" s="210">
        <v>2.0045457</v>
      </c>
      <c r="P108" s="210">
        <v>3.1479425999999999</v>
      </c>
      <c r="R108" s="90">
        <v>2001</v>
      </c>
      <c r="S108" s="73">
        <v>2246</v>
      </c>
      <c r="T108" s="74">
        <v>23.123946</v>
      </c>
      <c r="U108" s="74">
        <v>20.602948000000001</v>
      </c>
      <c r="V108" s="74">
        <v>20.602948000000001</v>
      </c>
      <c r="W108" s="74">
        <v>24.185808000000002</v>
      </c>
      <c r="X108" s="74">
        <v>13.684863</v>
      </c>
      <c r="Y108" s="74">
        <v>11.590405000000001</v>
      </c>
      <c r="Z108" s="74">
        <v>73.906946000000005</v>
      </c>
      <c r="AA108" s="74">
        <v>76.293099999999995</v>
      </c>
      <c r="AB108" s="74">
        <v>13.719382</v>
      </c>
      <c r="AC108" s="74">
        <v>3.6395455999999999</v>
      </c>
      <c r="AD108" s="73">
        <v>12954</v>
      </c>
      <c r="AE108" s="210">
        <v>1.4329111999999999</v>
      </c>
      <c r="AF108" s="210">
        <v>4.0240061000000003</v>
      </c>
      <c r="AH108" s="90">
        <v>2001</v>
      </c>
      <c r="AI108" s="73">
        <v>4945</v>
      </c>
      <c r="AJ108" s="74">
        <v>25.655391000000002</v>
      </c>
      <c r="AK108" s="74">
        <v>25.645064999999999</v>
      </c>
      <c r="AL108" s="74">
        <v>25.645064999999999</v>
      </c>
      <c r="AM108" s="74">
        <v>30.091632000000001</v>
      </c>
      <c r="AN108" s="74">
        <v>17.173401999999999</v>
      </c>
      <c r="AO108" s="74">
        <v>14.655787</v>
      </c>
      <c r="AP108" s="74">
        <v>72.273205000000004</v>
      </c>
      <c r="AQ108" s="74">
        <v>74.267960000000002</v>
      </c>
      <c r="AR108" s="74">
        <v>13.187722000000001</v>
      </c>
      <c r="AS108" s="74">
        <v>3.8468121000000002</v>
      </c>
      <c r="AT108" s="73">
        <v>31250</v>
      </c>
      <c r="AU108" s="210">
        <v>1.7200959</v>
      </c>
      <c r="AV108" s="210">
        <v>3.4602153000000002</v>
      </c>
      <c r="AW108" s="74">
        <v>1.5481073999999999</v>
      </c>
      <c r="AY108" s="90">
        <v>2001</v>
      </c>
    </row>
    <row r="109" spans="2:51">
      <c r="B109" s="90">
        <v>2002</v>
      </c>
      <c r="C109" s="73">
        <v>2588</v>
      </c>
      <c r="D109" s="74">
        <v>26.748018999999999</v>
      </c>
      <c r="E109" s="74">
        <v>29.745930999999999</v>
      </c>
      <c r="F109" s="74">
        <v>29.745930999999999</v>
      </c>
      <c r="G109" s="74">
        <v>34.848982999999997</v>
      </c>
      <c r="H109" s="74">
        <v>19.785402000000001</v>
      </c>
      <c r="I109" s="74">
        <v>16.801148000000001</v>
      </c>
      <c r="J109" s="74">
        <v>71.137944000000005</v>
      </c>
      <c r="K109" s="74">
        <v>73.010990000000007</v>
      </c>
      <c r="L109" s="74">
        <v>12.060207999999999</v>
      </c>
      <c r="M109" s="74">
        <v>3.7566590999999998</v>
      </c>
      <c r="N109" s="73">
        <v>17171</v>
      </c>
      <c r="O109" s="210">
        <v>1.8615925</v>
      </c>
      <c r="P109" s="210">
        <v>3.0116583000000001</v>
      </c>
      <c r="R109" s="90">
        <v>2002</v>
      </c>
      <c r="S109" s="73">
        <v>2337</v>
      </c>
      <c r="T109" s="74">
        <v>23.799032</v>
      </c>
      <c r="U109" s="74">
        <v>20.926608999999999</v>
      </c>
      <c r="V109" s="74">
        <v>20.926608999999999</v>
      </c>
      <c r="W109" s="74">
        <v>24.61346</v>
      </c>
      <c r="X109" s="74">
        <v>13.872698</v>
      </c>
      <c r="Y109" s="74">
        <v>11.796189999999999</v>
      </c>
      <c r="Z109" s="74">
        <v>74.145976000000005</v>
      </c>
      <c r="AA109" s="74">
        <v>76.805970000000002</v>
      </c>
      <c r="AB109" s="74">
        <v>13.773796000000001</v>
      </c>
      <c r="AC109" s="74">
        <v>3.6049793999999999</v>
      </c>
      <c r="AD109" s="73">
        <v>12976</v>
      </c>
      <c r="AE109" s="210">
        <v>1.4211984</v>
      </c>
      <c r="AF109" s="210">
        <v>3.9534096999999999</v>
      </c>
      <c r="AH109" s="90">
        <v>2002</v>
      </c>
      <c r="AI109" s="73">
        <v>4925</v>
      </c>
      <c r="AJ109" s="74">
        <v>25.262616000000001</v>
      </c>
      <c r="AK109" s="74">
        <v>24.905866</v>
      </c>
      <c r="AL109" s="74">
        <v>24.905866</v>
      </c>
      <c r="AM109" s="74">
        <v>29.211708999999999</v>
      </c>
      <c r="AN109" s="74">
        <v>16.600128000000002</v>
      </c>
      <c r="AO109" s="74">
        <v>14.138503999999999</v>
      </c>
      <c r="AP109" s="74">
        <v>72.564988</v>
      </c>
      <c r="AQ109" s="74">
        <v>74.612120000000004</v>
      </c>
      <c r="AR109" s="74">
        <v>12.816843</v>
      </c>
      <c r="AS109" s="74">
        <v>3.6831242</v>
      </c>
      <c r="AT109" s="73">
        <v>30147</v>
      </c>
      <c r="AU109" s="210">
        <v>1.6425171999999999</v>
      </c>
      <c r="AV109" s="210">
        <v>3.3557294</v>
      </c>
      <c r="AW109" s="74">
        <v>1.4214405999999999</v>
      </c>
      <c r="AY109" s="90">
        <v>2002</v>
      </c>
    </row>
    <row r="110" spans="2:51">
      <c r="B110" s="90">
        <v>2003</v>
      </c>
      <c r="C110" s="73">
        <v>2714</v>
      </c>
      <c r="D110" s="74">
        <v>27.728971999999999</v>
      </c>
      <c r="E110" s="74">
        <v>30.372216999999999</v>
      </c>
      <c r="F110" s="74">
        <v>30.372216999999999</v>
      </c>
      <c r="G110" s="74">
        <v>35.654544000000001</v>
      </c>
      <c r="H110" s="74">
        <v>20.219829000000001</v>
      </c>
      <c r="I110" s="74">
        <v>17.211055000000002</v>
      </c>
      <c r="J110" s="74">
        <v>71.149225999999999</v>
      </c>
      <c r="K110" s="74">
        <v>73.153850000000006</v>
      </c>
      <c r="L110" s="74">
        <v>12.620321000000001</v>
      </c>
      <c r="M110" s="74">
        <v>3.9717267000000001</v>
      </c>
      <c r="N110" s="73">
        <v>18049</v>
      </c>
      <c r="O110" s="210">
        <v>1.9368174</v>
      </c>
      <c r="P110" s="210">
        <v>3.1908479999999999</v>
      </c>
      <c r="R110" s="90">
        <v>2003</v>
      </c>
      <c r="S110" s="73">
        <v>2316</v>
      </c>
      <c r="T110" s="74">
        <v>23.31589</v>
      </c>
      <c r="U110" s="74">
        <v>20.243731</v>
      </c>
      <c r="V110" s="74">
        <v>20.243731</v>
      </c>
      <c r="W110" s="74">
        <v>23.821605000000002</v>
      </c>
      <c r="X110" s="74">
        <v>13.361528</v>
      </c>
      <c r="Y110" s="74">
        <v>11.32451</v>
      </c>
      <c r="Z110" s="74">
        <v>74.205095</v>
      </c>
      <c r="AA110" s="74">
        <v>77.101119999999995</v>
      </c>
      <c r="AB110" s="74">
        <v>13.714691999999999</v>
      </c>
      <c r="AC110" s="74">
        <v>3.6208433000000002</v>
      </c>
      <c r="AD110" s="73">
        <v>13141</v>
      </c>
      <c r="AE110" s="210">
        <v>1.4241375999999999</v>
      </c>
      <c r="AF110" s="210">
        <v>4.0889417000000003</v>
      </c>
      <c r="AH110" s="90">
        <v>2003</v>
      </c>
      <c r="AI110" s="73">
        <v>5030</v>
      </c>
      <c r="AJ110" s="74">
        <v>25.506146000000001</v>
      </c>
      <c r="AK110" s="74">
        <v>24.843684</v>
      </c>
      <c r="AL110" s="74">
        <v>24.843684</v>
      </c>
      <c r="AM110" s="74">
        <v>29.173901999999998</v>
      </c>
      <c r="AN110" s="74">
        <v>16.543994999999999</v>
      </c>
      <c r="AO110" s="74">
        <v>14.095041999999999</v>
      </c>
      <c r="AP110" s="74">
        <v>72.556262000000004</v>
      </c>
      <c r="AQ110" s="74">
        <v>74.760480000000001</v>
      </c>
      <c r="AR110" s="74">
        <v>13.101687999999999</v>
      </c>
      <c r="AS110" s="74">
        <v>3.8020801999999998</v>
      </c>
      <c r="AT110" s="73">
        <v>31190</v>
      </c>
      <c r="AU110" s="210">
        <v>1.681743</v>
      </c>
      <c r="AV110" s="210">
        <v>3.5162361999999998</v>
      </c>
      <c r="AW110" s="74">
        <v>1.5003271</v>
      </c>
      <c r="AY110" s="90">
        <v>2003</v>
      </c>
    </row>
    <row r="111" spans="2:51">
      <c r="B111" s="90">
        <v>2004</v>
      </c>
      <c r="C111" s="73">
        <v>2580</v>
      </c>
      <c r="D111" s="74">
        <v>26.071269000000001</v>
      </c>
      <c r="E111" s="74">
        <v>28.193180000000002</v>
      </c>
      <c r="F111" s="74">
        <v>28.193180000000002</v>
      </c>
      <c r="G111" s="74">
        <v>33.002692000000003</v>
      </c>
      <c r="H111" s="74">
        <v>18.728171</v>
      </c>
      <c r="I111" s="74">
        <v>15.844127</v>
      </c>
      <c r="J111" s="74">
        <v>71.158914999999993</v>
      </c>
      <c r="K111" s="74">
        <v>73.271600000000007</v>
      </c>
      <c r="L111" s="74">
        <v>11.818057</v>
      </c>
      <c r="M111" s="74">
        <v>3.7719849999999999</v>
      </c>
      <c r="N111" s="73">
        <v>17251</v>
      </c>
      <c r="O111" s="210">
        <v>1.8330725999999999</v>
      </c>
      <c r="P111" s="210">
        <v>3.1330705999999999</v>
      </c>
      <c r="R111" s="90">
        <v>2004</v>
      </c>
      <c r="S111" s="73">
        <v>2280</v>
      </c>
      <c r="T111" s="74">
        <v>22.716469</v>
      </c>
      <c r="U111" s="74">
        <v>19.521453999999999</v>
      </c>
      <c r="V111" s="74">
        <v>19.521453999999999</v>
      </c>
      <c r="W111" s="74">
        <v>22.926475</v>
      </c>
      <c r="X111" s="74">
        <v>12.810878000000001</v>
      </c>
      <c r="Y111" s="74">
        <v>10.810928000000001</v>
      </c>
      <c r="Z111" s="74">
        <v>74.507456000000005</v>
      </c>
      <c r="AA111" s="74">
        <v>77.28</v>
      </c>
      <c r="AB111" s="74">
        <v>13.393644</v>
      </c>
      <c r="AC111" s="74">
        <v>3.5559436999999998</v>
      </c>
      <c r="AD111" s="73">
        <v>12473</v>
      </c>
      <c r="AE111" s="210">
        <v>1.3388370999999999</v>
      </c>
      <c r="AF111" s="210">
        <v>3.9700297999999998</v>
      </c>
      <c r="AH111" s="90">
        <v>2004</v>
      </c>
      <c r="AI111" s="73">
        <v>4860</v>
      </c>
      <c r="AJ111" s="74">
        <v>24.382019</v>
      </c>
      <c r="AK111" s="74">
        <v>23.491167999999998</v>
      </c>
      <c r="AL111" s="74">
        <v>23.491167999999998</v>
      </c>
      <c r="AM111" s="74">
        <v>27.521567999999998</v>
      </c>
      <c r="AN111" s="74">
        <v>15.571358999999999</v>
      </c>
      <c r="AO111" s="74">
        <v>13.192295</v>
      </c>
      <c r="AP111" s="74">
        <v>72.729834999999994</v>
      </c>
      <c r="AQ111" s="74">
        <v>75.056960000000004</v>
      </c>
      <c r="AR111" s="74">
        <v>12.508365</v>
      </c>
      <c r="AS111" s="74">
        <v>3.6674540000000002</v>
      </c>
      <c r="AT111" s="73">
        <v>29724</v>
      </c>
      <c r="AU111" s="210">
        <v>1.5872042</v>
      </c>
      <c r="AV111" s="210">
        <v>3.4371390000000002</v>
      </c>
      <c r="AW111" s="74">
        <v>1.4442151999999999</v>
      </c>
      <c r="AY111" s="90">
        <v>2004</v>
      </c>
    </row>
    <row r="112" spans="2:51">
      <c r="B112" s="90">
        <v>2005</v>
      </c>
      <c r="C112" s="73">
        <v>2703</v>
      </c>
      <c r="D112" s="74">
        <v>26.977035999999998</v>
      </c>
      <c r="E112" s="74">
        <v>28.814050999999999</v>
      </c>
      <c r="F112" s="74">
        <v>28.814050999999999</v>
      </c>
      <c r="G112" s="74">
        <v>33.840587999999997</v>
      </c>
      <c r="H112" s="74">
        <v>19.103069999999999</v>
      </c>
      <c r="I112" s="74">
        <v>16.252759000000001</v>
      </c>
      <c r="J112" s="74">
        <v>71.426563000000002</v>
      </c>
      <c r="K112" s="74">
        <v>73.370590000000007</v>
      </c>
      <c r="L112" s="74">
        <v>12.264065</v>
      </c>
      <c r="M112" s="74">
        <v>4.0198090000000004</v>
      </c>
      <c r="N112" s="73">
        <v>17845</v>
      </c>
      <c r="O112" s="210">
        <v>1.8749458999999999</v>
      </c>
      <c r="P112" s="210">
        <v>3.2347177999999999</v>
      </c>
      <c r="R112" s="90">
        <v>2005</v>
      </c>
      <c r="S112" s="73">
        <v>2181</v>
      </c>
      <c r="T112" s="74">
        <v>21.472429999999999</v>
      </c>
      <c r="U112" s="74">
        <v>18.167003000000001</v>
      </c>
      <c r="V112" s="74">
        <v>18.167003000000001</v>
      </c>
      <c r="W112" s="74">
        <v>21.386293999999999</v>
      </c>
      <c r="X112" s="74">
        <v>11.867016</v>
      </c>
      <c r="Y112" s="74">
        <v>10.002065</v>
      </c>
      <c r="Z112" s="74">
        <v>74.834404000000006</v>
      </c>
      <c r="AA112" s="74">
        <v>77.666669999999996</v>
      </c>
      <c r="AB112" s="74">
        <v>12.692038999999999</v>
      </c>
      <c r="AC112" s="74">
        <v>3.4360526</v>
      </c>
      <c r="AD112" s="73">
        <v>11649</v>
      </c>
      <c r="AE112" s="210">
        <v>1.2364499</v>
      </c>
      <c r="AF112" s="210">
        <v>3.7086087999999999</v>
      </c>
      <c r="AH112" s="90">
        <v>2005</v>
      </c>
      <c r="AI112" s="73">
        <v>4884</v>
      </c>
      <c r="AJ112" s="74">
        <v>24.205966</v>
      </c>
      <c r="AK112" s="74">
        <v>23.005762000000001</v>
      </c>
      <c r="AL112" s="74">
        <v>23.005762000000001</v>
      </c>
      <c r="AM112" s="74">
        <v>27.015288999999999</v>
      </c>
      <c r="AN112" s="74">
        <v>15.230084</v>
      </c>
      <c r="AO112" s="74">
        <v>12.946206</v>
      </c>
      <c r="AP112" s="74">
        <v>72.947982999999994</v>
      </c>
      <c r="AQ112" s="74">
        <v>75.262349999999998</v>
      </c>
      <c r="AR112" s="74">
        <v>12.451560000000001</v>
      </c>
      <c r="AS112" s="74">
        <v>3.7363444000000001</v>
      </c>
      <c r="AT112" s="73">
        <v>29494</v>
      </c>
      <c r="AU112" s="210">
        <v>1.5573208999999999</v>
      </c>
      <c r="AV112" s="210">
        <v>3.406647</v>
      </c>
      <c r="AW112" s="74">
        <v>1.5860652</v>
      </c>
      <c r="AY112" s="90">
        <v>2005</v>
      </c>
    </row>
    <row r="113" spans="2:51">
      <c r="B113" s="90">
        <v>2006</v>
      </c>
      <c r="C113" s="73">
        <v>2707</v>
      </c>
      <c r="D113" s="74">
        <v>26.645211</v>
      </c>
      <c r="E113" s="74">
        <v>28.088531</v>
      </c>
      <c r="F113" s="74">
        <v>28.088531</v>
      </c>
      <c r="G113" s="74">
        <v>33.097247000000003</v>
      </c>
      <c r="H113" s="74">
        <v>18.593239000000001</v>
      </c>
      <c r="I113" s="74">
        <v>15.818689000000001</v>
      </c>
      <c r="J113" s="74">
        <v>71.577392000000003</v>
      </c>
      <c r="K113" s="74">
        <v>73.480770000000007</v>
      </c>
      <c r="L113" s="74">
        <v>12.091298999999999</v>
      </c>
      <c r="M113" s="74">
        <v>3.9479057000000002</v>
      </c>
      <c r="N113" s="73">
        <v>18089</v>
      </c>
      <c r="O113" s="210">
        <v>1.8761106999999999</v>
      </c>
      <c r="P113" s="210">
        <v>3.3330017000000001</v>
      </c>
      <c r="R113" s="90">
        <v>2006</v>
      </c>
      <c r="S113" s="73">
        <v>2229</v>
      </c>
      <c r="T113" s="74">
        <v>21.658562</v>
      </c>
      <c r="U113" s="74">
        <v>18.15155</v>
      </c>
      <c r="V113" s="74">
        <v>18.15155</v>
      </c>
      <c r="W113" s="74">
        <v>21.361273000000001</v>
      </c>
      <c r="X113" s="74">
        <v>11.790404000000001</v>
      </c>
      <c r="Y113" s="74">
        <v>9.8418711000000005</v>
      </c>
      <c r="Z113" s="74">
        <v>75.193809000000002</v>
      </c>
      <c r="AA113" s="74">
        <v>78.339510000000004</v>
      </c>
      <c r="AB113" s="74">
        <v>12.823611</v>
      </c>
      <c r="AC113" s="74">
        <v>3.4191311999999998</v>
      </c>
      <c r="AD113" s="73">
        <v>11215</v>
      </c>
      <c r="AE113" s="210">
        <v>1.1752809</v>
      </c>
      <c r="AF113" s="210">
        <v>3.5803218000000001</v>
      </c>
      <c r="AH113" s="90">
        <v>2006</v>
      </c>
      <c r="AI113" s="73">
        <v>4936</v>
      </c>
      <c r="AJ113" s="74">
        <v>24.135778999999999</v>
      </c>
      <c r="AK113" s="74">
        <v>22.623034000000001</v>
      </c>
      <c r="AL113" s="74">
        <v>22.623034000000001</v>
      </c>
      <c r="AM113" s="74">
        <v>26.599907999999999</v>
      </c>
      <c r="AN113" s="74">
        <v>14.940004999999999</v>
      </c>
      <c r="AO113" s="74">
        <v>12.642163999999999</v>
      </c>
      <c r="AP113" s="74">
        <v>73.210493999999997</v>
      </c>
      <c r="AQ113" s="74">
        <v>75.578230000000005</v>
      </c>
      <c r="AR113" s="74">
        <v>12.411365</v>
      </c>
      <c r="AS113" s="74">
        <v>3.6901913999999998</v>
      </c>
      <c r="AT113" s="73">
        <v>29304</v>
      </c>
      <c r="AU113" s="210">
        <v>1.5275106000000001</v>
      </c>
      <c r="AV113" s="210">
        <v>3.4235085000000001</v>
      </c>
      <c r="AW113" s="74">
        <v>1.5474452999999999</v>
      </c>
      <c r="AY113" s="90">
        <v>2006</v>
      </c>
    </row>
    <row r="114" spans="2:51">
      <c r="B114" s="90">
        <v>2007</v>
      </c>
      <c r="C114" s="73">
        <v>2651</v>
      </c>
      <c r="D114" s="74">
        <v>25.604531999999999</v>
      </c>
      <c r="E114" s="74">
        <v>26.582238</v>
      </c>
      <c r="F114" s="74">
        <v>26.582238</v>
      </c>
      <c r="G114" s="74">
        <v>31.228194999999999</v>
      </c>
      <c r="H114" s="74">
        <v>17.556977</v>
      </c>
      <c r="I114" s="74">
        <v>14.818702999999999</v>
      </c>
      <c r="J114" s="74">
        <v>71.798567000000006</v>
      </c>
      <c r="K114" s="74">
        <v>73.720780000000005</v>
      </c>
      <c r="L114" s="74">
        <v>11.627703</v>
      </c>
      <c r="M114" s="74">
        <v>3.7570861999999998</v>
      </c>
      <c r="N114" s="73">
        <v>17062</v>
      </c>
      <c r="O114" s="210">
        <v>1.7372691</v>
      </c>
      <c r="P114" s="210">
        <v>3.1166146000000001</v>
      </c>
      <c r="R114" s="90">
        <v>2007</v>
      </c>
      <c r="S114" s="73">
        <v>2243</v>
      </c>
      <c r="T114" s="74">
        <v>21.414961000000002</v>
      </c>
      <c r="U114" s="74">
        <v>17.753786999999999</v>
      </c>
      <c r="V114" s="74">
        <v>17.753786999999999</v>
      </c>
      <c r="W114" s="74">
        <v>20.921614000000002</v>
      </c>
      <c r="X114" s="74">
        <v>11.680306</v>
      </c>
      <c r="Y114" s="74">
        <v>9.8395572999999992</v>
      </c>
      <c r="Z114" s="74">
        <v>74.678110000000004</v>
      </c>
      <c r="AA114" s="74">
        <v>78.007459999999995</v>
      </c>
      <c r="AB114" s="74">
        <v>12.794478</v>
      </c>
      <c r="AC114" s="74">
        <v>3.3341756999999999</v>
      </c>
      <c r="AD114" s="73">
        <v>12371</v>
      </c>
      <c r="AE114" s="210">
        <v>1.2739507999999999</v>
      </c>
      <c r="AF114" s="210">
        <v>3.8360878999999999</v>
      </c>
      <c r="AH114" s="90">
        <v>2007</v>
      </c>
      <c r="AI114" s="73">
        <v>4894</v>
      </c>
      <c r="AJ114" s="74">
        <v>23.497641999999999</v>
      </c>
      <c r="AK114" s="74">
        <v>21.771647999999999</v>
      </c>
      <c r="AL114" s="74">
        <v>21.771647999999999</v>
      </c>
      <c r="AM114" s="74">
        <v>25.584897000000002</v>
      </c>
      <c r="AN114" s="74">
        <v>14.411026</v>
      </c>
      <c r="AO114" s="74">
        <v>12.1808</v>
      </c>
      <c r="AP114" s="74">
        <v>73.118307999999999</v>
      </c>
      <c r="AQ114" s="74">
        <v>75.513890000000004</v>
      </c>
      <c r="AR114" s="74">
        <v>12.134887000000001</v>
      </c>
      <c r="AS114" s="74">
        <v>3.5506736000000001</v>
      </c>
      <c r="AT114" s="73">
        <v>29433</v>
      </c>
      <c r="AU114" s="210">
        <v>1.5069197000000001</v>
      </c>
      <c r="AV114" s="210">
        <v>3.3833251</v>
      </c>
      <c r="AW114" s="74">
        <v>1.4972715000000001</v>
      </c>
      <c r="AY114" s="90">
        <v>2007</v>
      </c>
    </row>
    <row r="115" spans="2:51">
      <c r="B115" s="90">
        <v>2008</v>
      </c>
      <c r="C115" s="73">
        <v>2783</v>
      </c>
      <c r="D115" s="74">
        <v>26.324141000000001</v>
      </c>
      <c r="E115" s="74">
        <v>27.193006</v>
      </c>
      <c r="F115" s="74">
        <v>27.193006</v>
      </c>
      <c r="G115" s="74">
        <v>31.990888000000002</v>
      </c>
      <c r="H115" s="74">
        <v>17.828244000000002</v>
      </c>
      <c r="I115" s="74">
        <v>14.996813</v>
      </c>
      <c r="J115" s="74">
        <v>72.160977000000003</v>
      </c>
      <c r="K115" s="74">
        <v>74.072370000000006</v>
      </c>
      <c r="L115" s="74">
        <v>11.633156</v>
      </c>
      <c r="M115" s="74">
        <v>3.78125</v>
      </c>
      <c r="N115" s="73">
        <v>17482</v>
      </c>
      <c r="O115" s="210">
        <v>1.7434736</v>
      </c>
      <c r="P115" s="210">
        <v>3.1217633999999999</v>
      </c>
      <c r="R115" s="90">
        <v>2008</v>
      </c>
      <c r="S115" s="73">
        <v>2429</v>
      </c>
      <c r="T115" s="74">
        <v>22.749507999999999</v>
      </c>
      <c r="U115" s="74">
        <v>18.733114</v>
      </c>
      <c r="V115" s="74">
        <v>18.733114</v>
      </c>
      <c r="W115" s="74">
        <v>22.063827</v>
      </c>
      <c r="X115" s="74">
        <v>12.310428</v>
      </c>
      <c r="Y115" s="74">
        <v>10.430906</v>
      </c>
      <c r="Z115" s="74">
        <v>74.728695000000002</v>
      </c>
      <c r="AA115" s="74">
        <v>77.773970000000006</v>
      </c>
      <c r="AB115" s="74">
        <v>13.121219</v>
      </c>
      <c r="AC115" s="74">
        <v>3.4487654999999999</v>
      </c>
      <c r="AD115" s="73">
        <v>13600</v>
      </c>
      <c r="AE115" s="210">
        <v>1.3734655</v>
      </c>
      <c r="AF115" s="210">
        <v>4.2370504999999996</v>
      </c>
      <c r="AH115" s="90">
        <v>2008</v>
      </c>
      <c r="AI115" s="73">
        <v>5212</v>
      </c>
      <c r="AJ115" s="74">
        <v>24.527982999999999</v>
      </c>
      <c r="AK115" s="74">
        <v>22.567715</v>
      </c>
      <c r="AL115" s="74">
        <v>22.567715</v>
      </c>
      <c r="AM115" s="74">
        <v>26.53791</v>
      </c>
      <c r="AN115" s="74">
        <v>14.862123</v>
      </c>
      <c r="AO115" s="74">
        <v>12.5693</v>
      </c>
      <c r="AP115" s="74">
        <v>73.357635999999999</v>
      </c>
      <c r="AQ115" s="74">
        <v>75.741259999999997</v>
      </c>
      <c r="AR115" s="74">
        <v>12.282314</v>
      </c>
      <c r="AS115" s="74">
        <v>3.6186653999999998</v>
      </c>
      <c r="AT115" s="73">
        <v>31082</v>
      </c>
      <c r="AU115" s="210">
        <v>1.5596312999999999</v>
      </c>
      <c r="AV115" s="210">
        <v>3.5281083999999998</v>
      </c>
      <c r="AW115" s="74">
        <v>1.4516009000000001</v>
      </c>
      <c r="AY115" s="90">
        <v>2008</v>
      </c>
    </row>
    <row r="116" spans="2:51">
      <c r="B116" s="90">
        <v>2009</v>
      </c>
      <c r="C116" s="73">
        <v>2841</v>
      </c>
      <c r="D116" s="74">
        <v>26.303614</v>
      </c>
      <c r="E116" s="74">
        <v>26.820097000000001</v>
      </c>
      <c r="F116" s="74">
        <v>26.820097000000001</v>
      </c>
      <c r="G116" s="74">
        <v>31.628806999999998</v>
      </c>
      <c r="H116" s="74">
        <v>17.621887999999998</v>
      </c>
      <c r="I116" s="74">
        <v>14.812925</v>
      </c>
      <c r="J116" s="74">
        <v>72.201338000000007</v>
      </c>
      <c r="K116" s="74">
        <v>74.258619999999993</v>
      </c>
      <c r="L116" s="74">
        <v>11.994427</v>
      </c>
      <c r="M116" s="74">
        <v>3.928048</v>
      </c>
      <c r="N116" s="73">
        <v>18109</v>
      </c>
      <c r="O116" s="210">
        <v>1.7678898999999999</v>
      </c>
      <c r="P116" s="210">
        <v>3.2207176</v>
      </c>
      <c r="R116" s="90">
        <v>2009</v>
      </c>
      <c r="S116" s="73">
        <v>2341</v>
      </c>
      <c r="T116" s="74">
        <v>21.495096</v>
      </c>
      <c r="U116" s="74">
        <v>17.659309</v>
      </c>
      <c r="V116" s="74">
        <v>17.659309</v>
      </c>
      <c r="W116" s="74">
        <v>20.729149</v>
      </c>
      <c r="X116" s="74">
        <v>11.576421</v>
      </c>
      <c r="Y116" s="74">
        <v>9.7530865999999996</v>
      </c>
      <c r="Z116" s="74">
        <v>74.756940999999998</v>
      </c>
      <c r="AA116" s="74">
        <v>78.1875</v>
      </c>
      <c r="AB116" s="74">
        <v>12.813355</v>
      </c>
      <c r="AC116" s="74">
        <v>3.4208142000000001</v>
      </c>
      <c r="AD116" s="73">
        <v>13352</v>
      </c>
      <c r="AE116" s="210">
        <v>1.3214617</v>
      </c>
      <c r="AF116" s="210">
        <v>4.0831803999999998</v>
      </c>
      <c r="AH116" s="90">
        <v>2009</v>
      </c>
      <c r="AI116" s="73">
        <v>5182</v>
      </c>
      <c r="AJ116" s="74">
        <v>23.889372999999999</v>
      </c>
      <c r="AK116" s="74">
        <v>21.815594000000001</v>
      </c>
      <c r="AL116" s="74">
        <v>21.815594000000001</v>
      </c>
      <c r="AM116" s="74">
        <v>25.650376000000001</v>
      </c>
      <c r="AN116" s="74">
        <v>14.378666000000001</v>
      </c>
      <c r="AO116" s="74">
        <v>12.131257</v>
      </c>
      <c r="AP116" s="74">
        <v>73.355846999999997</v>
      </c>
      <c r="AQ116" s="74">
        <v>75.719179999999994</v>
      </c>
      <c r="AR116" s="74">
        <v>12.351034</v>
      </c>
      <c r="AS116" s="74">
        <v>3.6814436000000001</v>
      </c>
      <c r="AT116" s="73">
        <v>31461</v>
      </c>
      <c r="AU116" s="210">
        <v>1.5462042</v>
      </c>
      <c r="AV116" s="210">
        <v>3.5378615999999998</v>
      </c>
      <c r="AW116" s="74">
        <v>1.5187512000000001</v>
      </c>
      <c r="AY116" s="90">
        <v>2009</v>
      </c>
    </row>
    <row r="117" spans="2:51">
      <c r="B117" s="90">
        <v>2010</v>
      </c>
      <c r="C117" s="73">
        <v>2820</v>
      </c>
      <c r="D117" s="74">
        <v>25.711556000000002</v>
      </c>
      <c r="E117" s="74">
        <v>25.978952</v>
      </c>
      <c r="F117" s="74">
        <v>25.978952</v>
      </c>
      <c r="G117" s="74">
        <v>30.575434999999999</v>
      </c>
      <c r="H117" s="74">
        <v>16.932677000000002</v>
      </c>
      <c r="I117" s="74">
        <v>14.199483000000001</v>
      </c>
      <c r="J117" s="74">
        <v>72.613121000000007</v>
      </c>
      <c r="K117" s="74">
        <v>74.428569999999993</v>
      </c>
      <c r="L117" s="74">
        <v>11.483487</v>
      </c>
      <c r="M117" s="74">
        <v>3.8399738999999999</v>
      </c>
      <c r="N117" s="73">
        <v>17248</v>
      </c>
      <c r="O117" s="210">
        <v>1.6590752</v>
      </c>
      <c r="P117" s="210">
        <v>3.0862386000000002</v>
      </c>
      <c r="R117" s="90">
        <v>2010</v>
      </c>
      <c r="S117" s="73">
        <v>2353</v>
      </c>
      <c r="T117" s="74">
        <v>21.267329</v>
      </c>
      <c r="U117" s="74">
        <v>17.143905</v>
      </c>
      <c r="V117" s="74">
        <v>17.143905</v>
      </c>
      <c r="W117" s="74">
        <v>20.226481</v>
      </c>
      <c r="X117" s="74">
        <v>11.063412</v>
      </c>
      <c r="Y117" s="74">
        <v>9.1770540999999994</v>
      </c>
      <c r="Z117" s="74">
        <v>75.571611000000004</v>
      </c>
      <c r="AA117" s="74">
        <v>78.862319999999997</v>
      </c>
      <c r="AB117" s="74">
        <v>12.547326</v>
      </c>
      <c r="AC117" s="74">
        <v>3.3631582</v>
      </c>
      <c r="AD117" s="73">
        <v>11938</v>
      </c>
      <c r="AE117" s="210">
        <v>1.1632971000000001</v>
      </c>
      <c r="AF117" s="210">
        <v>3.7315345999999998</v>
      </c>
      <c r="AH117" s="90">
        <v>2010</v>
      </c>
      <c r="AI117" s="73">
        <v>5173</v>
      </c>
      <c r="AJ117" s="74">
        <v>23.479751</v>
      </c>
      <c r="AK117" s="74">
        <v>21.185655000000001</v>
      </c>
      <c r="AL117" s="74">
        <v>21.185655000000001</v>
      </c>
      <c r="AM117" s="74">
        <v>24.932445000000001</v>
      </c>
      <c r="AN117" s="74">
        <v>13.803843000000001</v>
      </c>
      <c r="AO117" s="74">
        <v>11.546946</v>
      </c>
      <c r="AP117" s="74">
        <v>73.958825000000004</v>
      </c>
      <c r="AQ117" s="74">
        <v>76.273650000000004</v>
      </c>
      <c r="AR117" s="74">
        <v>11.944124</v>
      </c>
      <c r="AS117" s="74">
        <v>3.6073415999999998</v>
      </c>
      <c r="AT117" s="73">
        <v>29186</v>
      </c>
      <c r="AU117" s="210">
        <v>1.4127934</v>
      </c>
      <c r="AV117" s="210">
        <v>3.3211575</v>
      </c>
      <c r="AW117" s="74">
        <v>1.5153462</v>
      </c>
      <c r="AY117" s="90">
        <v>2010</v>
      </c>
    </row>
    <row r="118" spans="2:51">
      <c r="B118" s="90">
        <v>2011</v>
      </c>
      <c r="C118" s="73">
        <v>2750</v>
      </c>
      <c r="D118" s="74">
        <v>24.734144000000001</v>
      </c>
      <c r="E118" s="74">
        <v>24.509601</v>
      </c>
      <c r="F118" s="74">
        <v>24.509601</v>
      </c>
      <c r="G118" s="74">
        <v>28.852961000000001</v>
      </c>
      <c r="H118" s="74">
        <v>15.997534999999999</v>
      </c>
      <c r="I118" s="74">
        <v>13.44835</v>
      </c>
      <c r="J118" s="74">
        <v>72.654182000000006</v>
      </c>
      <c r="K118" s="74">
        <v>74.556820000000002</v>
      </c>
      <c r="L118" s="74">
        <v>11.111560000000001</v>
      </c>
      <c r="M118" s="74">
        <v>3.6493443999999999</v>
      </c>
      <c r="N118" s="73">
        <v>16639</v>
      </c>
      <c r="O118" s="210">
        <v>1.5801248000000001</v>
      </c>
      <c r="P118" s="210">
        <v>3.0555672999999999</v>
      </c>
      <c r="R118" s="90">
        <v>2011</v>
      </c>
      <c r="S118" s="73">
        <v>2368</v>
      </c>
      <c r="T118" s="74">
        <v>21.101803</v>
      </c>
      <c r="U118" s="74">
        <v>16.666858999999999</v>
      </c>
      <c r="V118" s="74">
        <v>16.666858999999999</v>
      </c>
      <c r="W118" s="74">
        <v>19.733377999999998</v>
      </c>
      <c r="X118" s="74">
        <v>10.706765000000001</v>
      </c>
      <c r="Y118" s="74">
        <v>8.8722437000000003</v>
      </c>
      <c r="Z118" s="74">
        <v>76.001688999999999</v>
      </c>
      <c r="AA118" s="74">
        <v>79.621210000000005</v>
      </c>
      <c r="AB118" s="74">
        <v>12.474318999999999</v>
      </c>
      <c r="AC118" s="74">
        <v>3.3065699</v>
      </c>
      <c r="AD118" s="73">
        <v>11963</v>
      </c>
      <c r="AE118" s="210">
        <v>1.1498614</v>
      </c>
      <c r="AF118" s="210">
        <v>3.6550007</v>
      </c>
      <c r="AH118" s="90">
        <v>2011</v>
      </c>
      <c r="AI118" s="73">
        <v>5118</v>
      </c>
      <c r="AJ118" s="74">
        <v>22.909555000000001</v>
      </c>
      <c r="AK118" s="74">
        <v>20.315588999999999</v>
      </c>
      <c r="AL118" s="74">
        <v>20.315588999999999</v>
      </c>
      <c r="AM118" s="74">
        <v>23.957553999999998</v>
      </c>
      <c r="AN118" s="74">
        <v>13.209082</v>
      </c>
      <c r="AO118" s="74">
        <v>11.05721</v>
      </c>
      <c r="AP118" s="74">
        <v>74.203008999999994</v>
      </c>
      <c r="AQ118" s="74">
        <v>76.61806</v>
      </c>
      <c r="AR118" s="74">
        <v>11.703101</v>
      </c>
      <c r="AS118" s="74">
        <v>3.4823195999999998</v>
      </c>
      <c r="AT118" s="73">
        <v>28602</v>
      </c>
      <c r="AU118" s="210">
        <v>1.3662912</v>
      </c>
      <c r="AV118" s="210">
        <v>3.2806027000000002</v>
      </c>
      <c r="AW118" s="74">
        <v>1.4705591</v>
      </c>
      <c r="AY118" s="90">
        <v>2011</v>
      </c>
    </row>
    <row r="119" spans="2:51">
      <c r="B119" s="90">
        <v>2012</v>
      </c>
      <c r="C119" s="73">
        <v>2762</v>
      </c>
      <c r="D119" s="74">
        <v>24.414435999999998</v>
      </c>
      <c r="E119" s="74">
        <v>23.925359</v>
      </c>
      <c r="F119" s="74">
        <v>23.925359</v>
      </c>
      <c r="G119" s="74">
        <v>28.205178</v>
      </c>
      <c r="H119" s="74">
        <v>15.538714000000001</v>
      </c>
      <c r="I119" s="74">
        <v>12.975434</v>
      </c>
      <c r="J119" s="74">
        <v>72.794352000000003</v>
      </c>
      <c r="K119" s="74">
        <v>74.989469999999997</v>
      </c>
      <c r="L119" s="74">
        <v>11.246385999999999</v>
      </c>
      <c r="M119" s="74">
        <v>3.6946373000000001</v>
      </c>
      <c r="N119" s="73">
        <v>17095</v>
      </c>
      <c r="O119" s="210">
        <v>1.5966739000000001</v>
      </c>
      <c r="P119" s="210">
        <v>3.2395546</v>
      </c>
      <c r="R119" s="90">
        <v>2012</v>
      </c>
      <c r="S119" s="73">
        <v>2291</v>
      </c>
      <c r="T119" s="74">
        <v>20.060441999999998</v>
      </c>
      <c r="U119" s="74">
        <v>15.860469</v>
      </c>
      <c r="V119" s="74">
        <v>15.860469</v>
      </c>
      <c r="W119" s="74">
        <v>18.698699999999999</v>
      </c>
      <c r="X119" s="74">
        <v>10.288244000000001</v>
      </c>
      <c r="Y119" s="74">
        <v>8.5779967999999993</v>
      </c>
      <c r="Z119" s="74">
        <v>75.467917999999997</v>
      </c>
      <c r="AA119" s="74">
        <v>78.765150000000006</v>
      </c>
      <c r="AB119" s="74">
        <v>12.094177</v>
      </c>
      <c r="AC119" s="74">
        <v>3.1694865999999999</v>
      </c>
      <c r="AD119" s="73">
        <v>12245</v>
      </c>
      <c r="AE119" s="210">
        <v>1.1563349000000001</v>
      </c>
      <c r="AF119" s="210">
        <v>3.8402313000000001</v>
      </c>
      <c r="AH119" s="90">
        <v>2012</v>
      </c>
      <c r="AI119" s="73">
        <v>5053</v>
      </c>
      <c r="AJ119" s="74">
        <v>22.227143999999999</v>
      </c>
      <c r="AK119" s="74">
        <v>19.531037999999999</v>
      </c>
      <c r="AL119" s="74">
        <v>19.531037999999999</v>
      </c>
      <c r="AM119" s="74">
        <v>22.995885999999999</v>
      </c>
      <c r="AN119" s="74">
        <v>12.727895999999999</v>
      </c>
      <c r="AO119" s="74">
        <v>10.643325000000001</v>
      </c>
      <c r="AP119" s="74">
        <v>74.006530999999995</v>
      </c>
      <c r="AQ119" s="74">
        <v>76.643879999999996</v>
      </c>
      <c r="AR119" s="74">
        <v>11.615558</v>
      </c>
      <c r="AS119" s="74">
        <v>3.4364799000000001</v>
      </c>
      <c r="AT119" s="73">
        <v>29340</v>
      </c>
      <c r="AU119" s="210">
        <v>1.3777154</v>
      </c>
      <c r="AV119" s="210">
        <v>3.4658031999999999</v>
      </c>
      <c r="AW119" s="74">
        <v>1.5084900000000001</v>
      </c>
      <c r="AY119" s="90">
        <v>2012</v>
      </c>
    </row>
    <row r="120" spans="2:51">
      <c r="B120" s="90">
        <v>2013</v>
      </c>
      <c r="C120" s="73">
        <v>2877</v>
      </c>
      <c r="D120" s="74">
        <v>25.003986999999999</v>
      </c>
      <c r="E120" s="74">
        <v>24.156383000000002</v>
      </c>
      <c r="F120" s="74">
        <v>24.156383000000002</v>
      </c>
      <c r="G120" s="74">
        <v>28.464606</v>
      </c>
      <c r="H120" s="74">
        <v>15.665521999999999</v>
      </c>
      <c r="I120" s="74">
        <v>13.098808</v>
      </c>
      <c r="J120" s="74">
        <v>72.971487999999994</v>
      </c>
      <c r="K120" s="74">
        <v>74.939760000000007</v>
      </c>
      <c r="L120" s="74">
        <v>11.354934999999999</v>
      </c>
      <c r="M120" s="74">
        <v>3.7788636000000002</v>
      </c>
      <c r="N120" s="73">
        <v>17270</v>
      </c>
      <c r="O120" s="210">
        <v>1.5872573999999999</v>
      </c>
      <c r="P120" s="210">
        <v>3.2060743</v>
      </c>
      <c r="R120" s="90">
        <v>2013</v>
      </c>
      <c r="S120" s="73">
        <v>2449</v>
      </c>
      <c r="T120" s="74">
        <v>21.07217</v>
      </c>
      <c r="U120" s="74">
        <v>16.453645000000002</v>
      </c>
      <c r="V120" s="74">
        <v>16.453645000000002</v>
      </c>
      <c r="W120" s="74">
        <v>19.458212</v>
      </c>
      <c r="X120" s="74">
        <v>10.539327999999999</v>
      </c>
      <c r="Y120" s="74">
        <v>8.6894571999999997</v>
      </c>
      <c r="Z120" s="74">
        <v>76.278889000000007</v>
      </c>
      <c r="AA120" s="74">
        <v>79.78</v>
      </c>
      <c r="AB120" s="74">
        <v>12.559618</v>
      </c>
      <c r="AC120" s="74">
        <v>3.3952114999999998</v>
      </c>
      <c r="AD120" s="73">
        <v>12247</v>
      </c>
      <c r="AE120" s="210">
        <v>1.1364647999999999</v>
      </c>
      <c r="AF120" s="210">
        <v>3.7450652</v>
      </c>
      <c r="AH120" s="90">
        <v>2013</v>
      </c>
      <c r="AI120" s="73">
        <v>5326</v>
      </c>
      <c r="AJ120" s="74">
        <v>23.028234999999999</v>
      </c>
      <c r="AK120" s="74">
        <v>20.019062999999999</v>
      </c>
      <c r="AL120" s="74">
        <v>20.019062999999999</v>
      </c>
      <c r="AM120" s="74">
        <v>23.603536999999999</v>
      </c>
      <c r="AN120" s="74">
        <v>12.952681</v>
      </c>
      <c r="AO120" s="74">
        <v>10.783597</v>
      </c>
      <c r="AP120" s="74">
        <v>74.492581999999999</v>
      </c>
      <c r="AQ120" s="74">
        <v>77.077160000000006</v>
      </c>
      <c r="AR120" s="74">
        <v>11.878847</v>
      </c>
      <c r="AS120" s="74">
        <v>3.5922166</v>
      </c>
      <c r="AT120" s="73">
        <v>29517</v>
      </c>
      <c r="AU120" s="210">
        <v>1.3629435000000001</v>
      </c>
      <c r="AV120" s="210">
        <v>3.4096815999999999</v>
      </c>
      <c r="AW120" s="74">
        <v>1.4681477999999999</v>
      </c>
      <c r="AY120" s="90">
        <v>2013</v>
      </c>
    </row>
    <row r="121" spans="2:51">
      <c r="B121" s="90">
        <v>2014</v>
      </c>
      <c r="C121" s="73">
        <v>2818</v>
      </c>
      <c r="D121" s="74">
        <v>24.151762000000002</v>
      </c>
      <c r="E121" s="74">
        <v>22.876657999999999</v>
      </c>
      <c r="F121" s="74">
        <v>22.876657999999999</v>
      </c>
      <c r="G121" s="74">
        <v>27.027412000000002</v>
      </c>
      <c r="H121" s="74">
        <v>14.892714</v>
      </c>
      <c r="I121" s="74">
        <v>12.487951000000001</v>
      </c>
      <c r="J121" s="74">
        <v>73.018452999999994</v>
      </c>
      <c r="K121" s="74">
        <v>75.032259999999994</v>
      </c>
      <c r="L121" s="74">
        <v>11.244115000000001</v>
      </c>
      <c r="M121" s="74">
        <v>3.5866107</v>
      </c>
      <c r="N121" s="73">
        <v>17086</v>
      </c>
      <c r="O121" s="210">
        <v>1.5502974</v>
      </c>
      <c r="P121" s="210">
        <v>3.1118356</v>
      </c>
      <c r="R121" s="90">
        <v>2014</v>
      </c>
      <c r="S121" s="73">
        <v>2390</v>
      </c>
      <c r="T121" s="74">
        <v>20.240857999999999</v>
      </c>
      <c r="U121" s="74">
        <v>15.661542000000001</v>
      </c>
      <c r="V121" s="74">
        <v>15.661542000000001</v>
      </c>
      <c r="W121" s="74">
        <v>18.527822</v>
      </c>
      <c r="X121" s="74">
        <v>10.127651999999999</v>
      </c>
      <c r="Y121" s="74">
        <v>8.4228631000000007</v>
      </c>
      <c r="Z121" s="74">
        <v>75.885356000000002</v>
      </c>
      <c r="AA121" s="74">
        <v>79.25</v>
      </c>
      <c r="AB121" s="74">
        <v>12.075585999999999</v>
      </c>
      <c r="AC121" s="74">
        <v>3.1668213000000001</v>
      </c>
      <c r="AD121" s="73">
        <v>12687</v>
      </c>
      <c r="AE121" s="210">
        <v>1.1591771</v>
      </c>
      <c r="AF121" s="210">
        <v>3.7955369999999999</v>
      </c>
      <c r="AH121" s="90">
        <v>2014</v>
      </c>
      <c r="AI121" s="73">
        <v>5208</v>
      </c>
      <c r="AJ121" s="74">
        <v>22.184654999999999</v>
      </c>
      <c r="AK121" s="74">
        <v>18.993945</v>
      </c>
      <c r="AL121" s="74">
        <v>18.993945</v>
      </c>
      <c r="AM121" s="74">
        <v>22.432853999999999</v>
      </c>
      <c r="AN121" s="74">
        <v>12.365358000000001</v>
      </c>
      <c r="AO121" s="74">
        <v>10.348216000000001</v>
      </c>
      <c r="AP121" s="74">
        <v>74.334101000000004</v>
      </c>
      <c r="AQ121" s="74">
        <v>76.832170000000005</v>
      </c>
      <c r="AR121" s="74">
        <v>11.611005</v>
      </c>
      <c r="AS121" s="74">
        <v>3.3809399999999998</v>
      </c>
      <c r="AT121" s="73">
        <v>29773</v>
      </c>
      <c r="AU121" s="210">
        <v>1.3554164</v>
      </c>
      <c r="AV121" s="210">
        <v>3.3705563000000001</v>
      </c>
      <c r="AW121" s="74">
        <v>1.46069</v>
      </c>
      <c r="AY121" s="90">
        <v>2014</v>
      </c>
    </row>
    <row r="122" spans="2:51">
      <c r="B122" s="90">
        <v>2015</v>
      </c>
      <c r="C122" s="73">
        <v>2910</v>
      </c>
      <c r="D122" s="74">
        <v>24.603362000000001</v>
      </c>
      <c r="E122" s="74">
        <v>23.018433999999999</v>
      </c>
      <c r="F122" s="74">
        <v>23.018433999999999</v>
      </c>
      <c r="G122" s="74">
        <v>27.146163999999999</v>
      </c>
      <c r="H122" s="74">
        <v>15.009204</v>
      </c>
      <c r="I122" s="74">
        <v>12.565574</v>
      </c>
      <c r="J122" s="74">
        <v>72.962198999999998</v>
      </c>
      <c r="K122" s="74">
        <v>75.206900000000005</v>
      </c>
      <c r="L122" s="74">
        <v>11.120452</v>
      </c>
      <c r="M122" s="74">
        <v>3.5750264</v>
      </c>
      <c r="N122" s="73">
        <v>18188</v>
      </c>
      <c r="O122" s="210">
        <v>1.6297683999999999</v>
      </c>
      <c r="P122" s="210">
        <v>3.2163598000000002</v>
      </c>
      <c r="R122" s="90">
        <v>2015</v>
      </c>
      <c r="S122" s="73">
        <v>2556</v>
      </c>
      <c r="T122" s="74">
        <v>21.320710999999999</v>
      </c>
      <c r="U122" s="74">
        <v>16.494541000000002</v>
      </c>
      <c r="V122" s="74">
        <v>16.494541000000002</v>
      </c>
      <c r="W122" s="74">
        <v>19.437093999999998</v>
      </c>
      <c r="X122" s="74">
        <v>10.631011000000001</v>
      </c>
      <c r="Y122" s="74">
        <v>8.8198667000000004</v>
      </c>
      <c r="Z122" s="74">
        <v>75.836854000000002</v>
      </c>
      <c r="AA122" s="74">
        <v>79.262500000000003</v>
      </c>
      <c r="AB122" s="74">
        <v>12.485346</v>
      </c>
      <c r="AC122" s="74">
        <v>3.2865299000000001</v>
      </c>
      <c r="AD122" s="73">
        <v>13536</v>
      </c>
      <c r="AE122" s="210">
        <v>1.2185249</v>
      </c>
      <c r="AF122" s="210">
        <v>4.0370419999999996</v>
      </c>
      <c r="AH122" s="90">
        <v>2015</v>
      </c>
      <c r="AI122" s="73">
        <v>5466</v>
      </c>
      <c r="AJ122" s="74">
        <v>22.950962000000001</v>
      </c>
      <c r="AK122" s="74">
        <v>19.505413000000001</v>
      </c>
      <c r="AL122" s="74">
        <v>19.505413000000001</v>
      </c>
      <c r="AM122" s="74">
        <v>22.974898</v>
      </c>
      <c r="AN122" s="74">
        <v>12.687903</v>
      </c>
      <c r="AO122" s="74">
        <v>10.593514000000001</v>
      </c>
      <c r="AP122" s="74">
        <v>74.306439999999995</v>
      </c>
      <c r="AQ122" s="74">
        <v>76.967950000000002</v>
      </c>
      <c r="AR122" s="74">
        <v>11.719554</v>
      </c>
      <c r="AS122" s="74">
        <v>3.4340641999999999</v>
      </c>
      <c r="AT122" s="73">
        <v>31724</v>
      </c>
      <c r="AU122" s="210">
        <v>1.4246209000000001</v>
      </c>
      <c r="AV122" s="210">
        <v>3.5218405000000002</v>
      </c>
      <c r="AW122" s="74">
        <v>1.3955183</v>
      </c>
      <c r="AY122" s="90">
        <v>2015</v>
      </c>
    </row>
    <row r="123" spans="2:51">
      <c r="B123" s="90">
        <v>2016</v>
      </c>
      <c r="C123" s="73">
        <v>2954</v>
      </c>
      <c r="D123" s="74">
        <v>24.610434000000001</v>
      </c>
      <c r="E123" s="74">
        <v>22.809723000000002</v>
      </c>
      <c r="F123" s="74">
        <v>22.809723000000002</v>
      </c>
      <c r="G123" s="74">
        <v>26.853166999999999</v>
      </c>
      <c r="H123" s="74">
        <v>14.807706</v>
      </c>
      <c r="I123" s="74">
        <v>12.310015999999999</v>
      </c>
      <c r="J123" s="74">
        <v>73.127285000000001</v>
      </c>
      <c r="K123" s="74">
        <v>75.7</v>
      </c>
      <c r="L123" s="74">
        <v>11.22639</v>
      </c>
      <c r="M123" s="74">
        <v>3.5904417</v>
      </c>
      <c r="N123" s="73">
        <v>18206</v>
      </c>
      <c r="O123" s="210">
        <v>1.6092785999999999</v>
      </c>
      <c r="P123" s="210">
        <v>3.2626363</v>
      </c>
      <c r="R123" s="90">
        <v>2016</v>
      </c>
      <c r="S123" s="73">
        <v>2449</v>
      </c>
      <c r="T123" s="74">
        <v>20.093751999999999</v>
      </c>
      <c r="U123" s="74">
        <v>15.421336</v>
      </c>
      <c r="V123" s="74">
        <v>15.421336</v>
      </c>
      <c r="W123" s="74">
        <v>18.210448</v>
      </c>
      <c r="X123" s="74">
        <v>9.9073537999999992</v>
      </c>
      <c r="Y123" s="74">
        <v>8.1941389000000004</v>
      </c>
      <c r="Z123" s="74">
        <v>76.106617999999997</v>
      </c>
      <c r="AA123" s="74">
        <v>79.320509999999999</v>
      </c>
      <c r="AB123" s="74">
        <v>12.075937</v>
      </c>
      <c r="AC123" s="74">
        <v>3.1846554</v>
      </c>
      <c r="AD123" s="73">
        <v>12464</v>
      </c>
      <c r="AE123" s="210">
        <v>1.1041049999999999</v>
      </c>
      <c r="AF123" s="210">
        <v>3.7446972000000001</v>
      </c>
      <c r="AH123" s="90">
        <v>2016</v>
      </c>
      <c r="AI123" s="73">
        <v>5403</v>
      </c>
      <c r="AJ123" s="74">
        <v>22.334838000000001</v>
      </c>
      <c r="AK123" s="74">
        <v>18.831835999999999</v>
      </c>
      <c r="AL123" s="74">
        <v>18.831835999999999</v>
      </c>
      <c r="AM123" s="74">
        <v>22.175387000000001</v>
      </c>
      <c r="AN123" s="74">
        <v>12.207502</v>
      </c>
      <c r="AO123" s="74">
        <v>10.139841000000001</v>
      </c>
      <c r="AP123" s="74">
        <v>74.477416000000005</v>
      </c>
      <c r="AQ123" s="74">
        <v>77.143789999999996</v>
      </c>
      <c r="AR123" s="74">
        <v>11.596163000000001</v>
      </c>
      <c r="AS123" s="74">
        <v>3.3943986000000002</v>
      </c>
      <c r="AT123" s="73">
        <v>30670</v>
      </c>
      <c r="AU123" s="210">
        <v>1.3569640999999999</v>
      </c>
      <c r="AV123" s="210">
        <v>3.4427446000000002</v>
      </c>
      <c r="AW123" s="74">
        <v>1.4791015999999999</v>
      </c>
      <c r="AY123" s="90">
        <v>2016</v>
      </c>
    </row>
    <row r="124" spans="2:51">
      <c r="B124" s="90">
        <v>2017</v>
      </c>
      <c r="C124" s="73">
        <v>2843</v>
      </c>
      <c r="D124" s="74">
        <v>23.296429</v>
      </c>
      <c r="E124" s="74">
        <v>21.23583</v>
      </c>
      <c r="F124" s="74">
        <v>21.23583</v>
      </c>
      <c r="G124" s="74">
        <v>25.073663</v>
      </c>
      <c r="H124" s="74">
        <v>13.726573</v>
      </c>
      <c r="I124" s="74">
        <v>11.415521999999999</v>
      </c>
      <c r="J124" s="74">
        <v>73.659163000000007</v>
      </c>
      <c r="K124" s="74">
        <v>75.965280000000007</v>
      </c>
      <c r="L124" s="74">
        <v>10.787736000000001</v>
      </c>
      <c r="M124" s="74">
        <v>3.402142</v>
      </c>
      <c r="N124" s="73">
        <v>16744</v>
      </c>
      <c r="O124" s="210">
        <v>1.4575009999999999</v>
      </c>
      <c r="P124" s="210">
        <v>2.9703954000000001</v>
      </c>
      <c r="R124" s="90">
        <v>2017</v>
      </c>
      <c r="S124" s="73">
        <v>2415</v>
      </c>
      <c r="T124" s="74">
        <v>19.493096999999999</v>
      </c>
      <c r="U124" s="74">
        <v>14.717264999999999</v>
      </c>
      <c r="V124" s="74">
        <v>14.717264999999999</v>
      </c>
      <c r="W124" s="74">
        <v>17.413253000000001</v>
      </c>
      <c r="X124" s="74">
        <v>9.4114371999999999</v>
      </c>
      <c r="Y124" s="74">
        <v>7.8049859000000001</v>
      </c>
      <c r="Z124" s="74">
        <v>76.44265</v>
      </c>
      <c r="AA124" s="74">
        <v>79.534719999999993</v>
      </c>
      <c r="AB124" s="74">
        <v>11.875491999999999</v>
      </c>
      <c r="AC124" s="74">
        <v>3.0772563000000002</v>
      </c>
      <c r="AD124" s="73">
        <v>12070</v>
      </c>
      <c r="AE124" s="210">
        <v>1.0523982999999999</v>
      </c>
      <c r="AF124" s="210">
        <v>3.6021356</v>
      </c>
      <c r="AH124" s="90">
        <v>2017</v>
      </c>
      <c r="AI124" s="73">
        <v>5258</v>
      </c>
      <c r="AJ124" s="74">
        <v>21.380426</v>
      </c>
      <c r="AK124" s="74">
        <v>17.732786000000001</v>
      </c>
      <c r="AL124" s="74">
        <v>17.732786000000001</v>
      </c>
      <c r="AM124" s="74">
        <v>20.936305999999998</v>
      </c>
      <c r="AN124" s="74">
        <v>11.439095</v>
      </c>
      <c r="AO124" s="74">
        <v>9.5129090000000005</v>
      </c>
      <c r="AP124" s="74">
        <v>74.937618999999998</v>
      </c>
      <c r="AQ124" s="74">
        <v>77.607590000000002</v>
      </c>
      <c r="AR124" s="74">
        <v>11.261512</v>
      </c>
      <c r="AS124" s="74">
        <v>3.2447976999999999</v>
      </c>
      <c r="AT124" s="73">
        <v>28814</v>
      </c>
      <c r="AU124" s="210">
        <v>1.2551182999999999</v>
      </c>
      <c r="AV124" s="210">
        <v>3.2059191999999999</v>
      </c>
      <c r="AW124" s="74">
        <v>1.4429196</v>
      </c>
      <c r="AY124" s="90">
        <v>2017</v>
      </c>
    </row>
    <row r="125" spans="2:51">
      <c r="B125" s="90">
        <v>2018</v>
      </c>
      <c r="C125" s="73">
        <v>2889</v>
      </c>
      <c r="D125" s="74">
        <v>23.316775</v>
      </c>
      <c r="E125" s="74">
        <v>20.891200999999999</v>
      </c>
      <c r="F125" s="74">
        <v>20.891200999999999</v>
      </c>
      <c r="G125" s="74">
        <v>24.660287</v>
      </c>
      <c r="H125" s="74">
        <v>13.642144999999999</v>
      </c>
      <c r="I125" s="74">
        <v>11.436754000000001</v>
      </c>
      <c r="J125" s="74">
        <v>73.256144000000006</v>
      </c>
      <c r="K125" s="74">
        <v>75.262200000000007</v>
      </c>
      <c r="L125" s="74">
        <v>10.628748</v>
      </c>
      <c r="M125" s="74">
        <v>3.4693950999999998</v>
      </c>
      <c r="N125" s="73">
        <v>17396</v>
      </c>
      <c r="O125" s="210">
        <v>1.4932063</v>
      </c>
      <c r="P125" s="210">
        <v>3.1166132000000002</v>
      </c>
      <c r="R125" s="90">
        <v>2018</v>
      </c>
      <c r="S125" s="73">
        <v>2486</v>
      </c>
      <c r="T125" s="74">
        <v>19.772469999999998</v>
      </c>
      <c r="U125" s="74">
        <v>14.923921</v>
      </c>
      <c r="V125" s="74">
        <v>14.923921</v>
      </c>
      <c r="W125" s="74">
        <v>17.618254</v>
      </c>
      <c r="X125" s="74">
        <v>9.6402874999999995</v>
      </c>
      <c r="Y125" s="74">
        <v>8.0118206000000001</v>
      </c>
      <c r="Z125" s="74">
        <v>75.876105999999993</v>
      </c>
      <c r="AA125" s="74">
        <v>79.358969999999999</v>
      </c>
      <c r="AB125" s="74">
        <v>11.802127</v>
      </c>
      <c r="AC125" s="74">
        <v>3.2358837</v>
      </c>
      <c r="AD125" s="73">
        <v>13494</v>
      </c>
      <c r="AE125" s="210">
        <v>1.1600219000000001</v>
      </c>
      <c r="AF125" s="210">
        <v>4.0944012000000001</v>
      </c>
      <c r="AH125" s="90">
        <v>2018</v>
      </c>
      <c r="AI125" s="73">
        <v>5375</v>
      </c>
      <c r="AJ125" s="74">
        <v>21.531645000000001</v>
      </c>
      <c r="AK125" s="74">
        <v>17.707325000000001</v>
      </c>
      <c r="AL125" s="74">
        <v>17.707325000000001</v>
      </c>
      <c r="AM125" s="74">
        <v>20.888204999999999</v>
      </c>
      <c r="AN125" s="74">
        <v>11.530825999999999</v>
      </c>
      <c r="AO125" s="74">
        <v>9.6389866000000008</v>
      </c>
      <c r="AP125" s="74">
        <v>74.467906999999997</v>
      </c>
      <c r="AQ125" s="74">
        <v>77.121530000000007</v>
      </c>
      <c r="AR125" s="74">
        <v>11.141050999999999</v>
      </c>
      <c r="AS125" s="74">
        <v>3.3573396</v>
      </c>
      <c r="AT125" s="73">
        <v>30890</v>
      </c>
      <c r="AU125" s="210">
        <v>1.3267397999999999</v>
      </c>
      <c r="AV125" s="210">
        <v>3.4796146000000001</v>
      </c>
      <c r="AW125" s="74">
        <v>1.3998466000000001</v>
      </c>
      <c r="AY125" s="90">
        <v>2018</v>
      </c>
    </row>
    <row r="126" spans="2:51">
      <c r="B126" s="90">
        <v>2019</v>
      </c>
      <c r="C126" s="73">
        <v>2871</v>
      </c>
      <c r="D126" s="74">
        <v>22.826982000000001</v>
      </c>
      <c r="E126" s="74">
        <v>20.175440999999999</v>
      </c>
      <c r="F126" s="74">
        <v>20.175440999999999</v>
      </c>
      <c r="G126" s="74">
        <v>23.890042000000001</v>
      </c>
      <c r="H126" s="74">
        <v>13.129360999999999</v>
      </c>
      <c r="I126" s="74">
        <v>11.016776</v>
      </c>
      <c r="J126" s="74">
        <v>73.652386000000007</v>
      </c>
      <c r="K126" s="74">
        <v>75.65625</v>
      </c>
      <c r="L126" s="74">
        <v>10.248447000000001</v>
      </c>
      <c r="M126" s="74">
        <v>3.3119535</v>
      </c>
      <c r="N126" s="73">
        <v>17436</v>
      </c>
      <c r="O126" s="210">
        <v>1.4769338000000001</v>
      </c>
      <c r="P126" s="210">
        <v>3.0207272000000001</v>
      </c>
      <c r="R126" s="90">
        <v>2019</v>
      </c>
      <c r="S126" s="73">
        <v>2405</v>
      </c>
      <c r="T126" s="74">
        <v>18.851500999999999</v>
      </c>
      <c r="U126" s="74">
        <v>13.805363</v>
      </c>
      <c r="V126" s="74">
        <v>13.805363</v>
      </c>
      <c r="W126" s="74">
        <v>16.393266000000001</v>
      </c>
      <c r="X126" s="74">
        <v>8.8156870999999999</v>
      </c>
      <c r="Y126" s="74">
        <v>7.3501494000000003</v>
      </c>
      <c r="Z126" s="74">
        <v>76.851142999999993</v>
      </c>
      <c r="AA126" s="74">
        <v>80.340909999999994</v>
      </c>
      <c r="AB126" s="74">
        <v>11.078865</v>
      </c>
      <c r="AC126" s="74">
        <v>3.0109922999999998</v>
      </c>
      <c r="AD126" s="73">
        <v>12022</v>
      </c>
      <c r="AE126" s="210">
        <v>1.0198356</v>
      </c>
      <c r="AF126" s="210">
        <v>3.5812590000000002</v>
      </c>
      <c r="AH126" s="90">
        <v>2019</v>
      </c>
      <c r="AI126" s="73">
        <v>5276</v>
      </c>
      <c r="AJ126" s="74">
        <v>20.825088999999998</v>
      </c>
      <c r="AK126" s="74">
        <v>16.778091</v>
      </c>
      <c r="AL126" s="74">
        <v>16.778091</v>
      </c>
      <c r="AM126" s="74">
        <v>19.875419999999998</v>
      </c>
      <c r="AN126" s="74">
        <v>10.854573</v>
      </c>
      <c r="AO126" s="74">
        <v>9.0923732000000008</v>
      </c>
      <c r="AP126" s="74">
        <v>75.110500000000002</v>
      </c>
      <c r="AQ126" s="74">
        <v>77.776920000000004</v>
      </c>
      <c r="AR126" s="74">
        <v>10.610996999999999</v>
      </c>
      <c r="AS126" s="74">
        <v>3.1676272999999999</v>
      </c>
      <c r="AT126" s="73">
        <v>29458</v>
      </c>
      <c r="AU126" s="210">
        <v>1.2485529</v>
      </c>
      <c r="AV126" s="210">
        <v>3.2268452999999999</v>
      </c>
      <c r="AW126" s="74">
        <v>1.4614205</v>
      </c>
      <c r="AY126" s="90">
        <v>2019</v>
      </c>
    </row>
    <row r="127" spans="2:51">
      <c r="B127" s="90">
        <v>2020</v>
      </c>
      <c r="C127" s="73">
        <v>2864</v>
      </c>
      <c r="D127" s="74">
        <v>22.500442</v>
      </c>
      <c r="E127" s="74">
        <v>19.492705999999998</v>
      </c>
      <c r="F127" s="74">
        <v>19.492705999999998</v>
      </c>
      <c r="G127" s="74">
        <v>23.049970999999999</v>
      </c>
      <c r="H127" s="74">
        <v>12.740111000000001</v>
      </c>
      <c r="I127" s="74">
        <v>10.678656999999999</v>
      </c>
      <c r="J127" s="74">
        <v>73.427025</v>
      </c>
      <c r="K127" s="74">
        <v>75.589740000000006</v>
      </c>
      <c r="L127" s="74">
        <v>10.406219999999999</v>
      </c>
      <c r="M127" s="74">
        <v>3.3858229999999998</v>
      </c>
      <c r="N127" s="73">
        <v>17624</v>
      </c>
      <c r="O127" s="210">
        <v>1.4785864</v>
      </c>
      <c r="P127" s="210">
        <v>3.1794942000000002</v>
      </c>
      <c r="R127" s="90">
        <v>2020</v>
      </c>
      <c r="S127" s="73">
        <v>2508</v>
      </c>
      <c r="T127" s="74">
        <v>19.41085</v>
      </c>
      <c r="U127" s="74">
        <v>14.088861</v>
      </c>
      <c r="V127" s="74">
        <v>14.088861</v>
      </c>
      <c r="W127" s="74">
        <v>16.683817999999999</v>
      </c>
      <c r="X127" s="74">
        <v>9.1009607999999993</v>
      </c>
      <c r="Y127" s="74">
        <v>7.6252146999999999</v>
      </c>
      <c r="Z127" s="74">
        <v>76.301434999999998</v>
      </c>
      <c r="AA127" s="74">
        <v>79.296880000000002</v>
      </c>
      <c r="AB127" s="74">
        <v>11.695034</v>
      </c>
      <c r="AC127" s="74">
        <v>3.2693712000000001</v>
      </c>
      <c r="AD127" s="73">
        <v>13068</v>
      </c>
      <c r="AE127" s="210">
        <v>1.0966962</v>
      </c>
      <c r="AF127" s="210">
        <v>4.0076423999999999</v>
      </c>
      <c r="AH127" s="90">
        <v>2020</v>
      </c>
      <c r="AI127" s="73">
        <v>5372</v>
      </c>
      <c r="AJ127" s="74">
        <v>20.944084</v>
      </c>
      <c r="AK127" s="74">
        <v>16.616301</v>
      </c>
      <c r="AL127" s="74">
        <v>16.616301</v>
      </c>
      <c r="AM127" s="74">
        <v>19.649208999999999</v>
      </c>
      <c r="AN127" s="74">
        <v>10.82213</v>
      </c>
      <c r="AO127" s="74">
        <v>9.0768222999999999</v>
      </c>
      <c r="AP127" s="74">
        <v>74.768986999999996</v>
      </c>
      <c r="AQ127" s="74">
        <v>77.285709999999995</v>
      </c>
      <c r="AR127" s="74">
        <v>10.970654</v>
      </c>
      <c r="AS127" s="74">
        <v>3.3304402</v>
      </c>
      <c r="AT127" s="73">
        <v>30692</v>
      </c>
      <c r="AU127" s="210">
        <v>1.2876709</v>
      </c>
      <c r="AV127" s="210">
        <v>3.4862258000000002</v>
      </c>
      <c r="AW127" s="74">
        <v>1.3835544</v>
      </c>
      <c r="AY127" s="90">
        <v>2020</v>
      </c>
    </row>
    <row r="128" spans="2:51">
      <c r="B128" s="90">
        <v>2021</v>
      </c>
      <c r="C128" s="73">
        <v>2837</v>
      </c>
      <c r="D128" s="74">
        <v>22.252009999999999</v>
      </c>
      <c r="E128" s="74">
        <v>18.782648999999999</v>
      </c>
      <c r="F128" s="74">
        <v>18.782648999999999</v>
      </c>
      <c r="G128" s="74">
        <v>22.241486999999999</v>
      </c>
      <c r="H128" s="74">
        <v>12.211423</v>
      </c>
      <c r="I128" s="74">
        <v>10.262356</v>
      </c>
      <c r="J128" s="74">
        <v>73.883326999999994</v>
      </c>
      <c r="K128" s="74">
        <v>76.075339999999997</v>
      </c>
      <c r="L128" s="74">
        <v>9.9788955000000001</v>
      </c>
      <c r="M128" s="74">
        <v>3.1733425999999998</v>
      </c>
      <c r="N128" s="73">
        <v>17183</v>
      </c>
      <c r="O128" s="210">
        <v>1.4436169000000001</v>
      </c>
      <c r="P128" s="210">
        <v>3.0782212000000002</v>
      </c>
      <c r="R128" s="90">
        <v>2021</v>
      </c>
      <c r="S128" s="73">
        <v>2511</v>
      </c>
      <c r="T128" s="74">
        <v>19.410943</v>
      </c>
      <c r="U128" s="74">
        <v>13.738887999999999</v>
      </c>
      <c r="V128" s="74">
        <v>13.738887999999999</v>
      </c>
      <c r="W128" s="74">
        <v>16.295266999999999</v>
      </c>
      <c r="X128" s="74">
        <v>8.7706833999999994</v>
      </c>
      <c r="Y128" s="74">
        <v>7.2463354999999998</v>
      </c>
      <c r="Z128" s="74">
        <v>76.926721999999998</v>
      </c>
      <c r="AA128" s="74">
        <v>80.939660000000003</v>
      </c>
      <c r="AB128" s="74">
        <v>11.281337000000001</v>
      </c>
      <c r="AC128" s="74">
        <v>3.0596578000000001</v>
      </c>
      <c r="AD128" s="73">
        <v>12816</v>
      </c>
      <c r="AE128" s="210">
        <v>1.0773592999999999</v>
      </c>
      <c r="AF128" s="210">
        <v>3.8261512999999998</v>
      </c>
      <c r="AH128" s="90">
        <v>2021</v>
      </c>
      <c r="AI128" s="73">
        <v>5348</v>
      </c>
      <c r="AJ128" s="74">
        <v>20.821156999999999</v>
      </c>
      <c r="AK128" s="74">
        <v>16.101030000000002</v>
      </c>
      <c r="AL128" s="74">
        <v>16.101030000000002</v>
      </c>
      <c r="AM128" s="74">
        <v>19.068518999999998</v>
      </c>
      <c r="AN128" s="74">
        <v>10.400257</v>
      </c>
      <c r="AO128" s="74">
        <v>8.6811240000000005</v>
      </c>
      <c r="AP128" s="74">
        <v>75.312265999999994</v>
      </c>
      <c r="AQ128" s="74">
        <v>78.263159999999999</v>
      </c>
      <c r="AR128" s="74">
        <v>10.550820999999999</v>
      </c>
      <c r="AS128" s="74">
        <v>3.1189311000000002</v>
      </c>
      <c r="AT128" s="73">
        <v>29999</v>
      </c>
      <c r="AU128" s="210">
        <v>1.2605419</v>
      </c>
      <c r="AV128" s="210">
        <v>3.3587110999999998</v>
      </c>
      <c r="AW128" s="74">
        <v>1.3671157</v>
      </c>
      <c r="AY128" s="90">
        <v>2021</v>
      </c>
    </row>
    <row r="129" spans="2:51">
      <c r="B129" s="90">
        <v>2022</v>
      </c>
      <c r="C129" s="73">
        <v>2746</v>
      </c>
      <c r="D129" s="74">
        <v>21.270088000000001</v>
      </c>
      <c r="E129" s="74">
        <v>17.657364000000001</v>
      </c>
      <c r="F129" s="74">
        <v>17.657364000000001</v>
      </c>
      <c r="G129" s="74">
        <v>20.965534999999999</v>
      </c>
      <c r="H129" s="74">
        <v>11.439412000000001</v>
      </c>
      <c r="I129" s="74">
        <v>9.6146656999999998</v>
      </c>
      <c r="J129" s="74">
        <v>74.273853000000003</v>
      </c>
      <c r="K129" s="74">
        <v>76.742859999999993</v>
      </c>
      <c r="L129" s="74">
        <v>9.4153952000000007</v>
      </c>
      <c r="M129" s="74">
        <v>2.7480885000000002</v>
      </c>
      <c r="N129" s="73">
        <v>15995</v>
      </c>
      <c r="O129" s="210">
        <v>1.3312113999999999</v>
      </c>
      <c r="P129" s="210">
        <v>2.7206313999999998</v>
      </c>
      <c r="R129" s="90">
        <v>2022</v>
      </c>
      <c r="S129" s="73">
        <v>2530</v>
      </c>
      <c r="T129" s="74">
        <v>19.306712999999998</v>
      </c>
      <c r="U129" s="74">
        <v>13.566428999999999</v>
      </c>
      <c r="V129" s="74">
        <v>13.566428999999999</v>
      </c>
      <c r="W129" s="74">
        <v>16.087906</v>
      </c>
      <c r="X129" s="74">
        <v>8.6991540999999994</v>
      </c>
      <c r="Y129" s="74">
        <v>7.2302467000000004</v>
      </c>
      <c r="Z129" s="74">
        <v>76.786957000000001</v>
      </c>
      <c r="AA129" s="74">
        <v>80.411760000000001</v>
      </c>
      <c r="AB129" s="74">
        <v>11.118436000000001</v>
      </c>
      <c r="AC129" s="74">
        <v>2.7797616000000001</v>
      </c>
      <c r="AD129" s="73">
        <v>13007</v>
      </c>
      <c r="AE129" s="210">
        <v>1.0826958</v>
      </c>
      <c r="AF129" s="210">
        <v>3.6475656000000001</v>
      </c>
      <c r="AH129" s="90">
        <v>2022</v>
      </c>
      <c r="AI129" s="73">
        <v>5276</v>
      </c>
      <c r="AJ129" s="74">
        <v>20.281075999999999</v>
      </c>
      <c r="AK129" s="74">
        <v>15.469027000000001</v>
      </c>
      <c r="AL129" s="74">
        <v>15.469027000000001</v>
      </c>
      <c r="AM129" s="74">
        <v>18.347237</v>
      </c>
      <c r="AN129" s="74">
        <v>9.9888554000000003</v>
      </c>
      <c r="AO129" s="74">
        <v>8.3577147000000007</v>
      </c>
      <c r="AP129" s="74">
        <v>75.478960999999998</v>
      </c>
      <c r="AQ129" s="74">
        <v>78.434780000000003</v>
      </c>
      <c r="AR129" s="74">
        <v>10.161787</v>
      </c>
      <c r="AS129" s="74">
        <v>2.7631861</v>
      </c>
      <c r="AT129" s="73">
        <v>29002</v>
      </c>
      <c r="AU129" s="210">
        <v>1.2069631000000001</v>
      </c>
      <c r="AV129" s="210">
        <v>3.0705901</v>
      </c>
      <c r="AW129" s="74">
        <v>1.3015483999999999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3" t="s">
        <v>119</v>
      </c>
      <c r="D5" s="253"/>
      <c r="E5" s="253"/>
      <c r="F5" s="253"/>
      <c r="G5" s="253"/>
      <c r="H5" s="253"/>
      <c r="I5" s="253"/>
      <c r="J5" s="253"/>
      <c r="K5" s="253"/>
      <c r="L5" s="253"/>
      <c r="M5" s="253"/>
      <c r="N5" s="253"/>
      <c r="O5" s="253"/>
      <c r="P5" s="253"/>
      <c r="Q5" s="253"/>
      <c r="R5" s="253"/>
      <c r="S5" s="253"/>
      <c r="T5" s="253"/>
      <c r="U5" s="253"/>
      <c r="Y5" s="253" t="s">
        <v>119</v>
      </c>
      <c r="Z5" s="253"/>
      <c r="AA5" s="253"/>
      <c r="AB5" s="253"/>
      <c r="AC5" s="253"/>
      <c r="AD5" s="253"/>
      <c r="AE5" s="253"/>
      <c r="AF5" s="253"/>
      <c r="AG5" s="253"/>
      <c r="AH5" s="253"/>
      <c r="AI5" s="253"/>
      <c r="AJ5" s="253"/>
      <c r="AK5" s="253"/>
      <c r="AL5" s="253"/>
      <c r="AM5" s="253"/>
      <c r="AN5" s="253"/>
      <c r="AO5" s="253"/>
      <c r="AP5" s="253"/>
      <c r="AQ5" s="253"/>
      <c r="AU5" s="253" t="s">
        <v>119</v>
      </c>
      <c r="AV5" s="253"/>
      <c r="AW5" s="253"/>
      <c r="AX5" s="253"/>
      <c r="AY5" s="253"/>
      <c r="AZ5" s="253"/>
      <c r="BA5" s="253"/>
      <c r="BB5" s="253"/>
      <c r="BC5" s="253"/>
      <c r="BD5" s="253"/>
      <c r="BE5" s="253"/>
      <c r="BF5" s="253"/>
      <c r="BG5" s="253"/>
      <c r="BH5" s="253"/>
      <c r="BI5" s="253"/>
      <c r="BJ5" s="253"/>
      <c r="BK5" s="253"/>
      <c r="BL5" s="253"/>
      <c r="BM5" s="253"/>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0</v>
      </c>
      <c r="D75" s="73">
        <v>0</v>
      </c>
      <c r="E75" s="73">
        <v>0</v>
      </c>
      <c r="F75" s="73">
        <v>0</v>
      </c>
      <c r="G75" s="73">
        <v>2</v>
      </c>
      <c r="H75" s="73">
        <v>2</v>
      </c>
      <c r="I75" s="73">
        <v>8</v>
      </c>
      <c r="J75" s="73">
        <v>21</v>
      </c>
      <c r="K75" s="73">
        <v>30</v>
      </c>
      <c r="L75" s="73">
        <v>50</v>
      </c>
      <c r="M75" s="73">
        <v>75</v>
      </c>
      <c r="N75" s="73">
        <v>95</v>
      </c>
      <c r="O75" s="73">
        <v>165</v>
      </c>
      <c r="P75" s="73">
        <v>189</v>
      </c>
      <c r="Q75" s="73">
        <v>178</v>
      </c>
      <c r="R75" s="73">
        <v>184</v>
      </c>
      <c r="S75" s="73">
        <v>134</v>
      </c>
      <c r="T75" s="73">
        <v>92</v>
      </c>
      <c r="U75" s="73">
        <v>0</v>
      </c>
      <c r="V75" s="73">
        <v>1225</v>
      </c>
      <c r="X75" s="88">
        <v>1968</v>
      </c>
      <c r="Y75" s="73">
        <v>0</v>
      </c>
      <c r="Z75" s="73">
        <v>1</v>
      </c>
      <c r="AA75" s="73">
        <v>0</v>
      </c>
      <c r="AB75" s="73">
        <v>1</v>
      </c>
      <c r="AC75" s="73">
        <v>1</v>
      </c>
      <c r="AD75" s="73">
        <v>4</v>
      </c>
      <c r="AE75" s="73">
        <v>17</v>
      </c>
      <c r="AF75" s="73">
        <v>16</v>
      </c>
      <c r="AG75" s="73">
        <v>33</v>
      </c>
      <c r="AH75" s="73">
        <v>47</v>
      </c>
      <c r="AI75" s="73">
        <v>73</v>
      </c>
      <c r="AJ75" s="73">
        <v>111</v>
      </c>
      <c r="AK75" s="73">
        <v>124</v>
      </c>
      <c r="AL75" s="73">
        <v>160</v>
      </c>
      <c r="AM75" s="73">
        <v>192</v>
      </c>
      <c r="AN75" s="73">
        <v>204</v>
      </c>
      <c r="AO75" s="73">
        <v>181</v>
      </c>
      <c r="AP75" s="73">
        <v>141</v>
      </c>
      <c r="AQ75" s="73">
        <v>0</v>
      </c>
      <c r="AR75" s="73">
        <v>1306</v>
      </c>
      <c r="AT75" s="88">
        <v>1968</v>
      </c>
      <c r="AU75" s="73">
        <v>0</v>
      </c>
      <c r="AV75" s="73">
        <v>1</v>
      </c>
      <c r="AW75" s="73">
        <v>0</v>
      </c>
      <c r="AX75" s="73">
        <v>1</v>
      </c>
      <c r="AY75" s="73">
        <v>3</v>
      </c>
      <c r="AZ75" s="73">
        <v>6</v>
      </c>
      <c r="BA75" s="73">
        <v>25</v>
      </c>
      <c r="BB75" s="73">
        <v>37</v>
      </c>
      <c r="BC75" s="73">
        <v>63</v>
      </c>
      <c r="BD75" s="73">
        <v>97</v>
      </c>
      <c r="BE75" s="73">
        <v>148</v>
      </c>
      <c r="BF75" s="73">
        <v>206</v>
      </c>
      <c r="BG75" s="73">
        <v>289</v>
      </c>
      <c r="BH75" s="73">
        <v>349</v>
      </c>
      <c r="BI75" s="73">
        <v>370</v>
      </c>
      <c r="BJ75" s="73">
        <v>388</v>
      </c>
      <c r="BK75" s="73">
        <v>315</v>
      </c>
      <c r="BL75" s="73">
        <v>233</v>
      </c>
      <c r="BM75" s="73">
        <v>0</v>
      </c>
      <c r="BN75" s="73">
        <v>2531</v>
      </c>
      <c r="BP75" s="88">
        <v>1968</v>
      </c>
    </row>
    <row r="76" spans="2:68">
      <c r="B76" s="88">
        <v>1969</v>
      </c>
      <c r="C76" s="73">
        <v>0</v>
      </c>
      <c r="D76" s="73">
        <v>0</v>
      </c>
      <c r="E76" s="73">
        <v>0</v>
      </c>
      <c r="F76" s="73">
        <v>0</v>
      </c>
      <c r="G76" s="73">
        <v>5</v>
      </c>
      <c r="H76" s="73">
        <v>2</v>
      </c>
      <c r="I76" s="73">
        <v>9</v>
      </c>
      <c r="J76" s="73">
        <v>15</v>
      </c>
      <c r="K76" s="73">
        <v>32</v>
      </c>
      <c r="L76" s="73">
        <v>57</v>
      </c>
      <c r="M76" s="73">
        <v>70</v>
      </c>
      <c r="N76" s="73">
        <v>109</v>
      </c>
      <c r="O76" s="73">
        <v>127</v>
      </c>
      <c r="P76" s="73">
        <v>190</v>
      </c>
      <c r="Q76" s="73">
        <v>171</v>
      </c>
      <c r="R76" s="73">
        <v>177</v>
      </c>
      <c r="S76" s="73">
        <v>118</v>
      </c>
      <c r="T76" s="73">
        <v>83</v>
      </c>
      <c r="U76" s="73">
        <v>0</v>
      </c>
      <c r="V76" s="73">
        <v>1165</v>
      </c>
      <c r="X76" s="88">
        <v>1969</v>
      </c>
      <c r="Y76" s="73">
        <v>0</v>
      </c>
      <c r="Z76" s="73">
        <v>0</v>
      </c>
      <c r="AA76" s="73">
        <v>0</v>
      </c>
      <c r="AB76" s="73">
        <v>0</v>
      </c>
      <c r="AC76" s="73">
        <v>1</v>
      </c>
      <c r="AD76" s="73">
        <v>3</v>
      </c>
      <c r="AE76" s="73">
        <v>11</v>
      </c>
      <c r="AF76" s="73">
        <v>15</v>
      </c>
      <c r="AG76" s="73">
        <v>41</v>
      </c>
      <c r="AH76" s="73">
        <v>53</v>
      </c>
      <c r="AI76" s="73">
        <v>85</v>
      </c>
      <c r="AJ76" s="73">
        <v>110</v>
      </c>
      <c r="AK76" s="73">
        <v>128</v>
      </c>
      <c r="AL76" s="73">
        <v>155</v>
      </c>
      <c r="AM76" s="73">
        <v>219</v>
      </c>
      <c r="AN76" s="73">
        <v>231</v>
      </c>
      <c r="AO76" s="73">
        <v>193</v>
      </c>
      <c r="AP76" s="73">
        <v>156</v>
      </c>
      <c r="AQ76" s="73">
        <v>0</v>
      </c>
      <c r="AR76" s="73">
        <v>1401</v>
      </c>
      <c r="AT76" s="88">
        <v>1969</v>
      </c>
      <c r="AU76" s="73">
        <v>0</v>
      </c>
      <c r="AV76" s="73">
        <v>0</v>
      </c>
      <c r="AW76" s="73">
        <v>0</v>
      </c>
      <c r="AX76" s="73">
        <v>0</v>
      </c>
      <c r="AY76" s="73">
        <v>6</v>
      </c>
      <c r="AZ76" s="73">
        <v>5</v>
      </c>
      <c r="BA76" s="73">
        <v>20</v>
      </c>
      <c r="BB76" s="73">
        <v>30</v>
      </c>
      <c r="BC76" s="73">
        <v>73</v>
      </c>
      <c r="BD76" s="73">
        <v>110</v>
      </c>
      <c r="BE76" s="73">
        <v>155</v>
      </c>
      <c r="BF76" s="73">
        <v>219</v>
      </c>
      <c r="BG76" s="73">
        <v>255</v>
      </c>
      <c r="BH76" s="73">
        <v>345</v>
      </c>
      <c r="BI76" s="73">
        <v>390</v>
      </c>
      <c r="BJ76" s="73">
        <v>408</v>
      </c>
      <c r="BK76" s="73">
        <v>311</v>
      </c>
      <c r="BL76" s="73">
        <v>239</v>
      </c>
      <c r="BM76" s="73">
        <v>0</v>
      </c>
      <c r="BN76" s="73">
        <v>2566</v>
      </c>
      <c r="BP76" s="88">
        <v>1969</v>
      </c>
    </row>
    <row r="77" spans="2:68">
      <c r="B77" s="88">
        <v>1970</v>
      </c>
      <c r="C77" s="73">
        <v>0</v>
      </c>
      <c r="D77" s="73">
        <v>0</v>
      </c>
      <c r="E77" s="73">
        <v>1</v>
      </c>
      <c r="F77" s="73">
        <v>0</v>
      </c>
      <c r="G77" s="73">
        <v>1</v>
      </c>
      <c r="H77" s="73">
        <v>5</v>
      </c>
      <c r="I77" s="73">
        <v>10</v>
      </c>
      <c r="J77" s="73">
        <v>23</v>
      </c>
      <c r="K77" s="73">
        <v>33</v>
      </c>
      <c r="L77" s="73">
        <v>51</v>
      </c>
      <c r="M77" s="73">
        <v>68</v>
      </c>
      <c r="N77" s="73">
        <v>132</v>
      </c>
      <c r="O77" s="73">
        <v>154</v>
      </c>
      <c r="P77" s="73">
        <v>178</v>
      </c>
      <c r="Q77" s="73">
        <v>196</v>
      </c>
      <c r="R77" s="73">
        <v>173</v>
      </c>
      <c r="S77" s="73">
        <v>114</v>
      </c>
      <c r="T77" s="73">
        <v>62</v>
      </c>
      <c r="U77" s="73">
        <v>0</v>
      </c>
      <c r="V77" s="73">
        <v>1201</v>
      </c>
      <c r="X77" s="88">
        <v>1970</v>
      </c>
      <c r="Y77" s="73">
        <v>0</v>
      </c>
      <c r="Z77" s="73">
        <v>0</v>
      </c>
      <c r="AA77" s="73">
        <v>0</v>
      </c>
      <c r="AB77" s="73">
        <v>1</v>
      </c>
      <c r="AC77" s="73">
        <v>1</v>
      </c>
      <c r="AD77" s="73">
        <v>5</v>
      </c>
      <c r="AE77" s="73">
        <v>12</v>
      </c>
      <c r="AF77" s="73">
        <v>18</v>
      </c>
      <c r="AG77" s="73">
        <v>40</v>
      </c>
      <c r="AH77" s="73">
        <v>66</v>
      </c>
      <c r="AI77" s="73">
        <v>94</v>
      </c>
      <c r="AJ77" s="73">
        <v>113</v>
      </c>
      <c r="AK77" s="73">
        <v>132</v>
      </c>
      <c r="AL77" s="73">
        <v>190</v>
      </c>
      <c r="AM77" s="73">
        <v>186</v>
      </c>
      <c r="AN77" s="73">
        <v>229</v>
      </c>
      <c r="AO77" s="73">
        <v>211</v>
      </c>
      <c r="AP77" s="73">
        <v>162</v>
      </c>
      <c r="AQ77" s="73">
        <v>0</v>
      </c>
      <c r="AR77" s="73">
        <v>1460</v>
      </c>
      <c r="AT77" s="88">
        <v>1970</v>
      </c>
      <c r="AU77" s="73">
        <v>0</v>
      </c>
      <c r="AV77" s="73">
        <v>0</v>
      </c>
      <c r="AW77" s="73">
        <v>1</v>
      </c>
      <c r="AX77" s="73">
        <v>1</v>
      </c>
      <c r="AY77" s="73">
        <v>2</v>
      </c>
      <c r="AZ77" s="73">
        <v>10</v>
      </c>
      <c r="BA77" s="73">
        <v>22</v>
      </c>
      <c r="BB77" s="73">
        <v>41</v>
      </c>
      <c r="BC77" s="73">
        <v>73</v>
      </c>
      <c r="BD77" s="73">
        <v>117</v>
      </c>
      <c r="BE77" s="73">
        <v>162</v>
      </c>
      <c r="BF77" s="73">
        <v>245</v>
      </c>
      <c r="BG77" s="73">
        <v>286</v>
      </c>
      <c r="BH77" s="73">
        <v>368</v>
      </c>
      <c r="BI77" s="73">
        <v>382</v>
      </c>
      <c r="BJ77" s="73">
        <v>402</v>
      </c>
      <c r="BK77" s="73">
        <v>325</v>
      </c>
      <c r="BL77" s="73">
        <v>224</v>
      </c>
      <c r="BM77" s="73">
        <v>0</v>
      </c>
      <c r="BN77" s="73">
        <v>2661</v>
      </c>
      <c r="BP77" s="88">
        <v>1970</v>
      </c>
    </row>
    <row r="78" spans="2:68">
      <c r="B78" s="88">
        <v>1971</v>
      </c>
      <c r="C78" s="73">
        <v>0</v>
      </c>
      <c r="D78" s="73">
        <v>0</v>
      </c>
      <c r="E78" s="73">
        <v>0</v>
      </c>
      <c r="F78" s="73">
        <v>0</v>
      </c>
      <c r="G78" s="73">
        <v>1</v>
      </c>
      <c r="H78" s="73">
        <v>3</v>
      </c>
      <c r="I78" s="73">
        <v>9</v>
      </c>
      <c r="J78" s="73">
        <v>10</v>
      </c>
      <c r="K78" s="73">
        <v>30</v>
      </c>
      <c r="L78" s="73">
        <v>63</v>
      </c>
      <c r="M78" s="73">
        <v>85</v>
      </c>
      <c r="N78" s="73">
        <v>134</v>
      </c>
      <c r="O78" s="73">
        <v>152</v>
      </c>
      <c r="P78" s="73">
        <v>204</v>
      </c>
      <c r="Q78" s="73">
        <v>173</v>
      </c>
      <c r="R78" s="73">
        <v>192</v>
      </c>
      <c r="S78" s="73">
        <v>124</v>
      </c>
      <c r="T78" s="73">
        <v>68</v>
      </c>
      <c r="U78" s="73">
        <v>0</v>
      </c>
      <c r="V78" s="73">
        <v>1248</v>
      </c>
      <c r="X78" s="88">
        <v>1971</v>
      </c>
      <c r="Y78" s="73">
        <v>0</v>
      </c>
      <c r="Z78" s="73">
        <v>0</v>
      </c>
      <c r="AA78" s="73">
        <v>0</v>
      </c>
      <c r="AB78" s="73">
        <v>1</v>
      </c>
      <c r="AC78" s="73">
        <v>2</v>
      </c>
      <c r="AD78" s="73">
        <v>2</v>
      </c>
      <c r="AE78" s="73">
        <v>7</v>
      </c>
      <c r="AF78" s="73">
        <v>19</v>
      </c>
      <c r="AG78" s="73">
        <v>31</v>
      </c>
      <c r="AH78" s="73">
        <v>64</v>
      </c>
      <c r="AI78" s="73">
        <v>89</v>
      </c>
      <c r="AJ78" s="73">
        <v>106</v>
      </c>
      <c r="AK78" s="73">
        <v>149</v>
      </c>
      <c r="AL78" s="73">
        <v>170</v>
      </c>
      <c r="AM78" s="73">
        <v>200</v>
      </c>
      <c r="AN78" s="73">
        <v>230</v>
      </c>
      <c r="AO78" s="73">
        <v>170</v>
      </c>
      <c r="AP78" s="73">
        <v>183</v>
      </c>
      <c r="AQ78" s="73">
        <v>0</v>
      </c>
      <c r="AR78" s="73">
        <v>1423</v>
      </c>
      <c r="AT78" s="88">
        <v>1971</v>
      </c>
      <c r="AU78" s="73">
        <v>0</v>
      </c>
      <c r="AV78" s="73">
        <v>0</v>
      </c>
      <c r="AW78" s="73">
        <v>0</v>
      </c>
      <c r="AX78" s="73">
        <v>1</v>
      </c>
      <c r="AY78" s="73">
        <v>3</v>
      </c>
      <c r="AZ78" s="73">
        <v>5</v>
      </c>
      <c r="BA78" s="73">
        <v>16</v>
      </c>
      <c r="BB78" s="73">
        <v>29</v>
      </c>
      <c r="BC78" s="73">
        <v>61</v>
      </c>
      <c r="BD78" s="73">
        <v>127</v>
      </c>
      <c r="BE78" s="73">
        <v>174</v>
      </c>
      <c r="BF78" s="73">
        <v>240</v>
      </c>
      <c r="BG78" s="73">
        <v>301</v>
      </c>
      <c r="BH78" s="73">
        <v>374</v>
      </c>
      <c r="BI78" s="73">
        <v>373</v>
      </c>
      <c r="BJ78" s="73">
        <v>422</v>
      </c>
      <c r="BK78" s="73">
        <v>294</v>
      </c>
      <c r="BL78" s="73">
        <v>251</v>
      </c>
      <c r="BM78" s="73">
        <v>0</v>
      </c>
      <c r="BN78" s="73">
        <v>2671</v>
      </c>
      <c r="BP78" s="88">
        <v>1971</v>
      </c>
    </row>
    <row r="79" spans="2:68">
      <c r="B79" s="88">
        <v>1972</v>
      </c>
      <c r="C79" s="73">
        <v>0</v>
      </c>
      <c r="D79" s="73">
        <v>1</v>
      </c>
      <c r="E79" s="73">
        <v>0</v>
      </c>
      <c r="F79" s="73">
        <v>0</v>
      </c>
      <c r="G79" s="73">
        <v>2</v>
      </c>
      <c r="H79" s="73">
        <v>2</v>
      </c>
      <c r="I79" s="73">
        <v>11</v>
      </c>
      <c r="J79" s="73">
        <v>20</v>
      </c>
      <c r="K79" s="73">
        <v>30</v>
      </c>
      <c r="L79" s="73">
        <v>56</v>
      </c>
      <c r="M79" s="73">
        <v>86</v>
      </c>
      <c r="N79" s="73">
        <v>143</v>
      </c>
      <c r="O79" s="73">
        <v>178</v>
      </c>
      <c r="P79" s="73">
        <v>228</v>
      </c>
      <c r="Q79" s="73">
        <v>187</v>
      </c>
      <c r="R79" s="73">
        <v>155</v>
      </c>
      <c r="S79" s="73">
        <v>116</v>
      </c>
      <c r="T79" s="73">
        <v>93</v>
      </c>
      <c r="U79" s="73">
        <v>0</v>
      </c>
      <c r="V79" s="73">
        <v>1308</v>
      </c>
      <c r="X79" s="88">
        <v>1972</v>
      </c>
      <c r="Y79" s="73">
        <v>0</v>
      </c>
      <c r="Z79" s="73">
        <v>0</v>
      </c>
      <c r="AA79" s="73">
        <v>0</v>
      </c>
      <c r="AB79" s="73">
        <v>1</v>
      </c>
      <c r="AC79" s="73">
        <v>0</v>
      </c>
      <c r="AD79" s="73">
        <v>6</v>
      </c>
      <c r="AE79" s="73">
        <v>12</v>
      </c>
      <c r="AF79" s="73">
        <v>14</v>
      </c>
      <c r="AG79" s="73">
        <v>28</v>
      </c>
      <c r="AH79" s="73">
        <v>60</v>
      </c>
      <c r="AI79" s="73">
        <v>92</v>
      </c>
      <c r="AJ79" s="73">
        <v>117</v>
      </c>
      <c r="AK79" s="73">
        <v>170</v>
      </c>
      <c r="AL79" s="73">
        <v>157</v>
      </c>
      <c r="AM79" s="73">
        <v>212</v>
      </c>
      <c r="AN79" s="73">
        <v>225</v>
      </c>
      <c r="AO79" s="73">
        <v>216</v>
      </c>
      <c r="AP79" s="73">
        <v>155</v>
      </c>
      <c r="AQ79" s="73">
        <v>0</v>
      </c>
      <c r="AR79" s="73">
        <v>1465</v>
      </c>
      <c r="AT79" s="88">
        <v>1972</v>
      </c>
      <c r="AU79" s="73">
        <v>0</v>
      </c>
      <c r="AV79" s="73">
        <v>1</v>
      </c>
      <c r="AW79" s="73">
        <v>0</v>
      </c>
      <c r="AX79" s="73">
        <v>1</v>
      </c>
      <c r="AY79" s="73">
        <v>2</v>
      </c>
      <c r="AZ79" s="73">
        <v>8</v>
      </c>
      <c r="BA79" s="73">
        <v>23</v>
      </c>
      <c r="BB79" s="73">
        <v>34</v>
      </c>
      <c r="BC79" s="73">
        <v>58</v>
      </c>
      <c r="BD79" s="73">
        <v>116</v>
      </c>
      <c r="BE79" s="73">
        <v>178</v>
      </c>
      <c r="BF79" s="73">
        <v>260</v>
      </c>
      <c r="BG79" s="73">
        <v>348</v>
      </c>
      <c r="BH79" s="73">
        <v>385</v>
      </c>
      <c r="BI79" s="73">
        <v>399</v>
      </c>
      <c r="BJ79" s="73">
        <v>380</v>
      </c>
      <c r="BK79" s="73">
        <v>332</v>
      </c>
      <c r="BL79" s="73">
        <v>248</v>
      </c>
      <c r="BM79" s="73">
        <v>0</v>
      </c>
      <c r="BN79" s="73">
        <v>2773</v>
      </c>
      <c r="BP79" s="88">
        <v>1972</v>
      </c>
    </row>
    <row r="80" spans="2:68">
      <c r="B80" s="88">
        <v>1973</v>
      </c>
      <c r="C80" s="73">
        <v>0</v>
      </c>
      <c r="D80" s="73">
        <v>0</v>
      </c>
      <c r="E80" s="73">
        <v>0</v>
      </c>
      <c r="F80" s="73">
        <v>1</v>
      </c>
      <c r="G80" s="73">
        <v>0</v>
      </c>
      <c r="H80" s="73">
        <v>4</v>
      </c>
      <c r="I80" s="73">
        <v>12</v>
      </c>
      <c r="J80" s="73">
        <v>25</v>
      </c>
      <c r="K80" s="73">
        <v>32</v>
      </c>
      <c r="L80" s="73">
        <v>59</v>
      </c>
      <c r="M80" s="73">
        <v>82</v>
      </c>
      <c r="N80" s="73">
        <v>111</v>
      </c>
      <c r="O80" s="73">
        <v>205</v>
      </c>
      <c r="P80" s="73">
        <v>200</v>
      </c>
      <c r="Q80" s="73">
        <v>199</v>
      </c>
      <c r="R80" s="73">
        <v>185</v>
      </c>
      <c r="S80" s="73">
        <v>132</v>
      </c>
      <c r="T80" s="73">
        <v>93</v>
      </c>
      <c r="U80" s="73">
        <v>0</v>
      </c>
      <c r="V80" s="73">
        <v>1340</v>
      </c>
      <c r="X80" s="88">
        <v>1973</v>
      </c>
      <c r="Y80" s="73">
        <v>0</v>
      </c>
      <c r="Z80" s="73">
        <v>0</v>
      </c>
      <c r="AA80" s="73">
        <v>0</v>
      </c>
      <c r="AB80" s="73">
        <v>1</v>
      </c>
      <c r="AC80" s="73">
        <v>1</v>
      </c>
      <c r="AD80" s="73">
        <v>4</v>
      </c>
      <c r="AE80" s="73">
        <v>14</v>
      </c>
      <c r="AF80" s="73">
        <v>19</v>
      </c>
      <c r="AG80" s="73">
        <v>30</v>
      </c>
      <c r="AH80" s="73">
        <v>53</v>
      </c>
      <c r="AI80" s="73">
        <v>93</v>
      </c>
      <c r="AJ80" s="73">
        <v>117</v>
      </c>
      <c r="AK80" s="73">
        <v>151</v>
      </c>
      <c r="AL80" s="73">
        <v>159</v>
      </c>
      <c r="AM80" s="73">
        <v>234</v>
      </c>
      <c r="AN80" s="73">
        <v>246</v>
      </c>
      <c r="AO80" s="73">
        <v>234</v>
      </c>
      <c r="AP80" s="73">
        <v>191</v>
      </c>
      <c r="AQ80" s="73">
        <v>0</v>
      </c>
      <c r="AR80" s="73">
        <v>1547</v>
      </c>
      <c r="AT80" s="88">
        <v>1973</v>
      </c>
      <c r="AU80" s="73">
        <v>0</v>
      </c>
      <c r="AV80" s="73">
        <v>0</v>
      </c>
      <c r="AW80" s="73">
        <v>0</v>
      </c>
      <c r="AX80" s="73">
        <v>2</v>
      </c>
      <c r="AY80" s="73">
        <v>1</v>
      </c>
      <c r="AZ80" s="73">
        <v>8</v>
      </c>
      <c r="BA80" s="73">
        <v>26</v>
      </c>
      <c r="BB80" s="73">
        <v>44</v>
      </c>
      <c r="BC80" s="73">
        <v>62</v>
      </c>
      <c r="BD80" s="73">
        <v>112</v>
      </c>
      <c r="BE80" s="73">
        <v>175</v>
      </c>
      <c r="BF80" s="73">
        <v>228</v>
      </c>
      <c r="BG80" s="73">
        <v>356</v>
      </c>
      <c r="BH80" s="73">
        <v>359</v>
      </c>
      <c r="BI80" s="73">
        <v>433</v>
      </c>
      <c r="BJ80" s="73">
        <v>431</v>
      </c>
      <c r="BK80" s="73">
        <v>366</v>
      </c>
      <c r="BL80" s="73">
        <v>284</v>
      </c>
      <c r="BM80" s="73">
        <v>0</v>
      </c>
      <c r="BN80" s="73">
        <v>2887</v>
      </c>
      <c r="BP80" s="88">
        <v>1973</v>
      </c>
    </row>
    <row r="81" spans="2:68">
      <c r="B81" s="88">
        <v>1974</v>
      </c>
      <c r="C81" s="73">
        <v>0</v>
      </c>
      <c r="D81" s="73">
        <v>0</v>
      </c>
      <c r="E81" s="73">
        <v>0</v>
      </c>
      <c r="F81" s="73">
        <v>0</v>
      </c>
      <c r="G81" s="73">
        <v>3</v>
      </c>
      <c r="H81" s="73">
        <v>7</v>
      </c>
      <c r="I81" s="73">
        <v>9</v>
      </c>
      <c r="J81" s="73">
        <v>25</v>
      </c>
      <c r="K81" s="73">
        <v>40</v>
      </c>
      <c r="L81" s="73">
        <v>54</v>
      </c>
      <c r="M81" s="73">
        <v>98</v>
      </c>
      <c r="N81" s="73">
        <v>137</v>
      </c>
      <c r="O81" s="73">
        <v>199</v>
      </c>
      <c r="P81" s="73">
        <v>259</v>
      </c>
      <c r="Q81" s="73">
        <v>217</v>
      </c>
      <c r="R81" s="73">
        <v>195</v>
      </c>
      <c r="S81" s="73">
        <v>142</v>
      </c>
      <c r="T81" s="73">
        <v>79</v>
      </c>
      <c r="U81" s="73">
        <v>0</v>
      </c>
      <c r="V81" s="73">
        <v>1464</v>
      </c>
      <c r="X81" s="88">
        <v>1974</v>
      </c>
      <c r="Y81" s="73">
        <v>0</v>
      </c>
      <c r="Z81" s="73">
        <v>0</v>
      </c>
      <c r="AA81" s="73">
        <v>0</v>
      </c>
      <c r="AB81" s="73">
        <v>0</v>
      </c>
      <c r="AC81" s="73">
        <v>1</v>
      </c>
      <c r="AD81" s="73">
        <v>5</v>
      </c>
      <c r="AE81" s="73">
        <v>4</v>
      </c>
      <c r="AF81" s="73">
        <v>10</v>
      </c>
      <c r="AG81" s="73">
        <v>28</v>
      </c>
      <c r="AH81" s="73">
        <v>55</v>
      </c>
      <c r="AI81" s="73">
        <v>90</v>
      </c>
      <c r="AJ81" s="73">
        <v>143</v>
      </c>
      <c r="AK81" s="73">
        <v>166</v>
      </c>
      <c r="AL81" s="73">
        <v>191</v>
      </c>
      <c r="AM81" s="73">
        <v>195</v>
      </c>
      <c r="AN81" s="73">
        <v>279</v>
      </c>
      <c r="AO81" s="73">
        <v>191</v>
      </c>
      <c r="AP81" s="73">
        <v>191</v>
      </c>
      <c r="AQ81" s="73">
        <v>0</v>
      </c>
      <c r="AR81" s="73">
        <v>1549</v>
      </c>
      <c r="AT81" s="88">
        <v>1974</v>
      </c>
      <c r="AU81" s="73">
        <v>0</v>
      </c>
      <c r="AV81" s="73">
        <v>0</v>
      </c>
      <c r="AW81" s="73">
        <v>0</v>
      </c>
      <c r="AX81" s="73">
        <v>0</v>
      </c>
      <c r="AY81" s="73">
        <v>4</v>
      </c>
      <c r="AZ81" s="73">
        <v>12</v>
      </c>
      <c r="BA81" s="73">
        <v>13</v>
      </c>
      <c r="BB81" s="73">
        <v>35</v>
      </c>
      <c r="BC81" s="73">
        <v>68</v>
      </c>
      <c r="BD81" s="73">
        <v>109</v>
      </c>
      <c r="BE81" s="73">
        <v>188</v>
      </c>
      <c r="BF81" s="73">
        <v>280</v>
      </c>
      <c r="BG81" s="73">
        <v>365</v>
      </c>
      <c r="BH81" s="73">
        <v>450</v>
      </c>
      <c r="BI81" s="73">
        <v>412</v>
      </c>
      <c r="BJ81" s="73">
        <v>474</v>
      </c>
      <c r="BK81" s="73">
        <v>333</v>
      </c>
      <c r="BL81" s="73">
        <v>270</v>
      </c>
      <c r="BM81" s="73">
        <v>0</v>
      </c>
      <c r="BN81" s="73">
        <v>3013</v>
      </c>
      <c r="BP81" s="88">
        <v>1974</v>
      </c>
    </row>
    <row r="82" spans="2:68">
      <c r="B82" s="88">
        <v>1975</v>
      </c>
      <c r="C82" s="73">
        <v>0</v>
      </c>
      <c r="D82" s="73">
        <v>0</v>
      </c>
      <c r="E82" s="73">
        <v>0</v>
      </c>
      <c r="F82" s="73">
        <v>1</v>
      </c>
      <c r="G82" s="73">
        <v>1</v>
      </c>
      <c r="H82" s="73">
        <v>3</v>
      </c>
      <c r="I82" s="73">
        <v>9</v>
      </c>
      <c r="J82" s="73">
        <v>17</v>
      </c>
      <c r="K82" s="73">
        <v>35</v>
      </c>
      <c r="L82" s="73">
        <v>74</v>
      </c>
      <c r="M82" s="73">
        <v>119</v>
      </c>
      <c r="N82" s="73">
        <v>139</v>
      </c>
      <c r="O82" s="73">
        <v>194</v>
      </c>
      <c r="P82" s="73">
        <v>214</v>
      </c>
      <c r="Q82" s="73">
        <v>273</v>
      </c>
      <c r="R82" s="73">
        <v>178</v>
      </c>
      <c r="S82" s="73">
        <v>128</v>
      </c>
      <c r="T82" s="73">
        <v>110</v>
      </c>
      <c r="U82" s="73">
        <v>0</v>
      </c>
      <c r="V82" s="73">
        <v>1495</v>
      </c>
      <c r="X82" s="88">
        <v>1975</v>
      </c>
      <c r="Y82" s="73">
        <v>0</v>
      </c>
      <c r="Z82" s="73">
        <v>0</v>
      </c>
      <c r="AA82" s="73">
        <v>0</v>
      </c>
      <c r="AB82" s="73">
        <v>1</v>
      </c>
      <c r="AC82" s="73">
        <v>2</v>
      </c>
      <c r="AD82" s="73">
        <v>2</v>
      </c>
      <c r="AE82" s="73">
        <v>5</v>
      </c>
      <c r="AF82" s="73">
        <v>28</v>
      </c>
      <c r="AG82" s="73">
        <v>34</v>
      </c>
      <c r="AH82" s="73">
        <v>65</v>
      </c>
      <c r="AI82" s="73">
        <v>102</v>
      </c>
      <c r="AJ82" s="73">
        <v>122</v>
      </c>
      <c r="AK82" s="73">
        <v>176</v>
      </c>
      <c r="AL82" s="73">
        <v>190</v>
      </c>
      <c r="AM82" s="73">
        <v>220</v>
      </c>
      <c r="AN82" s="73">
        <v>237</v>
      </c>
      <c r="AO82" s="73">
        <v>220</v>
      </c>
      <c r="AP82" s="73">
        <v>196</v>
      </c>
      <c r="AQ82" s="73">
        <v>1</v>
      </c>
      <c r="AR82" s="73">
        <v>1601</v>
      </c>
      <c r="AT82" s="88">
        <v>1975</v>
      </c>
      <c r="AU82" s="73">
        <v>0</v>
      </c>
      <c r="AV82" s="73">
        <v>0</v>
      </c>
      <c r="AW82" s="73">
        <v>0</v>
      </c>
      <c r="AX82" s="73">
        <v>2</v>
      </c>
      <c r="AY82" s="73">
        <v>3</v>
      </c>
      <c r="AZ82" s="73">
        <v>5</v>
      </c>
      <c r="BA82" s="73">
        <v>14</v>
      </c>
      <c r="BB82" s="73">
        <v>45</v>
      </c>
      <c r="BC82" s="73">
        <v>69</v>
      </c>
      <c r="BD82" s="73">
        <v>139</v>
      </c>
      <c r="BE82" s="73">
        <v>221</v>
      </c>
      <c r="BF82" s="73">
        <v>261</v>
      </c>
      <c r="BG82" s="73">
        <v>370</v>
      </c>
      <c r="BH82" s="73">
        <v>404</v>
      </c>
      <c r="BI82" s="73">
        <v>493</v>
      </c>
      <c r="BJ82" s="73">
        <v>415</v>
      </c>
      <c r="BK82" s="73">
        <v>348</v>
      </c>
      <c r="BL82" s="73">
        <v>306</v>
      </c>
      <c r="BM82" s="73">
        <v>1</v>
      </c>
      <c r="BN82" s="73">
        <v>3096</v>
      </c>
      <c r="BP82" s="88">
        <v>1975</v>
      </c>
    </row>
    <row r="83" spans="2:68">
      <c r="B83" s="88">
        <v>1976</v>
      </c>
      <c r="C83" s="73">
        <v>0</v>
      </c>
      <c r="D83" s="73">
        <v>0</v>
      </c>
      <c r="E83" s="73">
        <v>1</v>
      </c>
      <c r="F83" s="73">
        <v>0</v>
      </c>
      <c r="G83" s="73">
        <v>0</v>
      </c>
      <c r="H83" s="73">
        <v>7</v>
      </c>
      <c r="I83" s="73">
        <v>7</v>
      </c>
      <c r="J83" s="73">
        <v>14</v>
      </c>
      <c r="K83" s="73">
        <v>33</v>
      </c>
      <c r="L83" s="73">
        <v>72</v>
      </c>
      <c r="M83" s="73">
        <v>84</v>
      </c>
      <c r="N83" s="73">
        <v>155</v>
      </c>
      <c r="O83" s="73">
        <v>205</v>
      </c>
      <c r="P83" s="73">
        <v>228</v>
      </c>
      <c r="Q83" s="73">
        <v>216</v>
      </c>
      <c r="R83" s="73">
        <v>208</v>
      </c>
      <c r="S83" s="73">
        <v>171</v>
      </c>
      <c r="T83" s="73">
        <v>96</v>
      </c>
      <c r="U83" s="73">
        <v>0</v>
      </c>
      <c r="V83" s="73">
        <v>1497</v>
      </c>
      <c r="X83" s="88">
        <v>1976</v>
      </c>
      <c r="Y83" s="73">
        <v>0</v>
      </c>
      <c r="Z83" s="73">
        <v>0</v>
      </c>
      <c r="AA83" s="73">
        <v>0</v>
      </c>
      <c r="AB83" s="73">
        <v>1</v>
      </c>
      <c r="AC83" s="73">
        <v>3</v>
      </c>
      <c r="AD83" s="73">
        <v>3</v>
      </c>
      <c r="AE83" s="73">
        <v>8</v>
      </c>
      <c r="AF83" s="73">
        <v>12</v>
      </c>
      <c r="AG83" s="73">
        <v>31</v>
      </c>
      <c r="AH83" s="73">
        <v>59</v>
      </c>
      <c r="AI83" s="73">
        <v>99</v>
      </c>
      <c r="AJ83" s="73">
        <v>124</v>
      </c>
      <c r="AK83" s="73">
        <v>149</v>
      </c>
      <c r="AL83" s="73">
        <v>201</v>
      </c>
      <c r="AM83" s="73">
        <v>226</v>
      </c>
      <c r="AN83" s="73">
        <v>252</v>
      </c>
      <c r="AO83" s="73">
        <v>246</v>
      </c>
      <c r="AP83" s="73">
        <v>247</v>
      </c>
      <c r="AQ83" s="73">
        <v>0</v>
      </c>
      <c r="AR83" s="73">
        <v>1661</v>
      </c>
      <c r="AT83" s="88">
        <v>1976</v>
      </c>
      <c r="AU83" s="73">
        <v>0</v>
      </c>
      <c r="AV83" s="73">
        <v>0</v>
      </c>
      <c r="AW83" s="73">
        <v>1</v>
      </c>
      <c r="AX83" s="73">
        <v>1</v>
      </c>
      <c r="AY83" s="73">
        <v>3</v>
      </c>
      <c r="AZ83" s="73">
        <v>10</v>
      </c>
      <c r="BA83" s="73">
        <v>15</v>
      </c>
      <c r="BB83" s="73">
        <v>26</v>
      </c>
      <c r="BC83" s="73">
        <v>64</v>
      </c>
      <c r="BD83" s="73">
        <v>131</v>
      </c>
      <c r="BE83" s="73">
        <v>183</v>
      </c>
      <c r="BF83" s="73">
        <v>279</v>
      </c>
      <c r="BG83" s="73">
        <v>354</v>
      </c>
      <c r="BH83" s="73">
        <v>429</v>
      </c>
      <c r="BI83" s="73">
        <v>442</v>
      </c>
      <c r="BJ83" s="73">
        <v>460</v>
      </c>
      <c r="BK83" s="73">
        <v>417</v>
      </c>
      <c r="BL83" s="73">
        <v>343</v>
      </c>
      <c r="BM83" s="73">
        <v>0</v>
      </c>
      <c r="BN83" s="73">
        <v>3158</v>
      </c>
      <c r="BP83" s="88">
        <v>1976</v>
      </c>
    </row>
    <row r="84" spans="2:68">
      <c r="B84" s="88">
        <v>1977</v>
      </c>
      <c r="C84" s="73">
        <v>0</v>
      </c>
      <c r="D84" s="73">
        <v>0</v>
      </c>
      <c r="E84" s="73">
        <v>0</v>
      </c>
      <c r="F84" s="73">
        <v>0</v>
      </c>
      <c r="G84" s="73">
        <v>0</v>
      </c>
      <c r="H84" s="73">
        <v>3</v>
      </c>
      <c r="I84" s="73">
        <v>12</v>
      </c>
      <c r="J84" s="73">
        <v>19</v>
      </c>
      <c r="K84" s="73">
        <v>36</v>
      </c>
      <c r="L84" s="73">
        <v>71</v>
      </c>
      <c r="M84" s="73">
        <v>116</v>
      </c>
      <c r="N84" s="73">
        <v>154</v>
      </c>
      <c r="O84" s="73">
        <v>217</v>
      </c>
      <c r="P84" s="73">
        <v>237</v>
      </c>
      <c r="Q84" s="73">
        <v>259</v>
      </c>
      <c r="R84" s="73">
        <v>203</v>
      </c>
      <c r="S84" s="73">
        <v>145</v>
      </c>
      <c r="T84" s="73">
        <v>89</v>
      </c>
      <c r="U84" s="73">
        <v>0</v>
      </c>
      <c r="V84" s="73">
        <v>1561</v>
      </c>
      <c r="X84" s="88">
        <v>1977</v>
      </c>
      <c r="Y84" s="73">
        <v>0</v>
      </c>
      <c r="Z84" s="73">
        <v>0</v>
      </c>
      <c r="AA84" s="73">
        <v>1</v>
      </c>
      <c r="AB84" s="73">
        <v>0</v>
      </c>
      <c r="AC84" s="73">
        <v>2</v>
      </c>
      <c r="AD84" s="73">
        <v>2</v>
      </c>
      <c r="AE84" s="73">
        <v>11</v>
      </c>
      <c r="AF84" s="73">
        <v>13</v>
      </c>
      <c r="AG84" s="73">
        <v>32</v>
      </c>
      <c r="AH84" s="73">
        <v>57</v>
      </c>
      <c r="AI84" s="73">
        <v>97</v>
      </c>
      <c r="AJ84" s="73">
        <v>137</v>
      </c>
      <c r="AK84" s="73">
        <v>160</v>
      </c>
      <c r="AL84" s="73">
        <v>190</v>
      </c>
      <c r="AM84" s="73">
        <v>230</v>
      </c>
      <c r="AN84" s="73">
        <v>232</v>
      </c>
      <c r="AO84" s="73">
        <v>224</v>
      </c>
      <c r="AP84" s="73">
        <v>203</v>
      </c>
      <c r="AQ84" s="73">
        <v>0</v>
      </c>
      <c r="AR84" s="73">
        <v>1591</v>
      </c>
      <c r="AT84" s="88">
        <v>1977</v>
      </c>
      <c r="AU84" s="73">
        <v>0</v>
      </c>
      <c r="AV84" s="73">
        <v>0</v>
      </c>
      <c r="AW84" s="73">
        <v>1</v>
      </c>
      <c r="AX84" s="73">
        <v>0</v>
      </c>
      <c r="AY84" s="73">
        <v>2</v>
      </c>
      <c r="AZ84" s="73">
        <v>5</v>
      </c>
      <c r="BA84" s="73">
        <v>23</v>
      </c>
      <c r="BB84" s="73">
        <v>32</v>
      </c>
      <c r="BC84" s="73">
        <v>68</v>
      </c>
      <c r="BD84" s="73">
        <v>128</v>
      </c>
      <c r="BE84" s="73">
        <v>213</v>
      </c>
      <c r="BF84" s="73">
        <v>291</v>
      </c>
      <c r="BG84" s="73">
        <v>377</v>
      </c>
      <c r="BH84" s="73">
        <v>427</v>
      </c>
      <c r="BI84" s="73">
        <v>489</v>
      </c>
      <c r="BJ84" s="73">
        <v>435</v>
      </c>
      <c r="BK84" s="73">
        <v>369</v>
      </c>
      <c r="BL84" s="73">
        <v>292</v>
      </c>
      <c r="BM84" s="73">
        <v>0</v>
      </c>
      <c r="BN84" s="73">
        <v>3152</v>
      </c>
      <c r="BP84" s="88">
        <v>1977</v>
      </c>
    </row>
    <row r="85" spans="2:68">
      <c r="B85" s="88">
        <v>1978</v>
      </c>
      <c r="C85" s="73">
        <v>0</v>
      </c>
      <c r="D85" s="73">
        <v>0</v>
      </c>
      <c r="E85" s="73">
        <v>0</v>
      </c>
      <c r="F85" s="73">
        <v>1</v>
      </c>
      <c r="G85" s="73">
        <v>1</v>
      </c>
      <c r="H85" s="73">
        <v>5</v>
      </c>
      <c r="I85" s="73">
        <v>7</v>
      </c>
      <c r="J85" s="73">
        <v>21</v>
      </c>
      <c r="K85" s="73">
        <v>36</v>
      </c>
      <c r="L85" s="73">
        <v>78</v>
      </c>
      <c r="M85" s="73">
        <v>127</v>
      </c>
      <c r="N85" s="73">
        <v>168</v>
      </c>
      <c r="O85" s="73">
        <v>195</v>
      </c>
      <c r="P85" s="73">
        <v>271</v>
      </c>
      <c r="Q85" s="73">
        <v>278</v>
      </c>
      <c r="R85" s="73">
        <v>229</v>
      </c>
      <c r="S85" s="73">
        <v>145</v>
      </c>
      <c r="T85" s="73">
        <v>88</v>
      </c>
      <c r="U85" s="73">
        <v>0</v>
      </c>
      <c r="V85" s="73">
        <v>1650</v>
      </c>
      <c r="X85" s="88">
        <v>1978</v>
      </c>
      <c r="Y85" s="73">
        <v>0</v>
      </c>
      <c r="Z85" s="73">
        <v>0</v>
      </c>
      <c r="AA85" s="73">
        <v>0</v>
      </c>
      <c r="AB85" s="73">
        <v>1</v>
      </c>
      <c r="AC85" s="73">
        <v>0</v>
      </c>
      <c r="AD85" s="73">
        <v>0</v>
      </c>
      <c r="AE85" s="73">
        <v>3</v>
      </c>
      <c r="AF85" s="73">
        <v>20</v>
      </c>
      <c r="AG85" s="73">
        <v>39</v>
      </c>
      <c r="AH85" s="73">
        <v>55</v>
      </c>
      <c r="AI85" s="73">
        <v>111</v>
      </c>
      <c r="AJ85" s="73">
        <v>148</v>
      </c>
      <c r="AK85" s="73">
        <v>167</v>
      </c>
      <c r="AL85" s="73">
        <v>174</v>
      </c>
      <c r="AM85" s="73">
        <v>218</v>
      </c>
      <c r="AN85" s="73">
        <v>246</v>
      </c>
      <c r="AO85" s="73">
        <v>231</v>
      </c>
      <c r="AP85" s="73">
        <v>247</v>
      </c>
      <c r="AQ85" s="73">
        <v>0</v>
      </c>
      <c r="AR85" s="73">
        <v>1660</v>
      </c>
      <c r="AT85" s="88">
        <v>1978</v>
      </c>
      <c r="AU85" s="73">
        <v>0</v>
      </c>
      <c r="AV85" s="73">
        <v>0</v>
      </c>
      <c r="AW85" s="73">
        <v>0</v>
      </c>
      <c r="AX85" s="73">
        <v>2</v>
      </c>
      <c r="AY85" s="73">
        <v>1</v>
      </c>
      <c r="AZ85" s="73">
        <v>5</v>
      </c>
      <c r="BA85" s="73">
        <v>10</v>
      </c>
      <c r="BB85" s="73">
        <v>41</v>
      </c>
      <c r="BC85" s="73">
        <v>75</v>
      </c>
      <c r="BD85" s="73">
        <v>133</v>
      </c>
      <c r="BE85" s="73">
        <v>238</v>
      </c>
      <c r="BF85" s="73">
        <v>316</v>
      </c>
      <c r="BG85" s="73">
        <v>362</v>
      </c>
      <c r="BH85" s="73">
        <v>445</v>
      </c>
      <c r="BI85" s="73">
        <v>496</v>
      </c>
      <c r="BJ85" s="73">
        <v>475</v>
      </c>
      <c r="BK85" s="73">
        <v>376</v>
      </c>
      <c r="BL85" s="73">
        <v>335</v>
      </c>
      <c r="BM85" s="73">
        <v>0</v>
      </c>
      <c r="BN85" s="73">
        <v>3310</v>
      </c>
      <c r="BP85" s="88">
        <v>1978</v>
      </c>
    </row>
    <row r="86" spans="2:68">
      <c r="B86" s="89">
        <v>1979</v>
      </c>
      <c r="C86" s="73">
        <v>0</v>
      </c>
      <c r="D86" s="73">
        <v>0</v>
      </c>
      <c r="E86" s="73">
        <v>0</v>
      </c>
      <c r="F86" s="73">
        <v>0</v>
      </c>
      <c r="G86" s="73">
        <v>1</v>
      </c>
      <c r="H86" s="73">
        <v>3</v>
      </c>
      <c r="I86" s="73">
        <v>5</v>
      </c>
      <c r="J86" s="73">
        <v>11</v>
      </c>
      <c r="K86" s="73">
        <v>27</v>
      </c>
      <c r="L86" s="73">
        <v>78</v>
      </c>
      <c r="M86" s="73">
        <v>112</v>
      </c>
      <c r="N86" s="73">
        <v>168</v>
      </c>
      <c r="O86" s="73">
        <v>220</v>
      </c>
      <c r="P86" s="73">
        <v>272</v>
      </c>
      <c r="Q86" s="73">
        <v>305</v>
      </c>
      <c r="R86" s="73">
        <v>235</v>
      </c>
      <c r="S86" s="73">
        <v>139</v>
      </c>
      <c r="T86" s="73">
        <v>106</v>
      </c>
      <c r="U86" s="73">
        <v>0</v>
      </c>
      <c r="V86" s="73">
        <v>1682</v>
      </c>
      <c r="X86" s="89">
        <v>1979</v>
      </c>
      <c r="Y86" s="73">
        <v>0</v>
      </c>
      <c r="Z86" s="73">
        <v>0</v>
      </c>
      <c r="AA86" s="73">
        <v>0</v>
      </c>
      <c r="AB86" s="73">
        <v>0</v>
      </c>
      <c r="AC86" s="73">
        <v>0</v>
      </c>
      <c r="AD86" s="73">
        <v>3</v>
      </c>
      <c r="AE86" s="73">
        <v>4</v>
      </c>
      <c r="AF86" s="73">
        <v>18</v>
      </c>
      <c r="AG86" s="73">
        <v>32</v>
      </c>
      <c r="AH86" s="73">
        <v>53</v>
      </c>
      <c r="AI86" s="73">
        <v>89</v>
      </c>
      <c r="AJ86" s="73">
        <v>154</v>
      </c>
      <c r="AK86" s="73">
        <v>162</v>
      </c>
      <c r="AL86" s="73">
        <v>201</v>
      </c>
      <c r="AM86" s="73">
        <v>225</v>
      </c>
      <c r="AN86" s="73">
        <v>250</v>
      </c>
      <c r="AO86" s="73">
        <v>207</v>
      </c>
      <c r="AP86" s="73">
        <v>266</v>
      </c>
      <c r="AQ86" s="73">
        <v>0</v>
      </c>
      <c r="AR86" s="73">
        <v>1664</v>
      </c>
      <c r="AT86" s="89">
        <v>1979</v>
      </c>
      <c r="AU86" s="73">
        <v>0</v>
      </c>
      <c r="AV86" s="73">
        <v>0</v>
      </c>
      <c r="AW86" s="73">
        <v>0</v>
      </c>
      <c r="AX86" s="73">
        <v>0</v>
      </c>
      <c r="AY86" s="73">
        <v>1</v>
      </c>
      <c r="AZ86" s="73">
        <v>6</v>
      </c>
      <c r="BA86" s="73">
        <v>9</v>
      </c>
      <c r="BB86" s="73">
        <v>29</v>
      </c>
      <c r="BC86" s="73">
        <v>59</v>
      </c>
      <c r="BD86" s="73">
        <v>131</v>
      </c>
      <c r="BE86" s="73">
        <v>201</v>
      </c>
      <c r="BF86" s="73">
        <v>322</v>
      </c>
      <c r="BG86" s="73">
        <v>382</v>
      </c>
      <c r="BH86" s="73">
        <v>473</v>
      </c>
      <c r="BI86" s="73">
        <v>530</v>
      </c>
      <c r="BJ86" s="73">
        <v>485</v>
      </c>
      <c r="BK86" s="73">
        <v>346</v>
      </c>
      <c r="BL86" s="73">
        <v>372</v>
      </c>
      <c r="BM86" s="73">
        <v>0</v>
      </c>
      <c r="BN86" s="73">
        <v>3346</v>
      </c>
      <c r="BP86" s="89">
        <v>1979</v>
      </c>
    </row>
    <row r="87" spans="2:68">
      <c r="B87" s="89">
        <v>1980</v>
      </c>
      <c r="C87" s="73">
        <v>0</v>
      </c>
      <c r="D87" s="73">
        <v>0</v>
      </c>
      <c r="E87" s="73">
        <v>0</v>
      </c>
      <c r="F87" s="73">
        <v>2</v>
      </c>
      <c r="G87" s="73">
        <v>0</v>
      </c>
      <c r="H87" s="73">
        <v>0</v>
      </c>
      <c r="I87" s="73">
        <v>3</v>
      </c>
      <c r="J87" s="73">
        <v>19</v>
      </c>
      <c r="K87" s="73">
        <v>31</v>
      </c>
      <c r="L87" s="73">
        <v>77</v>
      </c>
      <c r="M87" s="73">
        <v>117</v>
      </c>
      <c r="N87" s="73">
        <v>172</v>
      </c>
      <c r="O87" s="73">
        <v>222</v>
      </c>
      <c r="P87" s="73">
        <v>260</v>
      </c>
      <c r="Q87" s="73">
        <v>274</v>
      </c>
      <c r="R87" s="73">
        <v>240</v>
      </c>
      <c r="S87" s="73">
        <v>135</v>
      </c>
      <c r="T87" s="73">
        <v>109</v>
      </c>
      <c r="U87" s="73">
        <v>1</v>
      </c>
      <c r="V87" s="73">
        <v>1662</v>
      </c>
      <c r="X87" s="89">
        <v>1980</v>
      </c>
      <c r="Y87" s="73">
        <v>0</v>
      </c>
      <c r="Z87" s="73">
        <v>0</v>
      </c>
      <c r="AA87" s="73">
        <v>0</v>
      </c>
      <c r="AB87" s="73">
        <v>0</v>
      </c>
      <c r="AC87" s="73">
        <v>1</v>
      </c>
      <c r="AD87" s="73">
        <v>5</v>
      </c>
      <c r="AE87" s="73">
        <v>12</v>
      </c>
      <c r="AF87" s="73">
        <v>23</v>
      </c>
      <c r="AG87" s="73">
        <v>42</v>
      </c>
      <c r="AH87" s="73">
        <v>57</v>
      </c>
      <c r="AI87" s="73">
        <v>100</v>
      </c>
      <c r="AJ87" s="73">
        <v>143</v>
      </c>
      <c r="AK87" s="73">
        <v>176</v>
      </c>
      <c r="AL87" s="73">
        <v>234</v>
      </c>
      <c r="AM87" s="73">
        <v>238</v>
      </c>
      <c r="AN87" s="73">
        <v>283</v>
      </c>
      <c r="AO87" s="73">
        <v>236</v>
      </c>
      <c r="AP87" s="73">
        <v>246</v>
      </c>
      <c r="AQ87" s="73">
        <v>0</v>
      </c>
      <c r="AR87" s="73">
        <v>1796</v>
      </c>
      <c r="AT87" s="89">
        <v>1980</v>
      </c>
      <c r="AU87" s="73">
        <v>0</v>
      </c>
      <c r="AV87" s="73">
        <v>0</v>
      </c>
      <c r="AW87" s="73">
        <v>0</v>
      </c>
      <c r="AX87" s="73">
        <v>2</v>
      </c>
      <c r="AY87" s="73">
        <v>1</v>
      </c>
      <c r="AZ87" s="73">
        <v>5</v>
      </c>
      <c r="BA87" s="73">
        <v>15</v>
      </c>
      <c r="BB87" s="73">
        <v>42</v>
      </c>
      <c r="BC87" s="73">
        <v>73</v>
      </c>
      <c r="BD87" s="73">
        <v>134</v>
      </c>
      <c r="BE87" s="73">
        <v>217</v>
      </c>
      <c r="BF87" s="73">
        <v>315</v>
      </c>
      <c r="BG87" s="73">
        <v>398</v>
      </c>
      <c r="BH87" s="73">
        <v>494</v>
      </c>
      <c r="BI87" s="73">
        <v>512</v>
      </c>
      <c r="BJ87" s="73">
        <v>523</v>
      </c>
      <c r="BK87" s="73">
        <v>371</v>
      </c>
      <c r="BL87" s="73">
        <v>355</v>
      </c>
      <c r="BM87" s="73">
        <v>1</v>
      </c>
      <c r="BN87" s="73">
        <v>3458</v>
      </c>
      <c r="BP87" s="89">
        <v>1980</v>
      </c>
    </row>
    <row r="88" spans="2:68">
      <c r="B88" s="89">
        <v>1981</v>
      </c>
      <c r="C88" s="73">
        <v>0</v>
      </c>
      <c r="D88" s="73">
        <v>0</v>
      </c>
      <c r="E88" s="73">
        <v>0</v>
      </c>
      <c r="F88" s="73">
        <v>0</v>
      </c>
      <c r="G88" s="73">
        <v>0</v>
      </c>
      <c r="H88" s="73">
        <v>3</v>
      </c>
      <c r="I88" s="73">
        <v>8</v>
      </c>
      <c r="J88" s="73">
        <v>21</v>
      </c>
      <c r="K88" s="73">
        <v>34</v>
      </c>
      <c r="L88" s="73">
        <v>68</v>
      </c>
      <c r="M88" s="73">
        <v>118</v>
      </c>
      <c r="N88" s="73">
        <v>198</v>
      </c>
      <c r="O88" s="73">
        <v>216</v>
      </c>
      <c r="P88" s="73">
        <v>283</v>
      </c>
      <c r="Q88" s="73">
        <v>303</v>
      </c>
      <c r="R88" s="73">
        <v>246</v>
      </c>
      <c r="S88" s="73">
        <v>185</v>
      </c>
      <c r="T88" s="73">
        <v>123</v>
      </c>
      <c r="U88" s="73">
        <v>1</v>
      </c>
      <c r="V88" s="73">
        <v>1807</v>
      </c>
      <c r="X88" s="89">
        <v>1981</v>
      </c>
      <c r="Y88" s="73">
        <v>0</v>
      </c>
      <c r="Z88" s="73">
        <v>0</v>
      </c>
      <c r="AA88" s="73">
        <v>0</v>
      </c>
      <c r="AB88" s="73">
        <v>0</v>
      </c>
      <c r="AC88" s="73">
        <v>2</v>
      </c>
      <c r="AD88" s="73">
        <v>4</v>
      </c>
      <c r="AE88" s="73">
        <v>8</v>
      </c>
      <c r="AF88" s="73">
        <v>21</v>
      </c>
      <c r="AG88" s="73">
        <v>38</v>
      </c>
      <c r="AH88" s="73">
        <v>66</v>
      </c>
      <c r="AI88" s="73">
        <v>97</v>
      </c>
      <c r="AJ88" s="73">
        <v>142</v>
      </c>
      <c r="AK88" s="73">
        <v>166</v>
      </c>
      <c r="AL88" s="73">
        <v>220</v>
      </c>
      <c r="AM88" s="73">
        <v>218</v>
      </c>
      <c r="AN88" s="73">
        <v>288</v>
      </c>
      <c r="AO88" s="73">
        <v>251</v>
      </c>
      <c r="AP88" s="73">
        <v>279</v>
      </c>
      <c r="AQ88" s="73">
        <v>0</v>
      </c>
      <c r="AR88" s="73">
        <v>1800</v>
      </c>
      <c r="AT88" s="89">
        <v>1981</v>
      </c>
      <c r="AU88" s="73">
        <v>0</v>
      </c>
      <c r="AV88" s="73">
        <v>0</v>
      </c>
      <c r="AW88" s="73">
        <v>0</v>
      </c>
      <c r="AX88" s="73">
        <v>0</v>
      </c>
      <c r="AY88" s="73">
        <v>2</v>
      </c>
      <c r="AZ88" s="73">
        <v>7</v>
      </c>
      <c r="BA88" s="73">
        <v>16</v>
      </c>
      <c r="BB88" s="73">
        <v>42</v>
      </c>
      <c r="BC88" s="73">
        <v>72</v>
      </c>
      <c r="BD88" s="73">
        <v>134</v>
      </c>
      <c r="BE88" s="73">
        <v>215</v>
      </c>
      <c r="BF88" s="73">
        <v>340</v>
      </c>
      <c r="BG88" s="73">
        <v>382</v>
      </c>
      <c r="BH88" s="73">
        <v>503</v>
      </c>
      <c r="BI88" s="73">
        <v>521</v>
      </c>
      <c r="BJ88" s="73">
        <v>534</v>
      </c>
      <c r="BK88" s="73">
        <v>436</v>
      </c>
      <c r="BL88" s="73">
        <v>402</v>
      </c>
      <c r="BM88" s="73">
        <v>1</v>
      </c>
      <c r="BN88" s="73">
        <v>3607</v>
      </c>
      <c r="BP88" s="89">
        <v>1981</v>
      </c>
    </row>
    <row r="89" spans="2:68">
      <c r="B89" s="89">
        <v>1982</v>
      </c>
      <c r="C89" s="73">
        <v>0</v>
      </c>
      <c r="D89" s="73">
        <v>0</v>
      </c>
      <c r="E89" s="73">
        <v>0</v>
      </c>
      <c r="F89" s="73">
        <v>0</v>
      </c>
      <c r="G89" s="73">
        <v>3</v>
      </c>
      <c r="H89" s="73">
        <v>3</v>
      </c>
      <c r="I89" s="73">
        <v>8</v>
      </c>
      <c r="J89" s="73">
        <v>20</v>
      </c>
      <c r="K89" s="73">
        <v>34</v>
      </c>
      <c r="L89" s="73">
        <v>69</v>
      </c>
      <c r="M89" s="73">
        <v>127</v>
      </c>
      <c r="N89" s="73">
        <v>179</v>
      </c>
      <c r="O89" s="73">
        <v>256</v>
      </c>
      <c r="P89" s="73">
        <v>285</v>
      </c>
      <c r="Q89" s="73">
        <v>311</v>
      </c>
      <c r="R89" s="73">
        <v>301</v>
      </c>
      <c r="S89" s="73">
        <v>160</v>
      </c>
      <c r="T89" s="73">
        <v>115</v>
      </c>
      <c r="U89" s="73">
        <v>0</v>
      </c>
      <c r="V89" s="73">
        <v>1871</v>
      </c>
      <c r="X89" s="89">
        <v>1982</v>
      </c>
      <c r="Y89" s="73">
        <v>0</v>
      </c>
      <c r="Z89" s="73">
        <v>0</v>
      </c>
      <c r="AA89" s="73">
        <v>0</v>
      </c>
      <c r="AB89" s="73">
        <v>1</v>
      </c>
      <c r="AC89" s="73">
        <v>2</v>
      </c>
      <c r="AD89" s="73">
        <v>3</v>
      </c>
      <c r="AE89" s="73">
        <v>6</v>
      </c>
      <c r="AF89" s="73">
        <v>21</v>
      </c>
      <c r="AG89" s="73">
        <v>37</v>
      </c>
      <c r="AH89" s="73">
        <v>50</v>
      </c>
      <c r="AI89" s="73">
        <v>90</v>
      </c>
      <c r="AJ89" s="73">
        <v>169</v>
      </c>
      <c r="AK89" s="73">
        <v>180</v>
      </c>
      <c r="AL89" s="73">
        <v>217</v>
      </c>
      <c r="AM89" s="73">
        <v>242</v>
      </c>
      <c r="AN89" s="73">
        <v>270</v>
      </c>
      <c r="AO89" s="73">
        <v>253</v>
      </c>
      <c r="AP89" s="73">
        <v>299</v>
      </c>
      <c r="AQ89" s="73">
        <v>0</v>
      </c>
      <c r="AR89" s="73">
        <v>1840</v>
      </c>
      <c r="AT89" s="89">
        <v>1982</v>
      </c>
      <c r="AU89" s="73">
        <v>0</v>
      </c>
      <c r="AV89" s="73">
        <v>0</v>
      </c>
      <c r="AW89" s="73">
        <v>0</v>
      </c>
      <c r="AX89" s="73">
        <v>1</v>
      </c>
      <c r="AY89" s="73">
        <v>5</v>
      </c>
      <c r="AZ89" s="73">
        <v>6</v>
      </c>
      <c r="BA89" s="73">
        <v>14</v>
      </c>
      <c r="BB89" s="73">
        <v>41</v>
      </c>
      <c r="BC89" s="73">
        <v>71</v>
      </c>
      <c r="BD89" s="73">
        <v>119</v>
      </c>
      <c r="BE89" s="73">
        <v>217</v>
      </c>
      <c r="BF89" s="73">
        <v>348</v>
      </c>
      <c r="BG89" s="73">
        <v>436</v>
      </c>
      <c r="BH89" s="73">
        <v>502</v>
      </c>
      <c r="BI89" s="73">
        <v>553</v>
      </c>
      <c r="BJ89" s="73">
        <v>571</v>
      </c>
      <c r="BK89" s="73">
        <v>413</v>
      </c>
      <c r="BL89" s="73">
        <v>414</v>
      </c>
      <c r="BM89" s="73">
        <v>0</v>
      </c>
      <c r="BN89" s="73">
        <v>3711</v>
      </c>
      <c r="BP89" s="89">
        <v>1982</v>
      </c>
    </row>
    <row r="90" spans="2:68">
      <c r="B90" s="89">
        <v>1983</v>
      </c>
      <c r="C90" s="73">
        <v>0</v>
      </c>
      <c r="D90" s="73">
        <v>0</v>
      </c>
      <c r="E90" s="73">
        <v>0</v>
      </c>
      <c r="F90" s="73">
        <v>1</v>
      </c>
      <c r="G90" s="73">
        <v>2</v>
      </c>
      <c r="H90" s="73">
        <v>4</v>
      </c>
      <c r="I90" s="73">
        <v>5</v>
      </c>
      <c r="J90" s="73">
        <v>17</v>
      </c>
      <c r="K90" s="73">
        <v>27</v>
      </c>
      <c r="L90" s="73">
        <v>49</v>
      </c>
      <c r="M90" s="73">
        <v>120</v>
      </c>
      <c r="N90" s="73">
        <v>197</v>
      </c>
      <c r="O90" s="73">
        <v>274</v>
      </c>
      <c r="P90" s="73">
        <v>312</v>
      </c>
      <c r="Q90" s="73">
        <v>335</v>
      </c>
      <c r="R90" s="73">
        <v>271</v>
      </c>
      <c r="S90" s="73">
        <v>217</v>
      </c>
      <c r="T90" s="73">
        <v>125</v>
      </c>
      <c r="U90" s="73">
        <v>0</v>
      </c>
      <c r="V90" s="73">
        <v>1956</v>
      </c>
      <c r="X90" s="89">
        <v>1983</v>
      </c>
      <c r="Y90" s="73">
        <v>0</v>
      </c>
      <c r="Z90" s="73">
        <v>0</v>
      </c>
      <c r="AA90" s="73">
        <v>0</v>
      </c>
      <c r="AB90" s="73">
        <v>1</v>
      </c>
      <c r="AC90" s="73">
        <v>0</v>
      </c>
      <c r="AD90" s="73">
        <v>4</v>
      </c>
      <c r="AE90" s="73">
        <v>13</v>
      </c>
      <c r="AF90" s="73">
        <v>17</v>
      </c>
      <c r="AG90" s="73">
        <v>39</v>
      </c>
      <c r="AH90" s="73">
        <v>63</v>
      </c>
      <c r="AI90" s="73">
        <v>93</v>
      </c>
      <c r="AJ90" s="73">
        <v>145</v>
      </c>
      <c r="AK90" s="73">
        <v>208</v>
      </c>
      <c r="AL90" s="73">
        <v>199</v>
      </c>
      <c r="AM90" s="73">
        <v>279</v>
      </c>
      <c r="AN90" s="73">
        <v>300</v>
      </c>
      <c r="AO90" s="73">
        <v>241</v>
      </c>
      <c r="AP90" s="73">
        <v>277</v>
      </c>
      <c r="AQ90" s="73">
        <v>0</v>
      </c>
      <c r="AR90" s="73">
        <v>1879</v>
      </c>
      <c r="AT90" s="89">
        <v>1983</v>
      </c>
      <c r="AU90" s="73">
        <v>0</v>
      </c>
      <c r="AV90" s="73">
        <v>0</v>
      </c>
      <c r="AW90" s="73">
        <v>0</v>
      </c>
      <c r="AX90" s="73">
        <v>2</v>
      </c>
      <c r="AY90" s="73">
        <v>2</v>
      </c>
      <c r="AZ90" s="73">
        <v>8</v>
      </c>
      <c r="BA90" s="73">
        <v>18</v>
      </c>
      <c r="BB90" s="73">
        <v>34</v>
      </c>
      <c r="BC90" s="73">
        <v>66</v>
      </c>
      <c r="BD90" s="73">
        <v>112</v>
      </c>
      <c r="BE90" s="73">
        <v>213</v>
      </c>
      <c r="BF90" s="73">
        <v>342</v>
      </c>
      <c r="BG90" s="73">
        <v>482</v>
      </c>
      <c r="BH90" s="73">
        <v>511</v>
      </c>
      <c r="BI90" s="73">
        <v>614</v>
      </c>
      <c r="BJ90" s="73">
        <v>571</v>
      </c>
      <c r="BK90" s="73">
        <v>458</v>
      </c>
      <c r="BL90" s="73">
        <v>402</v>
      </c>
      <c r="BM90" s="73">
        <v>0</v>
      </c>
      <c r="BN90" s="73">
        <v>3835</v>
      </c>
      <c r="BP90" s="89">
        <v>1983</v>
      </c>
    </row>
    <row r="91" spans="2:68">
      <c r="B91" s="89">
        <v>1984</v>
      </c>
      <c r="C91" s="73">
        <v>0</v>
      </c>
      <c r="D91" s="73">
        <v>0</v>
      </c>
      <c r="E91" s="73">
        <v>1</v>
      </c>
      <c r="F91" s="73">
        <v>0</v>
      </c>
      <c r="G91" s="73">
        <v>1</v>
      </c>
      <c r="H91" s="73">
        <v>2</v>
      </c>
      <c r="I91" s="73">
        <v>11</v>
      </c>
      <c r="J91" s="73">
        <v>18</v>
      </c>
      <c r="K91" s="73">
        <v>37</v>
      </c>
      <c r="L91" s="73">
        <v>54</v>
      </c>
      <c r="M91" s="73">
        <v>120</v>
      </c>
      <c r="N91" s="73">
        <v>218</v>
      </c>
      <c r="O91" s="73">
        <v>278</v>
      </c>
      <c r="P91" s="73">
        <v>292</v>
      </c>
      <c r="Q91" s="73">
        <v>320</v>
      </c>
      <c r="R91" s="73">
        <v>282</v>
      </c>
      <c r="S91" s="73">
        <v>163</v>
      </c>
      <c r="T91" s="73">
        <v>120</v>
      </c>
      <c r="U91" s="73">
        <v>0</v>
      </c>
      <c r="V91" s="73">
        <v>1917</v>
      </c>
      <c r="X91" s="89">
        <v>1984</v>
      </c>
      <c r="Y91" s="73">
        <v>0</v>
      </c>
      <c r="Z91" s="73">
        <v>0</v>
      </c>
      <c r="AA91" s="73">
        <v>1</v>
      </c>
      <c r="AB91" s="73">
        <v>1</v>
      </c>
      <c r="AC91" s="73">
        <v>0</v>
      </c>
      <c r="AD91" s="73">
        <v>1</v>
      </c>
      <c r="AE91" s="73">
        <v>8</v>
      </c>
      <c r="AF91" s="73">
        <v>9</v>
      </c>
      <c r="AG91" s="73">
        <v>38</v>
      </c>
      <c r="AH91" s="73">
        <v>63</v>
      </c>
      <c r="AI91" s="73">
        <v>96</v>
      </c>
      <c r="AJ91" s="73">
        <v>136</v>
      </c>
      <c r="AK91" s="73">
        <v>207</v>
      </c>
      <c r="AL91" s="73">
        <v>217</v>
      </c>
      <c r="AM91" s="73">
        <v>267</v>
      </c>
      <c r="AN91" s="73">
        <v>262</v>
      </c>
      <c r="AO91" s="73">
        <v>249</v>
      </c>
      <c r="AP91" s="73">
        <v>270</v>
      </c>
      <c r="AQ91" s="73">
        <v>0</v>
      </c>
      <c r="AR91" s="73">
        <v>1825</v>
      </c>
      <c r="AT91" s="89">
        <v>1984</v>
      </c>
      <c r="AU91" s="73">
        <v>0</v>
      </c>
      <c r="AV91" s="73">
        <v>0</v>
      </c>
      <c r="AW91" s="73">
        <v>2</v>
      </c>
      <c r="AX91" s="73">
        <v>1</v>
      </c>
      <c r="AY91" s="73">
        <v>1</v>
      </c>
      <c r="AZ91" s="73">
        <v>3</v>
      </c>
      <c r="BA91" s="73">
        <v>19</v>
      </c>
      <c r="BB91" s="73">
        <v>27</v>
      </c>
      <c r="BC91" s="73">
        <v>75</v>
      </c>
      <c r="BD91" s="73">
        <v>117</v>
      </c>
      <c r="BE91" s="73">
        <v>216</v>
      </c>
      <c r="BF91" s="73">
        <v>354</v>
      </c>
      <c r="BG91" s="73">
        <v>485</v>
      </c>
      <c r="BH91" s="73">
        <v>509</v>
      </c>
      <c r="BI91" s="73">
        <v>587</v>
      </c>
      <c r="BJ91" s="73">
        <v>544</v>
      </c>
      <c r="BK91" s="73">
        <v>412</v>
      </c>
      <c r="BL91" s="73">
        <v>390</v>
      </c>
      <c r="BM91" s="73">
        <v>0</v>
      </c>
      <c r="BN91" s="73">
        <v>3742</v>
      </c>
      <c r="BP91" s="89">
        <v>1984</v>
      </c>
    </row>
    <row r="92" spans="2:68">
      <c r="B92" s="89">
        <v>1985</v>
      </c>
      <c r="C92" s="73">
        <v>0</v>
      </c>
      <c r="D92" s="73">
        <v>0</v>
      </c>
      <c r="E92" s="73">
        <v>0</v>
      </c>
      <c r="F92" s="73">
        <v>0</v>
      </c>
      <c r="G92" s="73">
        <v>4</v>
      </c>
      <c r="H92" s="73">
        <v>2</v>
      </c>
      <c r="I92" s="73">
        <v>7</v>
      </c>
      <c r="J92" s="73">
        <v>24</v>
      </c>
      <c r="K92" s="73">
        <v>22</v>
      </c>
      <c r="L92" s="73">
        <v>93</v>
      </c>
      <c r="M92" s="73">
        <v>122</v>
      </c>
      <c r="N92" s="73">
        <v>210</v>
      </c>
      <c r="O92" s="73">
        <v>314</v>
      </c>
      <c r="P92" s="73">
        <v>317</v>
      </c>
      <c r="Q92" s="73">
        <v>340</v>
      </c>
      <c r="R92" s="73">
        <v>314</v>
      </c>
      <c r="S92" s="73">
        <v>214</v>
      </c>
      <c r="T92" s="73">
        <v>132</v>
      </c>
      <c r="U92" s="73">
        <v>0</v>
      </c>
      <c r="V92" s="73">
        <v>2115</v>
      </c>
      <c r="X92" s="89">
        <v>1985</v>
      </c>
      <c r="Y92" s="73">
        <v>0</v>
      </c>
      <c r="Z92" s="73">
        <v>0</v>
      </c>
      <c r="AA92" s="73">
        <v>0</v>
      </c>
      <c r="AB92" s="73">
        <v>0</v>
      </c>
      <c r="AC92" s="73">
        <v>0</v>
      </c>
      <c r="AD92" s="73">
        <v>1</v>
      </c>
      <c r="AE92" s="73">
        <v>7</v>
      </c>
      <c r="AF92" s="73">
        <v>14</v>
      </c>
      <c r="AG92" s="73">
        <v>40</v>
      </c>
      <c r="AH92" s="73">
        <v>58</v>
      </c>
      <c r="AI92" s="73">
        <v>117</v>
      </c>
      <c r="AJ92" s="73">
        <v>153</v>
      </c>
      <c r="AK92" s="73">
        <v>207</v>
      </c>
      <c r="AL92" s="73">
        <v>239</v>
      </c>
      <c r="AM92" s="73">
        <v>306</v>
      </c>
      <c r="AN92" s="73">
        <v>303</v>
      </c>
      <c r="AO92" s="73">
        <v>274</v>
      </c>
      <c r="AP92" s="73">
        <v>323</v>
      </c>
      <c r="AQ92" s="73">
        <v>0</v>
      </c>
      <c r="AR92" s="73">
        <v>2042</v>
      </c>
      <c r="AT92" s="89">
        <v>1985</v>
      </c>
      <c r="AU92" s="73">
        <v>0</v>
      </c>
      <c r="AV92" s="73">
        <v>0</v>
      </c>
      <c r="AW92" s="73">
        <v>0</v>
      </c>
      <c r="AX92" s="73">
        <v>0</v>
      </c>
      <c r="AY92" s="73">
        <v>4</v>
      </c>
      <c r="AZ92" s="73">
        <v>3</v>
      </c>
      <c r="BA92" s="73">
        <v>14</v>
      </c>
      <c r="BB92" s="73">
        <v>38</v>
      </c>
      <c r="BC92" s="73">
        <v>62</v>
      </c>
      <c r="BD92" s="73">
        <v>151</v>
      </c>
      <c r="BE92" s="73">
        <v>239</v>
      </c>
      <c r="BF92" s="73">
        <v>363</v>
      </c>
      <c r="BG92" s="73">
        <v>521</v>
      </c>
      <c r="BH92" s="73">
        <v>556</v>
      </c>
      <c r="BI92" s="73">
        <v>646</v>
      </c>
      <c r="BJ92" s="73">
        <v>617</v>
      </c>
      <c r="BK92" s="73">
        <v>488</v>
      </c>
      <c r="BL92" s="73">
        <v>455</v>
      </c>
      <c r="BM92" s="73">
        <v>0</v>
      </c>
      <c r="BN92" s="73">
        <v>4157</v>
      </c>
      <c r="BP92" s="89">
        <v>1985</v>
      </c>
    </row>
    <row r="93" spans="2:68">
      <c r="B93" s="89">
        <v>1986</v>
      </c>
      <c r="C93" s="73">
        <v>0</v>
      </c>
      <c r="D93" s="73">
        <v>0</v>
      </c>
      <c r="E93" s="73">
        <v>0</v>
      </c>
      <c r="F93" s="73">
        <v>0</v>
      </c>
      <c r="G93" s="73">
        <v>4</v>
      </c>
      <c r="H93" s="73">
        <v>3</v>
      </c>
      <c r="I93" s="73">
        <v>9</v>
      </c>
      <c r="J93" s="73">
        <v>25</v>
      </c>
      <c r="K93" s="73">
        <v>38</v>
      </c>
      <c r="L93" s="73">
        <v>80</v>
      </c>
      <c r="M93" s="73">
        <v>96</v>
      </c>
      <c r="N93" s="73">
        <v>215</v>
      </c>
      <c r="O93" s="73">
        <v>323</v>
      </c>
      <c r="P93" s="73">
        <v>336</v>
      </c>
      <c r="Q93" s="73">
        <v>354</v>
      </c>
      <c r="R93" s="73">
        <v>317</v>
      </c>
      <c r="S93" s="73">
        <v>213</v>
      </c>
      <c r="T93" s="73">
        <v>141</v>
      </c>
      <c r="U93" s="73">
        <v>0</v>
      </c>
      <c r="V93" s="73">
        <v>2154</v>
      </c>
      <c r="X93" s="89">
        <v>1986</v>
      </c>
      <c r="Y93" s="73">
        <v>0</v>
      </c>
      <c r="Z93" s="73">
        <v>0</v>
      </c>
      <c r="AA93" s="73">
        <v>0</v>
      </c>
      <c r="AB93" s="73">
        <v>0</v>
      </c>
      <c r="AC93" s="73">
        <v>2</v>
      </c>
      <c r="AD93" s="73">
        <v>1</v>
      </c>
      <c r="AE93" s="73">
        <v>13</v>
      </c>
      <c r="AF93" s="73">
        <v>23</v>
      </c>
      <c r="AG93" s="73">
        <v>29</v>
      </c>
      <c r="AH93" s="73">
        <v>71</v>
      </c>
      <c r="AI93" s="73">
        <v>89</v>
      </c>
      <c r="AJ93" s="73">
        <v>149</v>
      </c>
      <c r="AK93" s="73">
        <v>213</v>
      </c>
      <c r="AL93" s="73">
        <v>270</v>
      </c>
      <c r="AM93" s="73">
        <v>293</v>
      </c>
      <c r="AN93" s="73">
        <v>330</v>
      </c>
      <c r="AO93" s="73">
        <v>277</v>
      </c>
      <c r="AP93" s="73">
        <v>353</v>
      </c>
      <c r="AQ93" s="73">
        <v>0</v>
      </c>
      <c r="AR93" s="73">
        <v>2113</v>
      </c>
      <c r="AT93" s="89">
        <v>1986</v>
      </c>
      <c r="AU93" s="73">
        <v>0</v>
      </c>
      <c r="AV93" s="73">
        <v>0</v>
      </c>
      <c r="AW93" s="73">
        <v>0</v>
      </c>
      <c r="AX93" s="73">
        <v>0</v>
      </c>
      <c r="AY93" s="73">
        <v>6</v>
      </c>
      <c r="AZ93" s="73">
        <v>4</v>
      </c>
      <c r="BA93" s="73">
        <v>22</v>
      </c>
      <c r="BB93" s="73">
        <v>48</v>
      </c>
      <c r="BC93" s="73">
        <v>67</v>
      </c>
      <c r="BD93" s="73">
        <v>151</v>
      </c>
      <c r="BE93" s="73">
        <v>185</v>
      </c>
      <c r="BF93" s="73">
        <v>364</v>
      </c>
      <c r="BG93" s="73">
        <v>536</v>
      </c>
      <c r="BH93" s="73">
        <v>606</v>
      </c>
      <c r="BI93" s="73">
        <v>647</v>
      </c>
      <c r="BJ93" s="73">
        <v>647</v>
      </c>
      <c r="BK93" s="73">
        <v>490</v>
      </c>
      <c r="BL93" s="73">
        <v>494</v>
      </c>
      <c r="BM93" s="73">
        <v>0</v>
      </c>
      <c r="BN93" s="73">
        <v>4267</v>
      </c>
      <c r="BP93" s="89">
        <v>1986</v>
      </c>
    </row>
    <row r="94" spans="2:68">
      <c r="B94" s="89">
        <v>1987</v>
      </c>
      <c r="C94" s="73">
        <v>0</v>
      </c>
      <c r="D94" s="73">
        <v>0</v>
      </c>
      <c r="E94" s="73">
        <v>0</v>
      </c>
      <c r="F94" s="73">
        <v>0</v>
      </c>
      <c r="G94" s="73">
        <v>1</v>
      </c>
      <c r="H94" s="73">
        <v>3</v>
      </c>
      <c r="I94" s="73">
        <v>7</v>
      </c>
      <c r="J94" s="73">
        <v>14</v>
      </c>
      <c r="K94" s="73">
        <v>29</v>
      </c>
      <c r="L94" s="73">
        <v>77</v>
      </c>
      <c r="M94" s="73">
        <v>130</v>
      </c>
      <c r="N94" s="73">
        <v>191</v>
      </c>
      <c r="O94" s="73">
        <v>338</v>
      </c>
      <c r="P94" s="73">
        <v>329</v>
      </c>
      <c r="Q94" s="73">
        <v>368</v>
      </c>
      <c r="R94" s="73">
        <v>344</v>
      </c>
      <c r="S94" s="73">
        <v>235</v>
      </c>
      <c r="T94" s="73">
        <v>152</v>
      </c>
      <c r="U94" s="73">
        <v>0</v>
      </c>
      <c r="V94" s="73">
        <v>2218</v>
      </c>
      <c r="X94" s="89">
        <v>1987</v>
      </c>
      <c r="Y94" s="73">
        <v>0</v>
      </c>
      <c r="Z94" s="73">
        <v>0</v>
      </c>
      <c r="AA94" s="73">
        <v>0</v>
      </c>
      <c r="AB94" s="73">
        <v>0</v>
      </c>
      <c r="AC94" s="73">
        <v>0</v>
      </c>
      <c r="AD94" s="73">
        <v>10</v>
      </c>
      <c r="AE94" s="73">
        <v>8</v>
      </c>
      <c r="AF94" s="73">
        <v>16</v>
      </c>
      <c r="AG94" s="73">
        <v>34</v>
      </c>
      <c r="AH94" s="73">
        <v>53</v>
      </c>
      <c r="AI94" s="73">
        <v>108</v>
      </c>
      <c r="AJ94" s="73">
        <v>148</v>
      </c>
      <c r="AK94" s="73">
        <v>204</v>
      </c>
      <c r="AL94" s="73">
        <v>253</v>
      </c>
      <c r="AM94" s="73">
        <v>306</v>
      </c>
      <c r="AN94" s="73">
        <v>308</v>
      </c>
      <c r="AO94" s="73">
        <v>297</v>
      </c>
      <c r="AP94" s="73">
        <v>338</v>
      </c>
      <c r="AQ94" s="73">
        <v>0</v>
      </c>
      <c r="AR94" s="73">
        <v>2083</v>
      </c>
      <c r="AT94" s="89">
        <v>1987</v>
      </c>
      <c r="AU94" s="73">
        <v>0</v>
      </c>
      <c r="AV94" s="73">
        <v>0</v>
      </c>
      <c r="AW94" s="73">
        <v>0</v>
      </c>
      <c r="AX94" s="73">
        <v>0</v>
      </c>
      <c r="AY94" s="73">
        <v>1</v>
      </c>
      <c r="AZ94" s="73">
        <v>13</v>
      </c>
      <c r="BA94" s="73">
        <v>15</v>
      </c>
      <c r="BB94" s="73">
        <v>30</v>
      </c>
      <c r="BC94" s="73">
        <v>63</v>
      </c>
      <c r="BD94" s="73">
        <v>130</v>
      </c>
      <c r="BE94" s="73">
        <v>238</v>
      </c>
      <c r="BF94" s="73">
        <v>339</v>
      </c>
      <c r="BG94" s="73">
        <v>542</v>
      </c>
      <c r="BH94" s="73">
        <v>582</v>
      </c>
      <c r="BI94" s="73">
        <v>674</v>
      </c>
      <c r="BJ94" s="73">
        <v>652</v>
      </c>
      <c r="BK94" s="73">
        <v>532</v>
      </c>
      <c r="BL94" s="73">
        <v>490</v>
      </c>
      <c r="BM94" s="73">
        <v>0</v>
      </c>
      <c r="BN94" s="73">
        <v>4301</v>
      </c>
      <c r="BP94" s="89">
        <v>1987</v>
      </c>
    </row>
    <row r="95" spans="2:68">
      <c r="B95" s="89">
        <v>1988</v>
      </c>
      <c r="C95" s="73">
        <v>0</v>
      </c>
      <c r="D95" s="73">
        <v>0</v>
      </c>
      <c r="E95" s="73">
        <v>1</v>
      </c>
      <c r="F95" s="73">
        <v>1</v>
      </c>
      <c r="G95" s="73">
        <v>2</v>
      </c>
      <c r="H95" s="73">
        <v>2</v>
      </c>
      <c r="I95" s="73">
        <v>9</v>
      </c>
      <c r="J95" s="73">
        <v>13</v>
      </c>
      <c r="K95" s="73">
        <v>32</v>
      </c>
      <c r="L95" s="73">
        <v>68</v>
      </c>
      <c r="M95" s="73">
        <v>132</v>
      </c>
      <c r="N95" s="73">
        <v>204</v>
      </c>
      <c r="O95" s="73">
        <v>345</v>
      </c>
      <c r="P95" s="73">
        <v>315</v>
      </c>
      <c r="Q95" s="73">
        <v>366</v>
      </c>
      <c r="R95" s="73">
        <v>354</v>
      </c>
      <c r="S95" s="73">
        <v>255</v>
      </c>
      <c r="T95" s="73">
        <v>154</v>
      </c>
      <c r="U95" s="73">
        <v>0</v>
      </c>
      <c r="V95" s="73">
        <v>2253</v>
      </c>
      <c r="X95" s="89">
        <v>1988</v>
      </c>
      <c r="Y95" s="73">
        <v>0</v>
      </c>
      <c r="Z95" s="73">
        <v>0</v>
      </c>
      <c r="AA95" s="73">
        <v>0</v>
      </c>
      <c r="AB95" s="73">
        <v>0</v>
      </c>
      <c r="AC95" s="73">
        <v>0</v>
      </c>
      <c r="AD95" s="73">
        <v>0</v>
      </c>
      <c r="AE95" s="73">
        <v>2</v>
      </c>
      <c r="AF95" s="73">
        <v>19</v>
      </c>
      <c r="AG95" s="73">
        <v>35</v>
      </c>
      <c r="AH95" s="73">
        <v>62</v>
      </c>
      <c r="AI95" s="73">
        <v>93</v>
      </c>
      <c r="AJ95" s="73">
        <v>159</v>
      </c>
      <c r="AK95" s="73">
        <v>197</v>
      </c>
      <c r="AL95" s="73">
        <v>258</v>
      </c>
      <c r="AM95" s="73">
        <v>296</v>
      </c>
      <c r="AN95" s="73">
        <v>349</v>
      </c>
      <c r="AO95" s="73">
        <v>264</v>
      </c>
      <c r="AP95" s="73">
        <v>292</v>
      </c>
      <c r="AQ95" s="73">
        <v>0</v>
      </c>
      <c r="AR95" s="73">
        <v>2026</v>
      </c>
      <c r="AT95" s="89">
        <v>1988</v>
      </c>
      <c r="AU95" s="73">
        <v>0</v>
      </c>
      <c r="AV95" s="73">
        <v>0</v>
      </c>
      <c r="AW95" s="73">
        <v>1</v>
      </c>
      <c r="AX95" s="73">
        <v>1</v>
      </c>
      <c r="AY95" s="73">
        <v>2</v>
      </c>
      <c r="AZ95" s="73">
        <v>2</v>
      </c>
      <c r="BA95" s="73">
        <v>11</v>
      </c>
      <c r="BB95" s="73">
        <v>32</v>
      </c>
      <c r="BC95" s="73">
        <v>67</v>
      </c>
      <c r="BD95" s="73">
        <v>130</v>
      </c>
      <c r="BE95" s="73">
        <v>225</v>
      </c>
      <c r="BF95" s="73">
        <v>363</v>
      </c>
      <c r="BG95" s="73">
        <v>542</v>
      </c>
      <c r="BH95" s="73">
        <v>573</v>
      </c>
      <c r="BI95" s="73">
        <v>662</v>
      </c>
      <c r="BJ95" s="73">
        <v>703</v>
      </c>
      <c r="BK95" s="73">
        <v>519</v>
      </c>
      <c r="BL95" s="73">
        <v>446</v>
      </c>
      <c r="BM95" s="73">
        <v>0</v>
      </c>
      <c r="BN95" s="73">
        <v>4279</v>
      </c>
      <c r="BP95" s="89">
        <v>1988</v>
      </c>
    </row>
    <row r="96" spans="2:68">
      <c r="B96" s="89">
        <v>1989</v>
      </c>
      <c r="C96" s="73">
        <v>0</v>
      </c>
      <c r="D96" s="73">
        <v>0</v>
      </c>
      <c r="E96" s="73">
        <v>0</v>
      </c>
      <c r="F96" s="73">
        <v>0</v>
      </c>
      <c r="G96" s="73">
        <v>0</v>
      </c>
      <c r="H96" s="73">
        <v>2</v>
      </c>
      <c r="I96" s="73">
        <v>6</v>
      </c>
      <c r="J96" s="73">
        <v>17</v>
      </c>
      <c r="K96" s="73">
        <v>42</v>
      </c>
      <c r="L96" s="73">
        <v>68</v>
      </c>
      <c r="M96" s="73">
        <v>116</v>
      </c>
      <c r="N96" s="73">
        <v>197</v>
      </c>
      <c r="O96" s="73">
        <v>332</v>
      </c>
      <c r="P96" s="73">
        <v>370</v>
      </c>
      <c r="Q96" s="73">
        <v>340</v>
      </c>
      <c r="R96" s="73">
        <v>330</v>
      </c>
      <c r="S96" s="73">
        <v>267</v>
      </c>
      <c r="T96" s="73">
        <v>180</v>
      </c>
      <c r="U96" s="73">
        <v>0</v>
      </c>
      <c r="V96" s="73">
        <v>2267</v>
      </c>
      <c r="X96" s="89">
        <v>1989</v>
      </c>
      <c r="Y96" s="73">
        <v>0</v>
      </c>
      <c r="Z96" s="73">
        <v>0</v>
      </c>
      <c r="AA96" s="73">
        <v>0</v>
      </c>
      <c r="AB96" s="73">
        <v>1</v>
      </c>
      <c r="AC96" s="73">
        <v>3</v>
      </c>
      <c r="AD96" s="73">
        <v>3</v>
      </c>
      <c r="AE96" s="73">
        <v>9</v>
      </c>
      <c r="AF96" s="73">
        <v>13</v>
      </c>
      <c r="AG96" s="73">
        <v>29</v>
      </c>
      <c r="AH96" s="73">
        <v>58</v>
      </c>
      <c r="AI96" s="73">
        <v>95</v>
      </c>
      <c r="AJ96" s="73">
        <v>128</v>
      </c>
      <c r="AK96" s="73">
        <v>205</v>
      </c>
      <c r="AL96" s="73">
        <v>254</v>
      </c>
      <c r="AM96" s="73">
        <v>288</v>
      </c>
      <c r="AN96" s="73">
        <v>334</v>
      </c>
      <c r="AO96" s="73">
        <v>254</v>
      </c>
      <c r="AP96" s="73">
        <v>340</v>
      </c>
      <c r="AQ96" s="73">
        <v>0</v>
      </c>
      <c r="AR96" s="73">
        <v>2014</v>
      </c>
      <c r="AT96" s="89">
        <v>1989</v>
      </c>
      <c r="AU96" s="73">
        <v>0</v>
      </c>
      <c r="AV96" s="73">
        <v>0</v>
      </c>
      <c r="AW96" s="73">
        <v>0</v>
      </c>
      <c r="AX96" s="73">
        <v>1</v>
      </c>
      <c r="AY96" s="73">
        <v>3</v>
      </c>
      <c r="AZ96" s="73">
        <v>5</v>
      </c>
      <c r="BA96" s="73">
        <v>15</v>
      </c>
      <c r="BB96" s="73">
        <v>30</v>
      </c>
      <c r="BC96" s="73">
        <v>71</v>
      </c>
      <c r="BD96" s="73">
        <v>126</v>
      </c>
      <c r="BE96" s="73">
        <v>211</v>
      </c>
      <c r="BF96" s="73">
        <v>325</v>
      </c>
      <c r="BG96" s="73">
        <v>537</v>
      </c>
      <c r="BH96" s="73">
        <v>624</v>
      </c>
      <c r="BI96" s="73">
        <v>628</v>
      </c>
      <c r="BJ96" s="73">
        <v>664</v>
      </c>
      <c r="BK96" s="73">
        <v>521</v>
      </c>
      <c r="BL96" s="73">
        <v>520</v>
      </c>
      <c r="BM96" s="73">
        <v>0</v>
      </c>
      <c r="BN96" s="73">
        <v>4281</v>
      </c>
      <c r="BP96" s="89">
        <v>1989</v>
      </c>
    </row>
    <row r="97" spans="2:68">
      <c r="B97" s="89">
        <v>1990</v>
      </c>
      <c r="C97" s="73">
        <v>0</v>
      </c>
      <c r="D97" s="73">
        <v>0</v>
      </c>
      <c r="E97" s="73">
        <v>0</v>
      </c>
      <c r="F97" s="73">
        <v>1</v>
      </c>
      <c r="G97" s="73">
        <v>0</v>
      </c>
      <c r="H97" s="73">
        <v>5</v>
      </c>
      <c r="I97" s="73">
        <v>6</v>
      </c>
      <c r="J97" s="73">
        <v>12</v>
      </c>
      <c r="K97" s="73">
        <v>40</v>
      </c>
      <c r="L97" s="73">
        <v>65</v>
      </c>
      <c r="M97" s="73">
        <v>103</v>
      </c>
      <c r="N97" s="73">
        <v>179</v>
      </c>
      <c r="O97" s="73">
        <v>304</v>
      </c>
      <c r="P97" s="73">
        <v>408</v>
      </c>
      <c r="Q97" s="73">
        <v>380</v>
      </c>
      <c r="R97" s="73">
        <v>381</v>
      </c>
      <c r="S97" s="73">
        <v>246</v>
      </c>
      <c r="T97" s="73">
        <v>159</v>
      </c>
      <c r="U97" s="73">
        <v>0</v>
      </c>
      <c r="V97" s="73">
        <v>2289</v>
      </c>
      <c r="X97" s="89">
        <v>1990</v>
      </c>
      <c r="Y97" s="73">
        <v>0</v>
      </c>
      <c r="Z97" s="73">
        <v>0</v>
      </c>
      <c r="AA97" s="73">
        <v>0</v>
      </c>
      <c r="AB97" s="73">
        <v>0</v>
      </c>
      <c r="AC97" s="73">
        <v>4</v>
      </c>
      <c r="AD97" s="73">
        <v>2</v>
      </c>
      <c r="AE97" s="73">
        <v>8</v>
      </c>
      <c r="AF97" s="73">
        <v>14</v>
      </c>
      <c r="AG97" s="73">
        <v>31</v>
      </c>
      <c r="AH97" s="73">
        <v>52</v>
      </c>
      <c r="AI97" s="73">
        <v>111</v>
      </c>
      <c r="AJ97" s="73">
        <v>126</v>
      </c>
      <c r="AK97" s="73">
        <v>205</v>
      </c>
      <c r="AL97" s="73">
        <v>271</v>
      </c>
      <c r="AM97" s="73">
        <v>300</v>
      </c>
      <c r="AN97" s="73">
        <v>322</v>
      </c>
      <c r="AO97" s="73">
        <v>264</v>
      </c>
      <c r="AP97" s="73">
        <v>333</v>
      </c>
      <c r="AQ97" s="73">
        <v>0</v>
      </c>
      <c r="AR97" s="73">
        <v>2043</v>
      </c>
      <c r="AT97" s="89">
        <v>1990</v>
      </c>
      <c r="AU97" s="73">
        <v>0</v>
      </c>
      <c r="AV97" s="73">
        <v>0</v>
      </c>
      <c r="AW97" s="73">
        <v>0</v>
      </c>
      <c r="AX97" s="73">
        <v>1</v>
      </c>
      <c r="AY97" s="73">
        <v>4</v>
      </c>
      <c r="AZ97" s="73">
        <v>7</v>
      </c>
      <c r="BA97" s="73">
        <v>14</v>
      </c>
      <c r="BB97" s="73">
        <v>26</v>
      </c>
      <c r="BC97" s="73">
        <v>71</v>
      </c>
      <c r="BD97" s="73">
        <v>117</v>
      </c>
      <c r="BE97" s="73">
        <v>214</v>
      </c>
      <c r="BF97" s="73">
        <v>305</v>
      </c>
      <c r="BG97" s="73">
        <v>509</v>
      </c>
      <c r="BH97" s="73">
        <v>679</v>
      </c>
      <c r="BI97" s="73">
        <v>680</v>
      </c>
      <c r="BJ97" s="73">
        <v>703</v>
      </c>
      <c r="BK97" s="73">
        <v>510</v>
      </c>
      <c r="BL97" s="73">
        <v>492</v>
      </c>
      <c r="BM97" s="73">
        <v>0</v>
      </c>
      <c r="BN97" s="73">
        <v>4332</v>
      </c>
      <c r="BP97" s="89">
        <v>1990</v>
      </c>
    </row>
    <row r="98" spans="2:68">
      <c r="B98" s="89">
        <v>1991</v>
      </c>
      <c r="C98" s="73">
        <v>0</v>
      </c>
      <c r="D98" s="73">
        <v>0</v>
      </c>
      <c r="E98" s="73">
        <v>0</v>
      </c>
      <c r="F98" s="73">
        <v>1</v>
      </c>
      <c r="G98" s="73">
        <v>0</v>
      </c>
      <c r="H98" s="73">
        <v>3</v>
      </c>
      <c r="I98" s="73">
        <v>9</v>
      </c>
      <c r="J98" s="73">
        <v>16</v>
      </c>
      <c r="K98" s="73">
        <v>45</v>
      </c>
      <c r="L98" s="73">
        <v>68</v>
      </c>
      <c r="M98" s="73">
        <v>139</v>
      </c>
      <c r="N98" s="73">
        <v>183</v>
      </c>
      <c r="O98" s="73">
        <v>310</v>
      </c>
      <c r="P98" s="73">
        <v>373</v>
      </c>
      <c r="Q98" s="73">
        <v>380</v>
      </c>
      <c r="R98" s="73">
        <v>368</v>
      </c>
      <c r="S98" s="73">
        <v>258</v>
      </c>
      <c r="T98" s="73">
        <v>168</v>
      </c>
      <c r="U98" s="73">
        <v>0</v>
      </c>
      <c r="V98" s="73">
        <v>2321</v>
      </c>
      <c r="X98" s="89">
        <v>1991</v>
      </c>
      <c r="Y98" s="73">
        <v>0</v>
      </c>
      <c r="Z98" s="73">
        <v>0</v>
      </c>
      <c r="AA98" s="73">
        <v>0</v>
      </c>
      <c r="AB98" s="73">
        <v>1</v>
      </c>
      <c r="AC98" s="73">
        <v>1</v>
      </c>
      <c r="AD98" s="73">
        <v>3</v>
      </c>
      <c r="AE98" s="73">
        <v>10</v>
      </c>
      <c r="AF98" s="73">
        <v>12</v>
      </c>
      <c r="AG98" s="73">
        <v>34</v>
      </c>
      <c r="AH98" s="73">
        <v>52</v>
      </c>
      <c r="AI98" s="73">
        <v>95</v>
      </c>
      <c r="AJ98" s="73">
        <v>111</v>
      </c>
      <c r="AK98" s="73">
        <v>184</v>
      </c>
      <c r="AL98" s="73">
        <v>287</v>
      </c>
      <c r="AM98" s="73">
        <v>285</v>
      </c>
      <c r="AN98" s="73">
        <v>344</v>
      </c>
      <c r="AO98" s="73">
        <v>300</v>
      </c>
      <c r="AP98" s="73">
        <v>342</v>
      </c>
      <c r="AQ98" s="73">
        <v>0</v>
      </c>
      <c r="AR98" s="73">
        <v>2061</v>
      </c>
      <c r="AT98" s="89">
        <v>1991</v>
      </c>
      <c r="AU98" s="73">
        <v>0</v>
      </c>
      <c r="AV98" s="73">
        <v>0</v>
      </c>
      <c r="AW98" s="73">
        <v>0</v>
      </c>
      <c r="AX98" s="73">
        <v>2</v>
      </c>
      <c r="AY98" s="73">
        <v>1</v>
      </c>
      <c r="AZ98" s="73">
        <v>6</v>
      </c>
      <c r="BA98" s="73">
        <v>19</v>
      </c>
      <c r="BB98" s="73">
        <v>28</v>
      </c>
      <c r="BC98" s="73">
        <v>79</v>
      </c>
      <c r="BD98" s="73">
        <v>120</v>
      </c>
      <c r="BE98" s="73">
        <v>234</v>
      </c>
      <c r="BF98" s="73">
        <v>294</v>
      </c>
      <c r="BG98" s="73">
        <v>494</v>
      </c>
      <c r="BH98" s="73">
        <v>660</v>
      </c>
      <c r="BI98" s="73">
        <v>665</v>
      </c>
      <c r="BJ98" s="73">
        <v>712</v>
      </c>
      <c r="BK98" s="73">
        <v>558</v>
      </c>
      <c r="BL98" s="73">
        <v>510</v>
      </c>
      <c r="BM98" s="73">
        <v>0</v>
      </c>
      <c r="BN98" s="73">
        <v>4382</v>
      </c>
      <c r="BP98" s="89">
        <v>1991</v>
      </c>
    </row>
    <row r="99" spans="2:68">
      <c r="B99" s="89">
        <v>1992</v>
      </c>
      <c r="C99" s="73">
        <v>0</v>
      </c>
      <c r="D99" s="73">
        <v>0</v>
      </c>
      <c r="E99" s="73">
        <v>0</v>
      </c>
      <c r="F99" s="73">
        <v>0</v>
      </c>
      <c r="G99" s="73">
        <v>0</v>
      </c>
      <c r="H99" s="73">
        <v>1</v>
      </c>
      <c r="I99" s="73">
        <v>7</v>
      </c>
      <c r="J99" s="73">
        <v>12</v>
      </c>
      <c r="K99" s="73">
        <v>34</v>
      </c>
      <c r="L99" s="73">
        <v>68</v>
      </c>
      <c r="M99" s="73">
        <v>143</v>
      </c>
      <c r="N99" s="73">
        <v>203</v>
      </c>
      <c r="O99" s="73">
        <v>292</v>
      </c>
      <c r="P99" s="73">
        <v>379</v>
      </c>
      <c r="Q99" s="73">
        <v>385</v>
      </c>
      <c r="R99" s="73">
        <v>366</v>
      </c>
      <c r="S99" s="73">
        <v>271</v>
      </c>
      <c r="T99" s="73">
        <v>206</v>
      </c>
      <c r="U99" s="73">
        <v>0</v>
      </c>
      <c r="V99" s="73">
        <v>2367</v>
      </c>
      <c r="X99" s="89">
        <v>1992</v>
      </c>
      <c r="Y99" s="73">
        <v>0</v>
      </c>
      <c r="Z99" s="73">
        <v>0</v>
      </c>
      <c r="AA99" s="73">
        <v>0</v>
      </c>
      <c r="AB99" s="73">
        <v>0</v>
      </c>
      <c r="AC99" s="73">
        <v>0</v>
      </c>
      <c r="AD99" s="73">
        <v>3</v>
      </c>
      <c r="AE99" s="73">
        <v>6</v>
      </c>
      <c r="AF99" s="73">
        <v>17</v>
      </c>
      <c r="AG99" s="73">
        <v>38</v>
      </c>
      <c r="AH99" s="73">
        <v>71</v>
      </c>
      <c r="AI99" s="73">
        <v>92</v>
      </c>
      <c r="AJ99" s="73">
        <v>127</v>
      </c>
      <c r="AK99" s="73">
        <v>177</v>
      </c>
      <c r="AL99" s="73">
        <v>251</v>
      </c>
      <c r="AM99" s="73">
        <v>317</v>
      </c>
      <c r="AN99" s="73">
        <v>305</v>
      </c>
      <c r="AO99" s="73">
        <v>311</v>
      </c>
      <c r="AP99" s="73">
        <v>345</v>
      </c>
      <c r="AQ99" s="73">
        <v>0</v>
      </c>
      <c r="AR99" s="73">
        <v>2060</v>
      </c>
      <c r="AT99" s="89">
        <v>1992</v>
      </c>
      <c r="AU99" s="73">
        <v>0</v>
      </c>
      <c r="AV99" s="73">
        <v>0</v>
      </c>
      <c r="AW99" s="73">
        <v>0</v>
      </c>
      <c r="AX99" s="73">
        <v>0</v>
      </c>
      <c r="AY99" s="73">
        <v>0</v>
      </c>
      <c r="AZ99" s="73">
        <v>4</v>
      </c>
      <c r="BA99" s="73">
        <v>13</v>
      </c>
      <c r="BB99" s="73">
        <v>29</v>
      </c>
      <c r="BC99" s="73">
        <v>72</v>
      </c>
      <c r="BD99" s="73">
        <v>139</v>
      </c>
      <c r="BE99" s="73">
        <v>235</v>
      </c>
      <c r="BF99" s="73">
        <v>330</v>
      </c>
      <c r="BG99" s="73">
        <v>469</v>
      </c>
      <c r="BH99" s="73">
        <v>630</v>
      </c>
      <c r="BI99" s="73">
        <v>702</v>
      </c>
      <c r="BJ99" s="73">
        <v>671</v>
      </c>
      <c r="BK99" s="73">
        <v>582</v>
      </c>
      <c r="BL99" s="73">
        <v>551</v>
      </c>
      <c r="BM99" s="73">
        <v>0</v>
      </c>
      <c r="BN99" s="73">
        <v>4427</v>
      </c>
      <c r="BP99" s="89">
        <v>1992</v>
      </c>
    </row>
    <row r="100" spans="2:68">
      <c r="B100" s="89">
        <v>1993</v>
      </c>
      <c r="C100" s="73">
        <v>0</v>
      </c>
      <c r="D100" s="73">
        <v>0</v>
      </c>
      <c r="E100" s="73">
        <v>0</v>
      </c>
      <c r="F100" s="73">
        <v>0</v>
      </c>
      <c r="G100" s="73">
        <v>0</v>
      </c>
      <c r="H100" s="73">
        <v>4</v>
      </c>
      <c r="I100" s="73">
        <v>7</v>
      </c>
      <c r="J100" s="73">
        <v>15</v>
      </c>
      <c r="K100" s="73">
        <v>34</v>
      </c>
      <c r="L100" s="73">
        <v>79</v>
      </c>
      <c r="M100" s="73">
        <v>117</v>
      </c>
      <c r="N100" s="73">
        <v>198</v>
      </c>
      <c r="O100" s="73">
        <v>305</v>
      </c>
      <c r="P100" s="73">
        <v>403</v>
      </c>
      <c r="Q100" s="73">
        <v>372</v>
      </c>
      <c r="R100" s="73">
        <v>390</v>
      </c>
      <c r="S100" s="73">
        <v>266</v>
      </c>
      <c r="T100" s="73">
        <v>218</v>
      </c>
      <c r="U100" s="73">
        <v>0</v>
      </c>
      <c r="V100" s="73">
        <v>2408</v>
      </c>
      <c r="X100" s="89">
        <v>1993</v>
      </c>
      <c r="Y100" s="73">
        <v>0</v>
      </c>
      <c r="Z100" s="73">
        <v>0</v>
      </c>
      <c r="AA100" s="73">
        <v>0</v>
      </c>
      <c r="AB100" s="73">
        <v>1</v>
      </c>
      <c r="AC100" s="73">
        <v>3</v>
      </c>
      <c r="AD100" s="73">
        <v>3</v>
      </c>
      <c r="AE100" s="73">
        <v>5</v>
      </c>
      <c r="AF100" s="73">
        <v>18</v>
      </c>
      <c r="AG100" s="73">
        <v>34</v>
      </c>
      <c r="AH100" s="73">
        <v>56</v>
      </c>
      <c r="AI100" s="73">
        <v>87</v>
      </c>
      <c r="AJ100" s="73">
        <v>139</v>
      </c>
      <c r="AK100" s="73">
        <v>190</v>
      </c>
      <c r="AL100" s="73">
        <v>248</v>
      </c>
      <c r="AM100" s="73">
        <v>327</v>
      </c>
      <c r="AN100" s="73">
        <v>326</v>
      </c>
      <c r="AO100" s="73">
        <v>313</v>
      </c>
      <c r="AP100" s="73">
        <v>383</v>
      </c>
      <c r="AQ100" s="73">
        <v>0</v>
      </c>
      <c r="AR100" s="73">
        <v>2133</v>
      </c>
      <c r="AT100" s="89">
        <v>1993</v>
      </c>
      <c r="AU100" s="73">
        <v>0</v>
      </c>
      <c r="AV100" s="73">
        <v>0</v>
      </c>
      <c r="AW100" s="73">
        <v>0</v>
      </c>
      <c r="AX100" s="73">
        <v>1</v>
      </c>
      <c r="AY100" s="73">
        <v>3</v>
      </c>
      <c r="AZ100" s="73">
        <v>7</v>
      </c>
      <c r="BA100" s="73">
        <v>12</v>
      </c>
      <c r="BB100" s="73">
        <v>33</v>
      </c>
      <c r="BC100" s="73">
        <v>68</v>
      </c>
      <c r="BD100" s="73">
        <v>135</v>
      </c>
      <c r="BE100" s="73">
        <v>204</v>
      </c>
      <c r="BF100" s="73">
        <v>337</v>
      </c>
      <c r="BG100" s="73">
        <v>495</v>
      </c>
      <c r="BH100" s="73">
        <v>651</v>
      </c>
      <c r="BI100" s="73">
        <v>699</v>
      </c>
      <c r="BJ100" s="73">
        <v>716</v>
      </c>
      <c r="BK100" s="73">
        <v>579</v>
      </c>
      <c r="BL100" s="73">
        <v>601</v>
      </c>
      <c r="BM100" s="73">
        <v>0</v>
      </c>
      <c r="BN100" s="73">
        <v>4541</v>
      </c>
      <c r="BP100" s="89">
        <v>1993</v>
      </c>
    </row>
    <row r="101" spans="2:68">
      <c r="B101" s="89">
        <v>1994</v>
      </c>
      <c r="C101" s="73">
        <v>0</v>
      </c>
      <c r="D101" s="73">
        <v>0</v>
      </c>
      <c r="E101" s="73">
        <v>1</v>
      </c>
      <c r="F101" s="73">
        <v>0</v>
      </c>
      <c r="G101" s="73">
        <v>3</v>
      </c>
      <c r="H101" s="73">
        <v>3</v>
      </c>
      <c r="I101" s="73">
        <v>7</v>
      </c>
      <c r="J101" s="73">
        <v>13</v>
      </c>
      <c r="K101" s="73">
        <v>44</v>
      </c>
      <c r="L101" s="73">
        <v>70</v>
      </c>
      <c r="M101" s="73">
        <v>127</v>
      </c>
      <c r="N101" s="73">
        <v>237</v>
      </c>
      <c r="O101" s="73">
        <v>310</v>
      </c>
      <c r="P101" s="73">
        <v>451</v>
      </c>
      <c r="Q101" s="73">
        <v>445</v>
      </c>
      <c r="R101" s="73">
        <v>354</v>
      </c>
      <c r="S101" s="73">
        <v>289</v>
      </c>
      <c r="T101" s="73">
        <v>199</v>
      </c>
      <c r="U101" s="73">
        <v>0</v>
      </c>
      <c r="V101" s="73">
        <v>2553</v>
      </c>
      <c r="X101" s="89">
        <v>1994</v>
      </c>
      <c r="Y101" s="73">
        <v>0</v>
      </c>
      <c r="Z101" s="73">
        <v>0</v>
      </c>
      <c r="AA101" s="73">
        <v>0</v>
      </c>
      <c r="AB101" s="73">
        <v>0</v>
      </c>
      <c r="AC101" s="73">
        <v>0</v>
      </c>
      <c r="AD101" s="73">
        <v>4</v>
      </c>
      <c r="AE101" s="73">
        <v>8</v>
      </c>
      <c r="AF101" s="73">
        <v>10</v>
      </c>
      <c r="AG101" s="73">
        <v>31</v>
      </c>
      <c r="AH101" s="73">
        <v>57</v>
      </c>
      <c r="AI101" s="73">
        <v>78</v>
      </c>
      <c r="AJ101" s="73">
        <v>157</v>
      </c>
      <c r="AK101" s="73">
        <v>209</v>
      </c>
      <c r="AL101" s="73">
        <v>278</v>
      </c>
      <c r="AM101" s="73">
        <v>343</v>
      </c>
      <c r="AN101" s="73">
        <v>310</v>
      </c>
      <c r="AO101" s="73">
        <v>308</v>
      </c>
      <c r="AP101" s="73">
        <v>423</v>
      </c>
      <c r="AQ101" s="73">
        <v>0</v>
      </c>
      <c r="AR101" s="73">
        <v>2216</v>
      </c>
      <c r="AT101" s="89">
        <v>1994</v>
      </c>
      <c r="AU101" s="73">
        <v>0</v>
      </c>
      <c r="AV101" s="73">
        <v>0</v>
      </c>
      <c r="AW101" s="73">
        <v>1</v>
      </c>
      <c r="AX101" s="73">
        <v>0</v>
      </c>
      <c r="AY101" s="73">
        <v>3</v>
      </c>
      <c r="AZ101" s="73">
        <v>7</v>
      </c>
      <c r="BA101" s="73">
        <v>15</v>
      </c>
      <c r="BB101" s="73">
        <v>23</v>
      </c>
      <c r="BC101" s="73">
        <v>75</v>
      </c>
      <c r="BD101" s="73">
        <v>127</v>
      </c>
      <c r="BE101" s="73">
        <v>205</v>
      </c>
      <c r="BF101" s="73">
        <v>394</v>
      </c>
      <c r="BG101" s="73">
        <v>519</v>
      </c>
      <c r="BH101" s="73">
        <v>729</v>
      </c>
      <c r="BI101" s="73">
        <v>788</v>
      </c>
      <c r="BJ101" s="73">
        <v>664</v>
      </c>
      <c r="BK101" s="73">
        <v>597</v>
      </c>
      <c r="BL101" s="73">
        <v>622</v>
      </c>
      <c r="BM101" s="73">
        <v>0</v>
      </c>
      <c r="BN101" s="73">
        <v>4769</v>
      </c>
      <c r="BP101" s="89">
        <v>1994</v>
      </c>
    </row>
    <row r="102" spans="2:68">
      <c r="B102" s="89">
        <v>1995</v>
      </c>
      <c r="C102" s="73">
        <v>0</v>
      </c>
      <c r="D102" s="73">
        <v>0</v>
      </c>
      <c r="E102" s="73">
        <v>0</v>
      </c>
      <c r="F102" s="73">
        <v>0</v>
      </c>
      <c r="G102" s="73">
        <v>1</v>
      </c>
      <c r="H102" s="73">
        <v>1</v>
      </c>
      <c r="I102" s="73">
        <v>6</v>
      </c>
      <c r="J102" s="73">
        <v>13</v>
      </c>
      <c r="K102" s="73">
        <v>32</v>
      </c>
      <c r="L102" s="73">
        <v>80</v>
      </c>
      <c r="M102" s="73">
        <v>123</v>
      </c>
      <c r="N102" s="73">
        <v>195</v>
      </c>
      <c r="O102" s="73">
        <v>290</v>
      </c>
      <c r="P102" s="73">
        <v>400</v>
      </c>
      <c r="Q102" s="73">
        <v>463</v>
      </c>
      <c r="R102" s="73">
        <v>356</v>
      </c>
      <c r="S102" s="73">
        <v>303</v>
      </c>
      <c r="T102" s="73">
        <v>228</v>
      </c>
      <c r="U102" s="73">
        <v>0</v>
      </c>
      <c r="V102" s="73">
        <v>2491</v>
      </c>
      <c r="X102" s="89">
        <v>1995</v>
      </c>
      <c r="Y102" s="73">
        <v>0</v>
      </c>
      <c r="Z102" s="73">
        <v>0</v>
      </c>
      <c r="AA102" s="73">
        <v>0</v>
      </c>
      <c r="AB102" s="73">
        <v>0</v>
      </c>
      <c r="AC102" s="73">
        <v>2</v>
      </c>
      <c r="AD102" s="73">
        <v>1</v>
      </c>
      <c r="AE102" s="73">
        <v>7</v>
      </c>
      <c r="AF102" s="73">
        <v>17</v>
      </c>
      <c r="AG102" s="73">
        <v>36</v>
      </c>
      <c r="AH102" s="73">
        <v>47</v>
      </c>
      <c r="AI102" s="73">
        <v>90</v>
      </c>
      <c r="AJ102" s="73">
        <v>134</v>
      </c>
      <c r="AK102" s="73">
        <v>171</v>
      </c>
      <c r="AL102" s="73">
        <v>262</v>
      </c>
      <c r="AM102" s="73">
        <v>317</v>
      </c>
      <c r="AN102" s="73">
        <v>332</v>
      </c>
      <c r="AO102" s="73">
        <v>326</v>
      </c>
      <c r="AP102" s="73">
        <v>386</v>
      </c>
      <c r="AQ102" s="73">
        <v>0</v>
      </c>
      <c r="AR102" s="73">
        <v>2128</v>
      </c>
      <c r="AT102" s="89">
        <v>1995</v>
      </c>
      <c r="AU102" s="73">
        <v>0</v>
      </c>
      <c r="AV102" s="73">
        <v>0</v>
      </c>
      <c r="AW102" s="73">
        <v>0</v>
      </c>
      <c r="AX102" s="73">
        <v>0</v>
      </c>
      <c r="AY102" s="73">
        <v>3</v>
      </c>
      <c r="AZ102" s="73">
        <v>2</v>
      </c>
      <c r="BA102" s="73">
        <v>13</v>
      </c>
      <c r="BB102" s="73">
        <v>30</v>
      </c>
      <c r="BC102" s="73">
        <v>68</v>
      </c>
      <c r="BD102" s="73">
        <v>127</v>
      </c>
      <c r="BE102" s="73">
        <v>213</v>
      </c>
      <c r="BF102" s="73">
        <v>329</v>
      </c>
      <c r="BG102" s="73">
        <v>461</v>
      </c>
      <c r="BH102" s="73">
        <v>662</v>
      </c>
      <c r="BI102" s="73">
        <v>780</v>
      </c>
      <c r="BJ102" s="73">
        <v>688</v>
      </c>
      <c r="BK102" s="73">
        <v>629</v>
      </c>
      <c r="BL102" s="73">
        <v>614</v>
      </c>
      <c r="BM102" s="73">
        <v>0</v>
      </c>
      <c r="BN102" s="73">
        <v>4619</v>
      </c>
      <c r="BP102" s="89">
        <v>1995</v>
      </c>
    </row>
    <row r="103" spans="2:68">
      <c r="B103" s="89">
        <v>1996</v>
      </c>
      <c r="C103" s="73">
        <v>0</v>
      </c>
      <c r="D103" s="73">
        <v>0</v>
      </c>
      <c r="E103" s="73">
        <v>0</v>
      </c>
      <c r="F103" s="73">
        <v>0</v>
      </c>
      <c r="G103" s="73">
        <v>0</v>
      </c>
      <c r="H103" s="73">
        <v>3</v>
      </c>
      <c r="I103" s="73">
        <v>6</v>
      </c>
      <c r="J103" s="73">
        <v>12</v>
      </c>
      <c r="K103" s="73">
        <v>33</v>
      </c>
      <c r="L103" s="73">
        <v>65</v>
      </c>
      <c r="M103" s="73">
        <v>130</v>
      </c>
      <c r="N103" s="73">
        <v>199</v>
      </c>
      <c r="O103" s="73">
        <v>307</v>
      </c>
      <c r="P103" s="73">
        <v>450</v>
      </c>
      <c r="Q103" s="73">
        <v>497</v>
      </c>
      <c r="R103" s="73">
        <v>367</v>
      </c>
      <c r="S103" s="73">
        <v>307</v>
      </c>
      <c r="T103" s="73">
        <v>227</v>
      </c>
      <c r="U103" s="73">
        <v>0</v>
      </c>
      <c r="V103" s="73">
        <v>2603</v>
      </c>
      <c r="X103" s="89">
        <v>1996</v>
      </c>
      <c r="Y103" s="73">
        <v>0</v>
      </c>
      <c r="Z103" s="73">
        <v>0</v>
      </c>
      <c r="AA103" s="73">
        <v>0</v>
      </c>
      <c r="AB103" s="73">
        <v>0</v>
      </c>
      <c r="AC103" s="73">
        <v>1</v>
      </c>
      <c r="AD103" s="73">
        <v>4</v>
      </c>
      <c r="AE103" s="73">
        <v>10</v>
      </c>
      <c r="AF103" s="73">
        <v>12</v>
      </c>
      <c r="AG103" s="73">
        <v>28</v>
      </c>
      <c r="AH103" s="73">
        <v>66</v>
      </c>
      <c r="AI103" s="73">
        <v>96</v>
      </c>
      <c r="AJ103" s="73">
        <v>134</v>
      </c>
      <c r="AK103" s="73">
        <v>183</v>
      </c>
      <c r="AL103" s="73">
        <v>238</v>
      </c>
      <c r="AM103" s="73">
        <v>336</v>
      </c>
      <c r="AN103" s="73">
        <v>332</v>
      </c>
      <c r="AO103" s="73">
        <v>338</v>
      </c>
      <c r="AP103" s="73">
        <v>399</v>
      </c>
      <c r="AQ103" s="73">
        <v>0</v>
      </c>
      <c r="AR103" s="73">
        <v>2177</v>
      </c>
      <c r="AT103" s="89">
        <v>1996</v>
      </c>
      <c r="AU103" s="73">
        <v>0</v>
      </c>
      <c r="AV103" s="73">
        <v>0</v>
      </c>
      <c r="AW103" s="73">
        <v>0</v>
      </c>
      <c r="AX103" s="73">
        <v>0</v>
      </c>
      <c r="AY103" s="73">
        <v>1</v>
      </c>
      <c r="AZ103" s="73">
        <v>7</v>
      </c>
      <c r="BA103" s="73">
        <v>16</v>
      </c>
      <c r="BB103" s="73">
        <v>24</v>
      </c>
      <c r="BC103" s="73">
        <v>61</v>
      </c>
      <c r="BD103" s="73">
        <v>131</v>
      </c>
      <c r="BE103" s="73">
        <v>226</v>
      </c>
      <c r="BF103" s="73">
        <v>333</v>
      </c>
      <c r="BG103" s="73">
        <v>490</v>
      </c>
      <c r="BH103" s="73">
        <v>688</v>
      </c>
      <c r="BI103" s="73">
        <v>833</v>
      </c>
      <c r="BJ103" s="73">
        <v>699</v>
      </c>
      <c r="BK103" s="73">
        <v>645</v>
      </c>
      <c r="BL103" s="73">
        <v>626</v>
      </c>
      <c r="BM103" s="73">
        <v>0</v>
      </c>
      <c r="BN103" s="73">
        <v>4780</v>
      </c>
      <c r="BP103" s="89">
        <v>1996</v>
      </c>
    </row>
    <row r="104" spans="2:68">
      <c r="B104" s="90">
        <v>1997</v>
      </c>
      <c r="C104" s="73">
        <v>0</v>
      </c>
      <c r="D104" s="73">
        <v>1</v>
      </c>
      <c r="E104" s="73">
        <v>0</v>
      </c>
      <c r="F104" s="73">
        <v>0</v>
      </c>
      <c r="G104" s="73">
        <v>2</v>
      </c>
      <c r="H104" s="73">
        <v>3</v>
      </c>
      <c r="I104" s="73">
        <v>6</v>
      </c>
      <c r="J104" s="73">
        <v>14</v>
      </c>
      <c r="K104" s="73">
        <v>33</v>
      </c>
      <c r="L104" s="73">
        <v>72</v>
      </c>
      <c r="M104" s="73">
        <v>136</v>
      </c>
      <c r="N104" s="73">
        <v>212</v>
      </c>
      <c r="O104" s="73">
        <v>310</v>
      </c>
      <c r="P104" s="73">
        <v>391</v>
      </c>
      <c r="Q104" s="73">
        <v>487</v>
      </c>
      <c r="R104" s="73">
        <v>418</v>
      </c>
      <c r="S104" s="73">
        <v>288</v>
      </c>
      <c r="T104" s="73">
        <v>245</v>
      </c>
      <c r="U104" s="73">
        <v>0</v>
      </c>
      <c r="V104" s="73">
        <v>2618</v>
      </c>
      <c r="X104" s="90">
        <v>1997</v>
      </c>
      <c r="Y104" s="73">
        <v>0</v>
      </c>
      <c r="Z104" s="73">
        <v>0</v>
      </c>
      <c r="AA104" s="73">
        <v>1</v>
      </c>
      <c r="AB104" s="73">
        <v>0</v>
      </c>
      <c r="AC104" s="73">
        <v>2</v>
      </c>
      <c r="AD104" s="73">
        <v>4</v>
      </c>
      <c r="AE104" s="73">
        <v>8</v>
      </c>
      <c r="AF104" s="73">
        <v>14</v>
      </c>
      <c r="AG104" s="73">
        <v>24</v>
      </c>
      <c r="AH104" s="73">
        <v>57</v>
      </c>
      <c r="AI104" s="73">
        <v>104</v>
      </c>
      <c r="AJ104" s="73">
        <v>160</v>
      </c>
      <c r="AK104" s="73">
        <v>184</v>
      </c>
      <c r="AL104" s="73">
        <v>255</v>
      </c>
      <c r="AM104" s="73">
        <v>329</v>
      </c>
      <c r="AN104" s="73">
        <v>318</v>
      </c>
      <c r="AO104" s="73">
        <v>344</v>
      </c>
      <c r="AP104" s="73">
        <v>441</v>
      </c>
      <c r="AQ104" s="73">
        <v>0</v>
      </c>
      <c r="AR104" s="73">
        <v>2245</v>
      </c>
      <c r="AT104" s="90">
        <v>1997</v>
      </c>
      <c r="AU104" s="73">
        <v>0</v>
      </c>
      <c r="AV104" s="73">
        <v>1</v>
      </c>
      <c r="AW104" s="73">
        <v>1</v>
      </c>
      <c r="AX104" s="73">
        <v>0</v>
      </c>
      <c r="AY104" s="73">
        <v>4</v>
      </c>
      <c r="AZ104" s="73">
        <v>7</v>
      </c>
      <c r="BA104" s="73">
        <v>14</v>
      </c>
      <c r="BB104" s="73">
        <v>28</v>
      </c>
      <c r="BC104" s="73">
        <v>57</v>
      </c>
      <c r="BD104" s="73">
        <v>129</v>
      </c>
      <c r="BE104" s="73">
        <v>240</v>
      </c>
      <c r="BF104" s="73">
        <v>372</v>
      </c>
      <c r="BG104" s="73">
        <v>494</v>
      </c>
      <c r="BH104" s="73">
        <v>646</v>
      </c>
      <c r="BI104" s="73">
        <v>816</v>
      </c>
      <c r="BJ104" s="73">
        <v>736</v>
      </c>
      <c r="BK104" s="73">
        <v>632</v>
      </c>
      <c r="BL104" s="73">
        <v>686</v>
      </c>
      <c r="BM104" s="73">
        <v>0</v>
      </c>
      <c r="BN104" s="73">
        <v>4863</v>
      </c>
      <c r="BP104" s="90">
        <v>1997</v>
      </c>
    </row>
    <row r="105" spans="2:68">
      <c r="B105" s="90">
        <v>1998</v>
      </c>
      <c r="C105" s="73">
        <v>0</v>
      </c>
      <c r="D105" s="73">
        <v>0</v>
      </c>
      <c r="E105" s="73">
        <v>1</v>
      </c>
      <c r="F105" s="73">
        <v>0</v>
      </c>
      <c r="G105" s="73">
        <v>2</v>
      </c>
      <c r="H105" s="73">
        <v>5</v>
      </c>
      <c r="I105" s="73">
        <v>11</v>
      </c>
      <c r="J105" s="73">
        <v>18</v>
      </c>
      <c r="K105" s="73">
        <v>38</v>
      </c>
      <c r="L105" s="73">
        <v>74</v>
      </c>
      <c r="M105" s="73">
        <v>109</v>
      </c>
      <c r="N105" s="73">
        <v>210</v>
      </c>
      <c r="O105" s="73">
        <v>285</v>
      </c>
      <c r="P105" s="73">
        <v>369</v>
      </c>
      <c r="Q105" s="73">
        <v>466</v>
      </c>
      <c r="R105" s="73">
        <v>384</v>
      </c>
      <c r="S105" s="73">
        <v>339</v>
      </c>
      <c r="T105" s="73">
        <v>245</v>
      </c>
      <c r="U105" s="73">
        <v>0</v>
      </c>
      <c r="V105" s="73">
        <v>2556</v>
      </c>
      <c r="X105" s="90">
        <v>1998</v>
      </c>
      <c r="Y105" s="73">
        <v>0</v>
      </c>
      <c r="Z105" s="73">
        <v>0</v>
      </c>
      <c r="AA105" s="73">
        <v>0</v>
      </c>
      <c r="AB105" s="73">
        <v>2</v>
      </c>
      <c r="AC105" s="73">
        <v>0</v>
      </c>
      <c r="AD105" s="73">
        <v>1</v>
      </c>
      <c r="AE105" s="73">
        <v>7</v>
      </c>
      <c r="AF105" s="73">
        <v>13</v>
      </c>
      <c r="AG105" s="73">
        <v>35</v>
      </c>
      <c r="AH105" s="73">
        <v>66</v>
      </c>
      <c r="AI105" s="73">
        <v>94</v>
      </c>
      <c r="AJ105" s="73">
        <v>130</v>
      </c>
      <c r="AK105" s="73">
        <v>182</v>
      </c>
      <c r="AL105" s="73">
        <v>250</v>
      </c>
      <c r="AM105" s="73">
        <v>334</v>
      </c>
      <c r="AN105" s="73">
        <v>389</v>
      </c>
      <c r="AO105" s="73">
        <v>293</v>
      </c>
      <c r="AP105" s="73">
        <v>440</v>
      </c>
      <c r="AQ105" s="73">
        <v>0</v>
      </c>
      <c r="AR105" s="73">
        <v>2236</v>
      </c>
      <c r="AT105" s="90">
        <v>1998</v>
      </c>
      <c r="AU105" s="73">
        <v>0</v>
      </c>
      <c r="AV105" s="73">
        <v>0</v>
      </c>
      <c r="AW105" s="73">
        <v>1</v>
      </c>
      <c r="AX105" s="73">
        <v>2</v>
      </c>
      <c r="AY105" s="73">
        <v>2</v>
      </c>
      <c r="AZ105" s="73">
        <v>6</v>
      </c>
      <c r="BA105" s="73">
        <v>18</v>
      </c>
      <c r="BB105" s="73">
        <v>31</v>
      </c>
      <c r="BC105" s="73">
        <v>73</v>
      </c>
      <c r="BD105" s="73">
        <v>140</v>
      </c>
      <c r="BE105" s="73">
        <v>203</v>
      </c>
      <c r="BF105" s="73">
        <v>340</v>
      </c>
      <c r="BG105" s="73">
        <v>467</v>
      </c>
      <c r="BH105" s="73">
        <v>619</v>
      </c>
      <c r="BI105" s="73">
        <v>800</v>
      </c>
      <c r="BJ105" s="73">
        <v>773</v>
      </c>
      <c r="BK105" s="73">
        <v>632</v>
      </c>
      <c r="BL105" s="73">
        <v>685</v>
      </c>
      <c r="BM105" s="73">
        <v>0</v>
      </c>
      <c r="BN105" s="73">
        <v>4792</v>
      </c>
      <c r="BP105" s="90">
        <v>1998</v>
      </c>
    </row>
    <row r="106" spans="2:68">
      <c r="B106" s="90">
        <v>1999</v>
      </c>
      <c r="C106" s="73">
        <v>0</v>
      </c>
      <c r="D106" s="73">
        <v>0</v>
      </c>
      <c r="E106" s="73">
        <v>0</v>
      </c>
      <c r="F106" s="73">
        <v>0</v>
      </c>
      <c r="G106" s="73">
        <v>3</v>
      </c>
      <c r="H106" s="73">
        <v>5</v>
      </c>
      <c r="I106" s="73">
        <v>5</v>
      </c>
      <c r="J106" s="73">
        <v>9</v>
      </c>
      <c r="K106" s="73">
        <v>22</v>
      </c>
      <c r="L106" s="73">
        <v>52</v>
      </c>
      <c r="M106" s="73">
        <v>124</v>
      </c>
      <c r="N106" s="73">
        <v>227</v>
      </c>
      <c r="O106" s="73">
        <v>291</v>
      </c>
      <c r="P106" s="73">
        <v>388</v>
      </c>
      <c r="Q106" s="73">
        <v>517</v>
      </c>
      <c r="R106" s="73">
        <v>435</v>
      </c>
      <c r="S106" s="73">
        <v>295</v>
      </c>
      <c r="T106" s="73">
        <v>290</v>
      </c>
      <c r="U106" s="73">
        <v>0</v>
      </c>
      <c r="V106" s="73">
        <v>2663</v>
      </c>
      <c r="X106" s="90">
        <v>1999</v>
      </c>
      <c r="Y106" s="73">
        <v>0</v>
      </c>
      <c r="Z106" s="73">
        <v>0</v>
      </c>
      <c r="AA106" s="73">
        <v>0</v>
      </c>
      <c r="AB106" s="73">
        <v>0</v>
      </c>
      <c r="AC106" s="73">
        <v>1</v>
      </c>
      <c r="AD106" s="73">
        <v>0</v>
      </c>
      <c r="AE106" s="73">
        <v>10</v>
      </c>
      <c r="AF106" s="73">
        <v>21</v>
      </c>
      <c r="AG106" s="73">
        <v>32</v>
      </c>
      <c r="AH106" s="73">
        <v>59</v>
      </c>
      <c r="AI106" s="73">
        <v>79</v>
      </c>
      <c r="AJ106" s="73">
        <v>138</v>
      </c>
      <c r="AK106" s="73">
        <v>166</v>
      </c>
      <c r="AL106" s="73">
        <v>208</v>
      </c>
      <c r="AM106" s="73">
        <v>306</v>
      </c>
      <c r="AN106" s="73">
        <v>356</v>
      </c>
      <c r="AO106" s="73">
        <v>342</v>
      </c>
      <c r="AP106" s="73">
        <v>467</v>
      </c>
      <c r="AQ106" s="73">
        <v>0</v>
      </c>
      <c r="AR106" s="73">
        <v>2185</v>
      </c>
      <c r="AT106" s="90">
        <v>1999</v>
      </c>
      <c r="AU106" s="73">
        <v>0</v>
      </c>
      <c r="AV106" s="73">
        <v>0</v>
      </c>
      <c r="AW106" s="73">
        <v>0</v>
      </c>
      <c r="AX106" s="73">
        <v>0</v>
      </c>
      <c r="AY106" s="73">
        <v>4</v>
      </c>
      <c r="AZ106" s="73">
        <v>5</v>
      </c>
      <c r="BA106" s="73">
        <v>15</v>
      </c>
      <c r="BB106" s="73">
        <v>30</v>
      </c>
      <c r="BC106" s="73">
        <v>54</v>
      </c>
      <c r="BD106" s="73">
        <v>111</v>
      </c>
      <c r="BE106" s="73">
        <v>203</v>
      </c>
      <c r="BF106" s="73">
        <v>365</v>
      </c>
      <c r="BG106" s="73">
        <v>457</v>
      </c>
      <c r="BH106" s="73">
        <v>596</v>
      </c>
      <c r="BI106" s="73">
        <v>823</v>
      </c>
      <c r="BJ106" s="73">
        <v>791</v>
      </c>
      <c r="BK106" s="73">
        <v>637</v>
      </c>
      <c r="BL106" s="73">
        <v>757</v>
      </c>
      <c r="BM106" s="73">
        <v>0</v>
      </c>
      <c r="BN106" s="73">
        <v>4848</v>
      </c>
      <c r="BP106" s="90">
        <v>1999</v>
      </c>
    </row>
    <row r="107" spans="2:68">
      <c r="B107" s="90">
        <v>2000</v>
      </c>
      <c r="C107" s="73">
        <v>0</v>
      </c>
      <c r="D107" s="73">
        <v>0</v>
      </c>
      <c r="E107" s="73">
        <v>0</v>
      </c>
      <c r="F107" s="73">
        <v>0</v>
      </c>
      <c r="G107" s="73">
        <v>1</v>
      </c>
      <c r="H107" s="73">
        <v>2</v>
      </c>
      <c r="I107" s="73">
        <v>9</v>
      </c>
      <c r="J107" s="73">
        <v>21</v>
      </c>
      <c r="K107" s="73">
        <v>33</v>
      </c>
      <c r="L107" s="73">
        <v>64</v>
      </c>
      <c r="M107" s="73">
        <v>128</v>
      </c>
      <c r="N107" s="73">
        <v>197</v>
      </c>
      <c r="O107" s="73">
        <v>305</v>
      </c>
      <c r="P107" s="73">
        <v>363</v>
      </c>
      <c r="Q107" s="73">
        <v>466</v>
      </c>
      <c r="R107" s="73">
        <v>448</v>
      </c>
      <c r="S107" s="73">
        <v>322</v>
      </c>
      <c r="T107" s="73">
        <v>271</v>
      </c>
      <c r="U107" s="73">
        <v>0</v>
      </c>
      <c r="V107" s="73">
        <v>2630</v>
      </c>
      <c r="X107" s="90">
        <v>2000</v>
      </c>
      <c r="Y107" s="73">
        <v>0</v>
      </c>
      <c r="Z107" s="73">
        <v>0</v>
      </c>
      <c r="AA107" s="73">
        <v>0</v>
      </c>
      <c r="AB107" s="73">
        <v>0</v>
      </c>
      <c r="AC107" s="73">
        <v>3</v>
      </c>
      <c r="AD107" s="73">
        <v>0</v>
      </c>
      <c r="AE107" s="73">
        <v>9</v>
      </c>
      <c r="AF107" s="73">
        <v>13</v>
      </c>
      <c r="AG107" s="73">
        <v>21</v>
      </c>
      <c r="AH107" s="73">
        <v>57</v>
      </c>
      <c r="AI107" s="73">
        <v>82</v>
      </c>
      <c r="AJ107" s="73">
        <v>144</v>
      </c>
      <c r="AK107" s="73">
        <v>178</v>
      </c>
      <c r="AL107" s="73">
        <v>222</v>
      </c>
      <c r="AM107" s="73">
        <v>307</v>
      </c>
      <c r="AN107" s="73">
        <v>381</v>
      </c>
      <c r="AO107" s="73">
        <v>330</v>
      </c>
      <c r="AP107" s="73">
        <v>521</v>
      </c>
      <c r="AQ107" s="73">
        <v>0</v>
      </c>
      <c r="AR107" s="73">
        <v>2268</v>
      </c>
      <c r="AT107" s="90">
        <v>2000</v>
      </c>
      <c r="AU107" s="73">
        <v>0</v>
      </c>
      <c r="AV107" s="73">
        <v>0</v>
      </c>
      <c r="AW107" s="73">
        <v>0</v>
      </c>
      <c r="AX107" s="73">
        <v>0</v>
      </c>
      <c r="AY107" s="73">
        <v>4</v>
      </c>
      <c r="AZ107" s="73">
        <v>2</v>
      </c>
      <c r="BA107" s="73">
        <v>18</v>
      </c>
      <c r="BB107" s="73">
        <v>34</v>
      </c>
      <c r="BC107" s="73">
        <v>54</v>
      </c>
      <c r="BD107" s="73">
        <v>121</v>
      </c>
      <c r="BE107" s="73">
        <v>210</v>
      </c>
      <c r="BF107" s="73">
        <v>341</v>
      </c>
      <c r="BG107" s="73">
        <v>483</v>
      </c>
      <c r="BH107" s="73">
        <v>585</v>
      </c>
      <c r="BI107" s="73">
        <v>773</v>
      </c>
      <c r="BJ107" s="73">
        <v>829</v>
      </c>
      <c r="BK107" s="73">
        <v>652</v>
      </c>
      <c r="BL107" s="73">
        <v>792</v>
      </c>
      <c r="BM107" s="73">
        <v>0</v>
      </c>
      <c r="BN107" s="73">
        <v>4898</v>
      </c>
      <c r="BP107" s="90">
        <v>2000</v>
      </c>
    </row>
    <row r="108" spans="2:68">
      <c r="B108" s="90">
        <v>2001</v>
      </c>
      <c r="C108" s="73">
        <v>0</v>
      </c>
      <c r="D108" s="73">
        <v>0</v>
      </c>
      <c r="E108" s="73">
        <v>0</v>
      </c>
      <c r="F108" s="73">
        <v>1</v>
      </c>
      <c r="G108" s="73">
        <v>1</v>
      </c>
      <c r="H108" s="73">
        <v>2</v>
      </c>
      <c r="I108" s="73">
        <v>7</v>
      </c>
      <c r="J108" s="73">
        <v>20</v>
      </c>
      <c r="K108" s="73">
        <v>24</v>
      </c>
      <c r="L108" s="73">
        <v>69</v>
      </c>
      <c r="M108" s="73">
        <v>118</v>
      </c>
      <c r="N108" s="73">
        <v>199</v>
      </c>
      <c r="O108" s="73">
        <v>302</v>
      </c>
      <c r="P108" s="73">
        <v>351</v>
      </c>
      <c r="Q108" s="73">
        <v>491</v>
      </c>
      <c r="R108" s="73">
        <v>464</v>
      </c>
      <c r="S108" s="73">
        <v>356</v>
      </c>
      <c r="T108" s="73">
        <v>294</v>
      </c>
      <c r="U108" s="73">
        <v>0</v>
      </c>
      <c r="V108" s="73">
        <v>2699</v>
      </c>
      <c r="X108" s="90">
        <v>2001</v>
      </c>
      <c r="Y108" s="73">
        <v>0</v>
      </c>
      <c r="Z108" s="73">
        <v>0</v>
      </c>
      <c r="AA108" s="73">
        <v>0</v>
      </c>
      <c r="AB108" s="73">
        <v>0</v>
      </c>
      <c r="AC108" s="73">
        <v>1</v>
      </c>
      <c r="AD108" s="73">
        <v>5</v>
      </c>
      <c r="AE108" s="73">
        <v>9</v>
      </c>
      <c r="AF108" s="73">
        <v>22</v>
      </c>
      <c r="AG108" s="73">
        <v>32</v>
      </c>
      <c r="AH108" s="73">
        <v>46</v>
      </c>
      <c r="AI108" s="73">
        <v>106</v>
      </c>
      <c r="AJ108" s="73">
        <v>126</v>
      </c>
      <c r="AK108" s="73">
        <v>154</v>
      </c>
      <c r="AL108" s="73">
        <v>221</v>
      </c>
      <c r="AM108" s="73">
        <v>298</v>
      </c>
      <c r="AN108" s="73">
        <v>355</v>
      </c>
      <c r="AO108" s="73">
        <v>373</v>
      </c>
      <c r="AP108" s="73">
        <v>498</v>
      </c>
      <c r="AQ108" s="73">
        <v>0</v>
      </c>
      <c r="AR108" s="73">
        <v>2246</v>
      </c>
      <c r="AT108" s="90">
        <v>2001</v>
      </c>
      <c r="AU108" s="73">
        <v>0</v>
      </c>
      <c r="AV108" s="73">
        <v>0</v>
      </c>
      <c r="AW108" s="73">
        <v>0</v>
      </c>
      <c r="AX108" s="73">
        <v>1</v>
      </c>
      <c r="AY108" s="73">
        <v>2</v>
      </c>
      <c r="AZ108" s="73">
        <v>7</v>
      </c>
      <c r="BA108" s="73">
        <v>16</v>
      </c>
      <c r="BB108" s="73">
        <v>42</v>
      </c>
      <c r="BC108" s="73">
        <v>56</v>
      </c>
      <c r="BD108" s="73">
        <v>115</v>
      </c>
      <c r="BE108" s="73">
        <v>224</v>
      </c>
      <c r="BF108" s="73">
        <v>325</v>
      </c>
      <c r="BG108" s="73">
        <v>456</v>
      </c>
      <c r="BH108" s="73">
        <v>572</v>
      </c>
      <c r="BI108" s="73">
        <v>789</v>
      </c>
      <c r="BJ108" s="73">
        <v>819</v>
      </c>
      <c r="BK108" s="73">
        <v>729</v>
      </c>
      <c r="BL108" s="73">
        <v>792</v>
      </c>
      <c r="BM108" s="73">
        <v>0</v>
      </c>
      <c r="BN108" s="73">
        <v>4945</v>
      </c>
      <c r="BP108" s="90">
        <v>2001</v>
      </c>
    </row>
    <row r="109" spans="2:68">
      <c r="B109" s="90">
        <v>2002</v>
      </c>
      <c r="C109" s="73">
        <v>0</v>
      </c>
      <c r="D109" s="73">
        <v>0</v>
      </c>
      <c r="E109" s="73">
        <v>0</v>
      </c>
      <c r="F109" s="73">
        <v>1</v>
      </c>
      <c r="G109" s="73">
        <v>2</v>
      </c>
      <c r="H109" s="73">
        <v>3</v>
      </c>
      <c r="I109" s="73">
        <v>11</v>
      </c>
      <c r="J109" s="73">
        <v>12</v>
      </c>
      <c r="K109" s="73">
        <v>18</v>
      </c>
      <c r="L109" s="73">
        <v>64</v>
      </c>
      <c r="M109" s="73">
        <v>112</v>
      </c>
      <c r="N109" s="73">
        <v>204</v>
      </c>
      <c r="O109" s="73">
        <v>260</v>
      </c>
      <c r="P109" s="73">
        <v>338</v>
      </c>
      <c r="Q109" s="73">
        <v>447</v>
      </c>
      <c r="R109" s="73">
        <v>504</v>
      </c>
      <c r="S109" s="73">
        <v>324</v>
      </c>
      <c r="T109" s="73">
        <v>288</v>
      </c>
      <c r="U109" s="73">
        <v>0</v>
      </c>
      <c r="V109" s="73">
        <v>2588</v>
      </c>
      <c r="X109" s="90">
        <v>2002</v>
      </c>
      <c r="Y109" s="73">
        <v>0</v>
      </c>
      <c r="Z109" s="73">
        <v>0</v>
      </c>
      <c r="AA109" s="73">
        <v>0</v>
      </c>
      <c r="AB109" s="73">
        <v>2</v>
      </c>
      <c r="AC109" s="73">
        <v>2</v>
      </c>
      <c r="AD109" s="73">
        <v>4</v>
      </c>
      <c r="AE109" s="73">
        <v>9</v>
      </c>
      <c r="AF109" s="73">
        <v>18</v>
      </c>
      <c r="AG109" s="73">
        <v>26</v>
      </c>
      <c r="AH109" s="73">
        <v>59</v>
      </c>
      <c r="AI109" s="73">
        <v>82</v>
      </c>
      <c r="AJ109" s="73">
        <v>122</v>
      </c>
      <c r="AK109" s="73">
        <v>168</v>
      </c>
      <c r="AL109" s="73">
        <v>241</v>
      </c>
      <c r="AM109" s="73">
        <v>321</v>
      </c>
      <c r="AN109" s="73">
        <v>370</v>
      </c>
      <c r="AO109" s="73">
        <v>379</v>
      </c>
      <c r="AP109" s="73">
        <v>533</v>
      </c>
      <c r="AQ109" s="73">
        <v>1</v>
      </c>
      <c r="AR109" s="73">
        <v>2337</v>
      </c>
      <c r="AT109" s="90">
        <v>2002</v>
      </c>
      <c r="AU109" s="73">
        <v>0</v>
      </c>
      <c r="AV109" s="73">
        <v>0</v>
      </c>
      <c r="AW109" s="73">
        <v>0</v>
      </c>
      <c r="AX109" s="73">
        <v>3</v>
      </c>
      <c r="AY109" s="73">
        <v>4</v>
      </c>
      <c r="AZ109" s="73">
        <v>7</v>
      </c>
      <c r="BA109" s="73">
        <v>20</v>
      </c>
      <c r="BB109" s="73">
        <v>30</v>
      </c>
      <c r="BC109" s="73">
        <v>44</v>
      </c>
      <c r="BD109" s="73">
        <v>123</v>
      </c>
      <c r="BE109" s="73">
        <v>194</v>
      </c>
      <c r="BF109" s="73">
        <v>326</v>
      </c>
      <c r="BG109" s="73">
        <v>428</v>
      </c>
      <c r="BH109" s="73">
        <v>579</v>
      </c>
      <c r="BI109" s="73">
        <v>768</v>
      </c>
      <c r="BJ109" s="73">
        <v>874</v>
      </c>
      <c r="BK109" s="73">
        <v>703</v>
      </c>
      <c r="BL109" s="73">
        <v>821</v>
      </c>
      <c r="BM109" s="73">
        <v>1</v>
      </c>
      <c r="BN109" s="73">
        <v>4925</v>
      </c>
      <c r="BP109" s="90">
        <v>2002</v>
      </c>
    </row>
    <row r="110" spans="2:68">
      <c r="B110" s="90">
        <v>2003</v>
      </c>
      <c r="C110" s="73">
        <v>0</v>
      </c>
      <c r="D110" s="73">
        <v>0</v>
      </c>
      <c r="E110" s="73">
        <v>0</v>
      </c>
      <c r="F110" s="73">
        <v>0</v>
      </c>
      <c r="G110" s="73">
        <v>1</v>
      </c>
      <c r="H110" s="73">
        <v>0</v>
      </c>
      <c r="I110" s="73">
        <v>6</v>
      </c>
      <c r="J110" s="73">
        <v>7</v>
      </c>
      <c r="K110" s="73">
        <v>33</v>
      </c>
      <c r="L110" s="73">
        <v>71</v>
      </c>
      <c r="M110" s="73">
        <v>115</v>
      </c>
      <c r="N110" s="73">
        <v>223</v>
      </c>
      <c r="O110" s="73">
        <v>293</v>
      </c>
      <c r="P110" s="73">
        <v>350</v>
      </c>
      <c r="Q110" s="73">
        <v>442</v>
      </c>
      <c r="R110" s="73">
        <v>503</v>
      </c>
      <c r="S110" s="73">
        <v>365</v>
      </c>
      <c r="T110" s="73">
        <v>305</v>
      </c>
      <c r="U110" s="73">
        <v>0</v>
      </c>
      <c r="V110" s="73">
        <v>2714</v>
      </c>
      <c r="X110" s="90">
        <v>2003</v>
      </c>
      <c r="Y110" s="73">
        <v>0</v>
      </c>
      <c r="Z110" s="73">
        <v>0</v>
      </c>
      <c r="AA110" s="73">
        <v>0</v>
      </c>
      <c r="AB110" s="73">
        <v>0</v>
      </c>
      <c r="AC110" s="73">
        <v>1</v>
      </c>
      <c r="AD110" s="73">
        <v>2</v>
      </c>
      <c r="AE110" s="73">
        <v>13</v>
      </c>
      <c r="AF110" s="73">
        <v>15</v>
      </c>
      <c r="AG110" s="73">
        <v>34</v>
      </c>
      <c r="AH110" s="73">
        <v>64</v>
      </c>
      <c r="AI110" s="73">
        <v>93</v>
      </c>
      <c r="AJ110" s="73">
        <v>120</v>
      </c>
      <c r="AK110" s="73">
        <v>177</v>
      </c>
      <c r="AL110" s="73">
        <v>207</v>
      </c>
      <c r="AM110" s="73">
        <v>288</v>
      </c>
      <c r="AN110" s="73">
        <v>355</v>
      </c>
      <c r="AO110" s="73">
        <v>395</v>
      </c>
      <c r="AP110" s="73">
        <v>552</v>
      </c>
      <c r="AQ110" s="73">
        <v>0</v>
      </c>
      <c r="AR110" s="73">
        <v>2316</v>
      </c>
      <c r="AT110" s="90">
        <v>2003</v>
      </c>
      <c r="AU110" s="73">
        <v>0</v>
      </c>
      <c r="AV110" s="73">
        <v>0</v>
      </c>
      <c r="AW110" s="73">
        <v>0</v>
      </c>
      <c r="AX110" s="73">
        <v>0</v>
      </c>
      <c r="AY110" s="73">
        <v>2</v>
      </c>
      <c r="AZ110" s="73">
        <v>2</v>
      </c>
      <c r="BA110" s="73">
        <v>19</v>
      </c>
      <c r="BB110" s="73">
        <v>22</v>
      </c>
      <c r="BC110" s="73">
        <v>67</v>
      </c>
      <c r="BD110" s="73">
        <v>135</v>
      </c>
      <c r="BE110" s="73">
        <v>208</v>
      </c>
      <c r="BF110" s="73">
        <v>343</v>
      </c>
      <c r="BG110" s="73">
        <v>470</v>
      </c>
      <c r="BH110" s="73">
        <v>557</v>
      </c>
      <c r="BI110" s="73">
        <v>730</v>
      </c>
      <c r="BJ110" s="73">
        <v>858</v>
      </c>
      <c r="BK110" s="73">
        <v>760</v>
      </c>
      <c r="BL110" s="73">
        <v>857</v>
      </c>
      <c r="BM110" s="73">
        <v>0</v>
      </c>
      <c r="BN110" s="73">
        <v>5030</v>
      </c>
      <c r="BP110" s="90">
        <v>2003</v>
      </c>
    </row>
    <row r="111" spans="2:68">
      <c r="B111" s="90">
        <v>2004</v>
      </c>
      <c r="C111" s="73">
        <v>0</v>
      </c>
      <c r="D111" s="73">
        <v>0</v>
      </c>
      <c r="E111" s="73">
        <v>0</v>
      </c>
      <c r="F111" s="73">
        <v>1</v>
      </c>
      <c r="G111" s="73">
        <v>1</v>
      </c>
      <c r="H111" s="73">
        <v>4</v>
      </c>
      <c r="I111" s="73">
        <v>13</v>
      </c>
      <c r="J111" s="73">
        <v>13</v>
      </c>
      <c r="K111" s="73">
        <v>31</v>
      </c>
      <c r="L111" s="73">
        <v>55</v>
      </c>
      <c r="M111" s="73">
        <v>121</v>
      </c>
      <c r="N111" s="73">
        <v>200</v>
      </c>
      <c r="O111" s="73">
        <v>248</v>
      </c>
      <c r="P111" s="73">
        <v>332</v>
      </c>
      <c r="Q111" s="73">
        <v>422</v>
      </c>
      <c r="R111" s="73">
        <v>476</v>
      </c>
      <c r="S111" s="73">
        <v>378</v>
      </c>
      <c r="T111" s="73">
        <v>285</v>
      </c>
      <c r="U111" s="73">
        <v>0</v>
      </c>
      <c r="V111" s="73">
        <v>2580</v>
      </c>
      <c r="X111" s="90">
        <v>2004</v>
      </c>
      <c r="Y111" s="73">
        <v>0</v>
      </c>
      <c r="Z111" s="73">
        <v>0</v>
      </c>
      <c r="AA111" s="73">
        <v>0</v>
      </c>
      <c r="AB111" s="73">
        <v>0</v>
      </c>
      <c r="AC111" s="73">
        <v>1</v>
      </c>
      <c r="AD111" s="73">
        <v>4</v>
      </c>
      <c r="AE111" s="73">
        <v>4</v>
      </c>
      <c r="AF111" s="73">
        <v>13</v>
      </c>
      <c r="AG111" s="73">
        <v>37</v>
      </c>
      <c r="AH111" s="73">
        <v>55</v>
      </c>
      <c r="AI111" s="73">
        <v>93</v>
      </c>
      <c r="AJ111" s="73">
        <v>131</v>
      </c>
      <c r="AK111" s="73">
        <v>142</v>
      </c>
      <c r="AL111" s="73">
        <v>219</v>
      </c>
      <c r="AM111" s="73">
        <v>281</v>
      </c>
      <c r="AN111" s="73">
        <v>370</v>
      </c>
      <c r="AO111" s="73">
        <v>378</v>
      </c>
      <c r="AP111" s="73">
        <v>552</v>
      </c>
      <c r="AQ111" s="73">
        <v>0</v>
      </c>
      <c r="AR111" s="73">
        <v>2280</v>
      </c>
      <c r="AT111" s="90">
        <v>2004</v>
      </c>
      <c r="AU111" s="73">
        <v>0</v>
      </c>
      <c r="AV111" s="73">
        <v>0</v>
      </c>
      <c r="AW111" s="73">
        <v>0</v>
      </c>
      <c r="AX111" s="73">
        <v>1</v>
      </c>
      <c r="AY111" s="73">
        <v>2</v>
      </c>
      <c r="AZ111" s="73">
        <v>8</v>
      </c>
      <c r="BA111" s="73">
        <v>17</v>
      </c>
      <c r="BB111" s="73">
        <v>26</v>
      </c>
      <c r="BC111" s="73">
        <v>68</v>
      </c>
      <c r="BD111" s="73">
        <v>110</v>
      </c>
      <c r="BE111" s="73">
        <v>214</v>
      </c>
      <c r="BF111" s="73">
        <v>331</v>
      </c>
      <c r="BG111" s="73">
        <v>390</v>
      </c>
      <c r="BH111" s="73">
        <v>551</v>
      </c>
      <c r="BI111" s="73">
        <v>703</v>
      </c>
      <c r="BJ111" s="73">
        <v>846</v>
      </c>
      <c r="BK111" s="73">
        <v>756</v>
      </c>
      <c r="BL111" s="73">
        <v>837</v>
      </c>
      <c r="BM111" s="73">
        <v>0</v>
      </c>
      <c r="BN111" s="73">
        <v>4860</v>
      </c>
      <c r="BP111" s="90">
        <v>2004</v>
      </c>
    </row>
    <row r="112" spans="2:68">
      <c r="B112" s="90">
        <v>2005</v>
      </c>
      <c r="C112" s="73">
        <v>0</v>
      </c>
      <c r="D112" s="73">
        <v>0</v>
      </c>
      <c r="E112" s="73">
        <v>0</v>
      </c>
      <c r="F112" s="73">
        <v>0</v>
      </c>
      <c r="G112" s="73">
        <v>4</v>
      </c>
      <c r="H112" s="73">
        <v>4</v>
      </c>
      <c r="I112" s="73">
        <v>7</v>
      </c>
      <c r="J112" s="73">
        <v>15</v>
      </c>
      <c r="K112" s="73">
        <v>25</v>
      </c>
      <c r="L112" s="73">
        <v>62</v>
      </c>
      <c r="M112" s="73">
        <v>129</v>
      </c>
      <c r="N112" s="73">
        <v>181</v>
      </c>
      <c r="O112" s="73">
        <v>293</v>
      </c>
      <c r="P112" s="73">
        <v>360</v>
      </c>
      <c r="Q112" s="73">
        <v>410</v>
      </c>
      <c r="R112" s="73">
        <v>492</v>
      </c>
      <c r="S112" s="73">
        <v>379</v>
      </c>
      <c r="T112" s="73">
        <v>342</v>
      </c>
      <c r="U112" s="73">
        <v>0</v>
      </c>
      <c r="V112" s="73">
        <v>2703</v>
      </c>
      <c r="X112" s="90">
        <v>2005</v>
      </c>
      <c r="Y112" s="73">
        <v>0</v>
      </c>
      <c r="Z112" s="73">
        <v>0</v>
      </c>
      <c r="AA112" s="73">
        <v>0</v>
      </c>
      <c r="AB112" s="73">
        <v>0</v>
      </c>
      <c r="AC112" s="73">
        <v>1</v>
      </c>
      <c r="AD112" s="73">
        <v>3</v>
      </c>
      <c r="AE112" s="73">
        <v>5</v>
      </c>
      <c r="AF112" s="73">
        <v>17</v>
      </c>
      <c r="AG112" s="73">
        <v>29</v>
      </c>
      <c r="AH112" s="73">
        <v>46</v>
      </c>
      <c r="AI112" s="73">
        <v>91</v>
      </c>
      <c r="AJ112" s="73">
        <v>109</v>
      </c>
      <c r="AK112" s="73">
        <v>154</v>
      </c>
      <c r="AL112" s="73">
        <v>200</v>
      </c>
      <c r="AM112" s="73">
        <v>254</v>
      </c>
      <c r="AN112" s="73">
        <v>344</v>
      </c>
      <c r="AO112" s="73">
        <v>368</v>
      </c>
      <c r="AP112" s="73">
        <v>559</v>
      </c>
      <c r="AQ112" s="73">
        <v>1</v>
      </c>
      <c r="AR112" s="73">
        <v>2181</v>
      </c>
      <c r="AT112" s="90">
        <v>2005</v>
      </c>
      <c r="AU112" s="73">
        <v>0</v>
      </c>
      <c r="AV112" s="73">
        <v>0</v>
      </c>
      <c r="AW112" s="73">
        <v>0</v>
      </c>
      <c r="AX112" s="73">
        <v>0</v>
      </c>
      <c r="AY112" s="73">
        <v>5</v>
      </c>
      <c r="AZ112" s="73">
        <v>7</v>
      </c>
      <c r="BA112" s="73">
        <v>12</v>
      </c>
      <c r="BB112" s="73">
        <v>32</v>
      </c>
      <c r="BC112" s="73">
        <v>54</v>
      </c>
      <c r="BD112" s="73">
        <v>108</v>
      </c>
      <c r="BE112" s="73">
        <v>220</v>
      </c>
      <c r="BF112" s="73">
        <v>290</v>
      </c>
      <c r="BG112" s="73">
        <v>447</v>
      </c>
      <c r="BH112" s="73">
        <v>560</v>
      </c>
      <c r="BI112" s="73">
        <v>664</v>
      </c>
      <c r="BJ112" s="73">
        <v>836</v>
      </c>
      <c r="BK112" s="73">
        <v>747</v>
      </c>
      <c r="BL112" s="73">
        <v>901</v>
      </c>
      <c r="BM112" s="73">
        <v>1</v>
      </c>
      <c r="BN112" s="73">
        <v>4884</v>
      </c>
      <c r="BP112" s="90">
        <v>2005</v>
      </c>
    </row>
    <row r="113" spans="2:68">
      <c r="B113" s="90">
        <v>2006</v>
      </c>
      <c r="C113" s="73">
        <v>0</v>
      </c>
      <c r="D113" s="73">
        <v>0</v>
      </c>
      <c r="E113" s="73">
        <v>0</v>
      </c>
      <c r="F113" s="73">
        <v>0</v>
      </c>
      <c r="G113" s="73">
        <v>0</v>
      </c>
      <c r="H113" s="73">
        <v>3</v>
      </c>
      <c r="I113" s="73">
        <v>9</v>
      </c>
      <c r="J113" s="73">
        <v>17</v>
      </c>
      <c r="K113" s="73">
        <v>36</v>
      </c>
      <c r="L113" s="73">
        <v>64</v>
      </c>
      <c r="M113" s="73">
        <v>114</v>
      </c>
      <c r="N113" s="73">
        <v>216</v>
      </c>
      <c r="O113" s="73">
        <v>275</v>
      </c>
      <c r="P113" s="73">
        <v>370</v>
      </c>
      <c r="Q113" s="73">
        <v>381</v>
      </c>
      <c r="R113" s="73">
        <v>444</v>
      </c>
      <c r="S113" s="73">
        <v>382</v>
      </c>
      <c r="T113" s="73">
        <v>396</v>
      </c>
      <c r="U113" s="73">
        <v>0</v>
      </c>
      <c r="V113" s="73">
        <v>2707</v>
      </c>
      <c r="X113" s="90">
        <v>2006</v>
      </c>
      <c r="Y113" s="73">
        <v>0</v>
      </c>
      <c r="Z113" s="73">
        <v>0</v>
      </c>
      <c r="AA113" s="73">
        <v>0</v>
      </c>
      <c r="AB113" s="73">
        <v>2</v>
      </c>
      <c r="AC113" s="73">
        <v>1</v>
      </c>
      <c r="AD113" s="73">
        <v>1</v>
      </c>
      <c r="AE113" s="73">
        <v>5</v>
      </c>
      <c r="AF113" s="73">
        <v>15</v>
      </c>
      <c r="AG113" s="73">
        <v>22</v>
      </c>
      <c r="AH113" s="73">
        <v>56</v>
      </c>
      <c r="AI113" s="73">
        <v>81</v>
      </c>
      <c r="AJ113" s="73">
        <v>104</v>
      </c>
      <c r="AK113" s="73">
        <v>140</v>
      </c>
      <c r="AL113" s="73">
        <v>214</v>
      </c>
      <c r="AM113" s="73">
        <v>257</v>
      </c>
      <c r="AN113" s="73">
        <v>358</v>
      </c>
      <c r="AO113" s="73">
        <v>428</v>
      </c>
      <c r="AP113" s="73">
        <v>545</v>
      </c>
      <c r="AQ113" s="73">
        <v>0</v>
      </c>
      <c r="AR113" s="73">
        <v>2229</v>
      </c>
      <c r="AT113" s="90">
        <v>2006</v>
      </c>
      <c r="AU113" s="73">
        <v>0</v>
      </c>
      <c r="AV113" s="73">
        <v>0</v>
      </c>
      <c r="AW113" s="73">
        <v>0</v>
      </c>
      <c r="AX113" s="73">
        <v>2</v>
      </c>
      <c r="AY113" s="73">
        <v>1</v>
      </c>
      <c r="AZ113" s="73">
        <v>4</v>
      </c>
      <c r="BA113" s="73">
        <v>14</v>
      </c>
      <c r="BB113" s="73">
        <v>32</v>
      </c>
      <c r="BC113" s="73">
        <v>58</v>
      </c>
      <c r="BD113" s="73">
        <v>120</v>
      </c>
      <c r="BE113" s="73">
        <v>195</v>
      </c>
      <c r="BF113" s="73">
        <v>320</v>
      </c>
      <c r="BG113" s="73">
        <v>415</v>
      </c>
      <c r="BH113" s="73">
        <v>584</v>
      </c>
      <c r="BI113" s="73">
        <v>638</v>
      </c>
      <c r="BJ113" s="73">
        <v>802</v>
      </c>
      <c r="BK113" s="73">
        <v>810</v>
      </c>
      <c r="BL113" s="73">
        <v>941</v>
      </c>
      <c r="BM113" s="73">
        <v>0</v>
      </c>
      <c r="BN113" s="73">
        <v>4936</v>
      </c>
      <c r="BP113" s="90">
        <v>2006</v>
      </c>
    </row>
    <row r="114" spans="2:68">
      <c r="B114" s="90">
        <v>2007</v>
      </c>
      <c r="C114" s="73">
        <v>0</v>
      </c>
      <c r="D114" s="73">
        <v>0</v>
      </c>
      <c r="E114" s="73">
        <v>0</v>
      </c>
      <c r="F114" s="73">
        <v>2</v>
      </c>
      <c r="G114" s="73">
        <v>3</v>
      </c>
      <c r="H114" s="73">
        <v>7</v>
      </c>
      <c r="I114" s="73">
        <v>6</v>
      </c>
      <c r="J114" s="73">
        <v>11</v>
      </c>
      <c r="K114" s="73">
        <v>30</v>
      </c>
      <c r="L114" s="73">
        <v>38</v>
      </c>
      <c r="M114" s="73">
        <v>122</v>
      </c>
      <c r="N114" s="73">
        <v>199</v>
      </c>
      <c r="O114" s="73">
        <v>260</v>
      </c>
      <c r="P114" s="73">
        <v>361</v>
      </c>
      <c r="Q114" s="73">
        <v>384</v>
      </c>
      <c r="R114" s="73">
        <v>459</v>
      </c>
      <c r="S114" s="73">
        <v>408</v>
      </c>
      <c r="T114" s="73">
        <v>361</v>
      </c>
      <c r="U114" s="73">
        <v>0</v>
      </c>
      <c r="V114" s="73">
        <v>2651</v>
      </c>
      <c r="X114" s="90">
        <v>2007</v>
      </c>
      <c r="Y114" s="73">
        <v>0</v>
      </c>
      <c r="Z114" s="73">
        <v>0</v>
      </c>
      <c r="AA114" s="73">
        <v>0</v>
      </c>
      <c r="AB114" s="73">
        <v>0</v>
      </c>
      <c r="AC114" s="73">
        <v>3</v>
      </c>
      <c r="AD114" s="73">
        <v>2</v>
      </c>
      <c r="AE114" s="73">
        <v>12</v>
      </c>
      <c r="AF114" s="73">
        <v>14</v>
      </c>
      <c r="AG114" s="73">
        <v>29</v>
      </c>
      <c r="AH114" s="73">
        <v>49</v>
      </c>
      <c r="AI114" s="73">
        <v>85</v>
      </c>
      <c r="AJ114" s="73">
        <v>120</v>
      </c>
      <c r="AK114" s="73">
        <v>182</v>
      </c>
      <c r="AL114" s="73">
        <v>209</v>
      </c>
      <c r="AM114" s="73">
        <v>245</v>
      </c>
      <c r="AN114" s="73">
        <v>316</v>
      </c>
      <c r="AO114" s="73">
        <v>411</v>
      </c>
      <c r="AP114" s="73">
        <v>566</v>
      </c>
      <c r="AQ114" s="73">
        <v>0</v>
      </c>
      <c r="AR114" s="73">
        <v>2243</v>
      </c>
      <c r="AT114" s="90">
        <v>2007</v>
      </c>
      <c r="AU114" s="73">
        <v>0</v>
      </c>
      <c r="AV114" s="73">
        <v>0</v>
      </c>
      <c r="AW114" s="73">
        <v>0</v>
      </c>
      <c r="AX114" s="73">
        <v>2</v>
      </c>
      <c r="AY114" s="73">
        <v>6</v>
      </c>
      <c r="AZ114" s="73">
        <v>9</v>
      </c>
      <c r="BA114" s="73">
        <v>18</v>
      </c>
      <c r="BB114" s="73">
        <v>25</v>
      </c>
      <c r="BC114" s="73">
        <v>59</v>
      </c>
      <c r="BD114" s="73">
        <v>87</v>
      </c>
      <c r="BE114" s="73">
        <v>207</v>
      </c>
      <c r="BF114" s="73">
        <v>319</v>
      </c>
      <c r="BG114" s="73">
        <v>442</v>
      </c>
      <c r="BH114" s="73">
        <v>570</v>
      </c>
      <c r="BI114" s="73">
        <v>629</v>
      </c>
      <c r="BJ114" s="73">
        <v>775</v>
      </c>
      <c r="BK114" s="73">
        <v>819</v>
      </c>
      <c r="BL114" s="73">
        <v>927</v>
      </c>
      <c r="BM114" s="73">
        <v>0</v>
      </c>
      <c r="BN114" s="73">
        <v>4894</v>
      </c>
      <c r="BP114" s="90">
        <v>2007</v>
      </c>
    </row>
    <row r="115" spans="2:68">
      <c r="B115" s="90">
        <v>2008</v>
      </c>
      <c r="C115" s="73">
        <v>0</v>
      </c>
      <c r="D115" s="73">
        <v>0</v>
      </c>
      <c r="E115" s="73">
        <v>0</v>
      </c>
      <c r="F115" s="73">
        <v>0</v>
      </c>
      <c r="G115" s="73">
        <v>4</v>
      </c>
      <c r="H115" s="73">
        <v>13</v>
      </c>
      <c r="I115" s="73">
        <v>6</v>
      </c>
      <c r="J115" s="73">
        <v>8</v>
      </c>
      <c r="K115" s="73">
        <v>24</v>
      </c>
      <c r="L115" s="73">
        <v>54</v>
      </c>
      <c r="M115" s="73">
        <v>121</v>
      </c>
      <c r="N115" s="73">
        <v>200</v>
      </c>
      <c r="O115" s="73">
        <v>278</v>
      </c>
      <c r="P115" s="73">
        <v>341</v>
      </c>
      <c r="Q115" s="73">
        <v>413</v>
      </c>
      <c r="R115" s="73">
        <v>467</v>
      </c>
      <c r="S115" s="73">
        <v>437</v>
      </c>
      <c r="T115" s="73">
        <v>417</v>
      </c>
      <c r="U115" s="73">
        <v>0</v>
      </c>
      <c r="V115" s="73">
        <v>2783</v>
      </c>
      <c r="X115" s="90">
        <v>2008</v>
      </c>
      <c r="Y115" s="73">
        <v>0</v>
      </c>
      <c r="Z115" s="73">
        <v>0</v>
      </c>
      <c r="AA115" s="73">
        <v>0</v>
      </c>
      <c r="AB115" s="73">
        <v>1</v>
      </c>
      <c r="AC115" s="73">
        <v>4</v>
      </c>
      <c r="AD115" s="73">
        <v>6</v>
      </c>
      <c r="AE115" s="73">
        <v>6</v>
      </c>
      <c r="AF115" s="73">
        <v>18</v>
      </c>
      <c r="AG115" s="73">
        <v>26</v>
      </c>
      <c r="AH115" s="73">
        <v>64</v>
      </c>
      <c r="AI115" s="73">
        <v>89</v>
      </c>
      <c r="AJ115" s="73">
        <v>129</v>
      </c>
      <c r="AK115" s="73">
        <v>194</v>
      </c>
      <c r="AL115" s="73">
        <v>223</v>
      </c>
      <c r="AM115" s="73">
        <v>278</v>
      </c>
      <c r="AN115" s="73">
        <v>337</v>
      </c>
      <c r="AO115" s="73">
        <v>383</v>
      </c>
      <c r="AP115" s="73">
        <v>671</v>
      </c>
      <c r="AQ115" s="73">
        <v>0</v>
      </c>
      <c r="AR115" s="73">
        <v>2429</v>
      </c>
      <c r="AT115" s="90">
        <v>2008</v>
      </c>
      <c r="AU115" s="73">
        <v>0</v>
      </c>
      <c r="AV115" s="73">
        <v>0</v>
      </c>
      <c r="AW115" s="73">
        <v>0</v>
      </c>
      <c r="AX115" s="73">
        <v>1</v>
      </c>
      <c r="AY115" s="73">
        <v>8</v>
      </c>
      <c r="AZ115" s="73">
        <v>19</v>
      </c>
      <c r="BA115" s="73">
        <v>12</v>
      </c>
      <c r="BB115" s="73">
        <v>26</v>
      </c>
      <c r="BC115" s="73">
        <v>50</v>
      </c>
      <c r="BD115" s="73">
        <v>118</v>
      </c>
      <c r="BE115" s="73">
        <v>210</v>
      </c>
      <c r="BF115" s="73">
        <v>329</v>
      </c>
      <c r="BG115" s="73">
        <v>472</v>
      </c>
      <c r="BH115" s="73">
        <v>564</v>
      </c>
      <c r="BI115" s="73">
        <v>691</v>
      </c>
      <c r="BJ115" s="73">
        <v>804</v>
      </c>
      <c r="BK115" s="73">
        <v>820</v>
      </c>
      <c r="BL115" s="73">
        <v>1088</v>
      </c>
      <c r="BM115" s="73">
        <v>0</v>
      </c>
      <c r="BN115" s="73">
        <v>5212</v>
      </c>
      <c r="BP115" s="90">
        <v>2008</v>
      </c>
    </row>
    <row r="116" spans="2:68">
      <c r="B116" s="90">
        <v>2009</v>
      </c>
      <c r="C116" s="73">
        <v>0</v>
      </c>
      <c r="D116" s="73">
        <v>0</v>
      </c>
      <c r="E116" s="73">
        <v>0</v>
      </c>
      <c r="F116" s="73">
        <v>2</v>
      </c>
      <c r="G116" s="73">
        <v>3</v>
      </c>
      <c r="H116" s="73">
        <v>4</v>
      </c>
      <c r="I116" s="73">
        <v>8</v>
      </c>
      <c r="J116" s="73">
        <v>22</v>
      </c>
      <c r="K116" s="73">
        <v>32</v>
      </c>
      <c r="L116" s="73">
        <v>59</v>
      </c>
      <c r="M116" s="73">
        <v>108</v>
      </c>
      <c r="N116" s="73">
        <v>185</v>
      </c>
      <c r="O116" s="73">
        <v>320</v>
      </c>
      <c r="P116" s="73">
        <v>357</v>
      </c>
      <c r="Q116" s="73">
        <v>385</v>
      </c>
      <c r="R116" s="73">
        <v>444</v>
      </c>
      <c r="S116" s="73">
        <v>484</v>
      </c>
      <c r="T116" s="73">
        <v>428</v>
      </c>
      <c r="U116" s="73">
        <v>0</v>
      </c>
      <c r="V116" s="73">
        <v>2841</v>
      </c>
      <c r="X116" s="90">
        <v>2009</v>
      </c>
      <c r="Y116" s="73">
        <v>0</v>
      </c>
      <c r="Z116" s="73">
        <v>0</v>
      </c>
      <c r="AA116" s="73">
        <v>0</v>
      </c>
      <c r="AB116" s="73">
        <v>0</v>
      </c>
      <c r="AC116" s="73">
        <v>2</v>
      </c>
      <c r="AD116" s="73">
        <v>7</v>
      </c>
      <c r="AE116" s="73">
        <v>7</v>
      </c>
      <c r="AF116" s="73">
        <v>12</v>
      </c>
      <c r="AG116" s="73">
        <v>39</v>
      </c>
      <c r="AH116" s="73">
        <v>58</v>
      </c>
      <c r="AI116" s="73">
        <v>103</v>
      </c>
      <c r="AJ116" s="73">
        <v>136</v>
      </c>
      <c r="AK116" s="73">
        <v>170</v>
      </c>
      <c r="AL116" s="73">
        <v>187</v>
      </c>
      <c r="AM116" s="73">
        <v>280</v>
      </c>
      <c r="AN116" s="73">
        <v>309</v>
      </c>
      <c r="AO116" s="73">
        <v>381</v>
      </c>
      <c r="AP116" s="73">
        <v>650</v>
      </c>
      <c r="AQ116" s="73">
        <v>0</v>
      </c>
      <c r="AR116" s="73">
        <v>2341</v>
      </c>
      <c r="AT116" s="90">
        <v>2009</v>
      </c>
      <c r="AU116" s="73">
        <v>0</v>
      </c>
      <c r="AV116" s="73">
        <v>0</v>
      </c>
      <c r="AW116" s="73">
        <v>0</v>
      </c>
      <c r="AX116" s="73">
        <v>2</v>
      </c>
      <c r="AY116" s="73">
        <v>5</v>
      </c>
      <c r="AZ116" s="73">
        <v>11</v>
      </c>
      <c r="BA116" s="73">
        <v>15</v>
      </c>
      <c r="BB116" s="73">
        <v>34</v>
      </c>
      <c r="BC116" s="73">
        <v>71</v>
      </c>
      <c r="BD116" s="73">
        <v>117</v>
      </c>
      <c r="BE116" s="73">
        <v>211</v>
      </c>
      <c r="BF116" s="73">
        <v>321</v>
      </c>
      <c r="BG116" s="73">
        <v>490</v>
      </c>
      <c r="BH116" s="73">
        <v>544</v>
      </c>
      <c r="BI116" s="73">
        <v>665</v>
      </c>
      <c r="BJ116" s="73">
        <v>753</v>
      </c>
      <c r="BK116" s="73">
        <v>865</v>
      </c>
      <c r="BL116" s="73">
        <v>1078</v>
      </c>
      <c r="BM116" s="73">
        <v>0</v>
      </c>
      <c r="BN116" s="73">
        <v>5182</v>
      </c>
      <c r="BP116" s="90">
        <v>2009</v>
      </c>
    </row>
    <row r="117" spans="2:68">
      <c r="B117" s="90">
        <v>2010</v>
      </c>
      <c r="C117" s="73">
        <v>0</v>
      </c>
      <c r="D117" s="73">
        <v>0</v>
      </c>
      <c r="E117" s="73">
        <v>0</v>
      </c>
      <c r="F117" s="73">
        <v>0</v>
      </c>
      <c r="G117" s="73">
        <v>2</v>
      </c>
      <c r="H117" s="73">
        <v>8</v>
      </c>
      <c r="I117" s="73">
        <v>5</v>
      </c>
      <c r="J117" s="73">
        <v>21</v>
      </c>
      <c r="K117" s="73">
        <v>23</v>
      </c>
      <c r="L117" s="73">
        <v>61</v>
      </c>
      <c r="M117" s="73">
        <v>101</v>
      </c>
      <c r="N117" s="73">
        <v>194</v>
      </c>
      <c r="O117" s="73">
        <v>282</v>
      </c>
      <c r="P117" s="73">
        <v>327</v>
      </c>
      <c r="Q117" s="73">
        <v>438</v>
      </c>
      <c r="R117" s="73">
        <v>458</v>
      </c>
      <c r="S117" s="73">
        <v>430</v>
      </c>
      <c r="T117" s="73">
        <v>470</v>
      </c>
      <c r="U117" s="73">
        <v>0</v>
      </c>
      <c r="V117" s="73">
        <v>2820</v>
      </c>
      <c r="X117" s="90">
        <v>2010</v>
      </c>
      <c r="Y117" s="73">
        <v>0</v>
      </c>
      <c r="Z117" s="73">
        <v>0</v>
      </c>
      <c r="AA117" s="73">
        <v>0</v>
      </c>
      <c r="AB117" s="73">
        <v>0</v>
      </c>
      <c r="AC117" s="73">
        <v>5</v>
      </c>
      <c r="AD117" s="73">
        <v>4</v>
      </c>
      <c r="AE117" s="73">
        <v>5</v>
      </c>
      <c r="AF117" s="73">
        <v>16</v>
      </c>
      <c r="AG117" s="73">
        <v>33</v>
      </c>
      <c r="AH117" s="73">
        <v>44</v>
      </c>
      <c r="AI117" s="73">
        <v>76</v>
      </c>
      <c r="AJ117" s="73">
        <v>133</v>
      </c>
      <c r="AK117" s="73">
        <v>154</v>
      </c>
      <c r="AL117" s="73">
        <v>188</v>
      </c>
      <c r="AM117" s="73">
        <v>268</v>
      </c>
      <c r="AN117" s="73">
        <v>317</v>
      </c>
      <c r="AO117" s="73">
        <v>431</v>
      </c>
      <c r="AP117" s="73">
        <v>679</v>
      </c>
      <c r="AQ117" s="73">
        <v>0</v>
      </c>
      <c r="AR117" s="73">
        <v>2353</v>
      </c>
      <c r="AT117" s="90">
        <v>2010</v>
      </c>
      <c r="AU117" s="73">
        <v>0</v>
      </c>
      <c r="AV117" s="73">
        <v>0</v>
      </c>
      <c r="AW117" s="73">
        <v>0</v>
      </c>
      <c r="AX117" s="73">
        <v>0</v>
      </c>
      <c r="AY117" s="73">
        <v>7</v>
      </c>
      <c r="AZ117" s="73">
        <v>12</v>
      </c>
      <c r="BA117" s="73">
        <v>10</v>
      </c>
      <c r="BB117" s="73">
        <v>37</v>
      </c>
      <c r="BC117" s="73">
        <v>56</v>
      </c>
      <c r="BD117" s="73">
        <v>105</v>
      </c>
      <c r="BE117" s="73">
        <v>177</v>
      </c>
      <c r="BF117" s="73">
        <v>327</v>
      </c>
      <c r="BG117" s="73">
        <v>436</v>
      </c>
      <c r="BH117" s="73">
        <v>515</v>
      </c>
      <c r="BI117" s="73">
        <v>706</v>
      </c>
      <c r="BJ117" s="73">
        <v>775</v>
      </c>
      <c r="BK117" s="73">
        <v>861</v>
      </c>
      <c r="BL117" s="73">
        <v>1149</v>
      </c>
      <c r="BM117" s="73">
        <v>0</v>
      </c>
      <c r="BN117" s="73">
        <v>5173</v>
      </c>
      <c r="BP117" s="90">
        <v>2010</v>
      </c>
    </row>
    <row r="118" spans="2:68">
      <c r="B118" s="90">
        <v>2011</v>
      </c>
      <c r="C118" s="73">
        <v>0</v>
      </c>
      <c r="D118" s="73">
        <v>0</v>
      </c>
      <c r="E118" s="73">
        <v>0</v>
      </c>
      <c r="F118" s="73">
        <v>1</v>
      </c>
      <c r="G118" s="73">
        <v>3</v>
      </c>
      <c r="H118" s="73">
        <v>10</v>
      </c>
      <c r="I118" s="73">
        <v>10</v>
      </c>
      <c r="J118" s="73">
        <v>16</v>
      </c>
      <c r="K118" s="73">
        <v>31</v>
      </c>
      <c r="L118" s="73">
        <v>51</v>
      </c>
      <c r="M118" s="73">
        <v>91</v>
      </c>
      <c r="N118" s="73">
        <v>142</v>
      </c>
      <c r="O118" s="73">
        <v>294</v>
      </c>
      <c r="P118" s="73">
        <v>362</v>
      </c>
      <c r="Q118" s="73">
        <v>403</v>
      </c>
      <c r="R118" s="73">
        <v>461</v>
      </c>
      <c r="S118" s="73">
        <v>410</v>
      </c>
      <c r="T118" s="73">
        <v>465</v>
      </c>
      <c r="U118" s="73">
        <v>0</v>
      </c>
      <c r="V118" s="73">
        <v>2750</v>
      </c>
      <c r="X118" s="90">
        <v>2011</v>
      </c>
      <c r="Y118" s="73">
        <v>0</v>
      </c>
      <c r="Z118" s="73">
        <v>0</v>
      </c>
      <c r="AA118" s="73">
        <v>0</v>
      </c>
      <c r="AB118" s="73">
        <v>1</v>
      </c>
      <c r="AC118" s="73">
        <v>0</v>
      </c>
      <c r="AD118" s="73">
        <v>7</v>
      </c>
      <c r="AE118" s="73">
        <v>6</v>
      </c>
      <c r="AF118" s="73">
        <v>17</v>
      </c>
      <c r="AG118" s="73">
        <v>25</v>
      </c>
      <c r="AH118" s="73">
        <v>56</v>
      </c>
      <c r="AI118" s="73">
        <v>77</v>
      </c>
      <c r="AJ118" s="73">
        <v>123</v>
      </c>
      <c r="AK118" s="73">
        <v>172</v>
      </c>
      <c r="AL118" s="73">
        <v>184</v>
      </c>
      <c r="AM118" s="73">
        <v>221</v>
      </c>
      <c r="AN118" s="73">
        <v>320</v>
      </c>
      <c r="AO118" s="73">
        <v>429</v>
      </c>
      <c r="AP118" s="73">
        <v>730</v>
      </c>
      <c r="AQ118" s="73">
        <v>0</v>
      </c>
      <c r="AR118" s="73">
        <v>2368</v>
      </c>
      <c r="AT118" s="90">
        <v>2011</v>
      </c>
      <c r="AU118" s="73">
        <v>0</v>
      </c>
      <c r="AV118" s="73">
        <v>0</v>
      </c>
      <c r="AW118" s="73">
        <v>0</v>
      </c>
      <c r="AX118" s="73">
        <v>2</v>
      </c>
      <c r="AY118" s="73">
        <v>3</v>
      </c>
      <c r="AZ118" s="73">
        <v>17</v>
      </c>
      <c r="BA118" s="73">
        <v>16</v>
      </c>
      <c r="BB118" s="73">
        <v>33</v>
      </c>
      <c r="BC118" s="73">
        <v>56</v>
      </c>
      <c r="BD118" s="73">
        <v>107</v>
      </c>
      <c r="BE118" s="73">
        <v>168</v>
      </c>
      <c r="BF118" s="73">
        <v>265</v>
      </c>
      <c r="BG118" s="73">
        <v>466</v>
      </c>
      <c r="BH118" s="73">
        <v>546</v>
      </c>
      <c r="BI118" s="73">
        <v>624</v>
      </c>
      <c r="BJ118" s="73">
        <v>781</v>
      </c>
      <c r="BK118" s="73">
        <v>839</v>
      </c>
      <c r="BL118" s="73">
        <v>1195</v>
      </c>
      <c r="BM118" s="73">
        <v>0</v>
      </c>
      <c r="BN118" s="73">
        <v>5118</v>
      </c>
      <c r="BP118" s="90">
        <v>2011</v>
      </c>
    </row>
    <row r="119" spans="2:68">
      <c r="B119" s="90">
        <v>2012</v>
      </c>
      <c r="C119" s="73">
        <v>0</v>
      </c>
      <c r="D119" s="73">
        <v>0</v>
      </c>
      <c r="E119" s="73">
        <v>0</v>
      </c>
      <c r="F119" s="73">
        <v>0</v>
      </c>
      <c r="G119" s="73">
        <v>2</v>
      </c>
      <c r="H119" s="73">
        <v>9</v>
      </c>
      <c r="I119" s="73">
        <v>7</v>
      </c>
      <c r="J119" s="73">
        <v>26</v>
      </c>
      <c r="K119" s="73">
        <v>34</v>
      </c>
      <c r="L119" s="73">
        <v>56</v>
      </c>
      <c r="M119" s="73">
        <v>108</v>
      </c>
      <c r="N119" s="73">
        <v>168</v>
      </c>
      <c r="O119" s="73">
        <v>259</v>
      </c>
      <c r="P119" s="73">
        <v>333</v>
      </c>
      <c r="Q119" s="73">
        <v>380</v>
      </c>
      <c r="R119" s="73">
        <v>428</v>
      </c>
      <c r="S119" s="73">
        <v>439</v>
      </c>
      <c r="T119" s="73">
        <v>513</v>
      </c>
      <c r="U119" s="73">
        <v>0</v>
      </c>
      <c r="V119" s="73">
        <v>2762</v>
      </c>
      <c r="X119" s="90">
        <v>2012</v>
      </c>
      <c r="Y119" s="73">
        <v>0</v>
      </c>
      <c r="Z119" s="73">
        <v>0</v>
      </c>
      <c r="AA119" s="73">
        <v>0</v>
      </c>
      <c r="AB119" s="73">
        <v>0</v>
      </c>
      <c r="AC119" s="73">
        <v>0</v>
      </c>
      <c r="AD119" s="73">
        <v>5</v>
      </c>
      <c r="AE119" s="73">
        <v>14</v>
      </c>
      <c r="AF119" s="73">
        <v>14</v>
      </c>
      <c r="AG119" s="73">
        <v>26</v>
      </c>
      <c r="AH119" s="73">
        <v>50</v>
      </c>
      <c r="AI119" s="73">
        <v>90</v>
      </c>
      <c r="AJ119" s="73">
        <v>127</v>
      </c>
      <c r="AK119" s="73">
        <v>163</v>
      </c>
      <c r="AL119" s="73">
        <v>195</v>
      </c>
      <c r="AM119" s="73">
        <v>232</v>
      </c>
      <c r="AN119" s="73">
        <v>308</v>
      </c>
      <c r="AO119" s="73">
        <v>371</v>
      </c>
      <c r="AP119" s="73">
        <v>696</v>
      </c>
      <c r="AQ119" s="73">
        <v>0</v>
      </c>
      <c r="AR119" s="73">
        <v>2291</v>
      </c>
      <c r="AT119" s="90">
        <v>2012</v>
      </c>
      <c r="AU119" s="73">
        <v>0</v>
      </c>
      <c r="AV119" s="73">
        <v>0</v>
      </c>
      <c r="AW119" s="73">
        <v>0</v>
      </c>
      <c r="AX119" s="73">
        <v>0</v>
      </c>
      <c r="AY119" s="73">
        <v>2</v>
      </c>
      <c r="AZ119" s="73">
        <v>14</v>
      </c>
      <c r="BA119" s="73">
        <v>21</v>
      </c>
      <c r="BB119" s="73">
        <v>40</v>
      </c>
      <c r="BC119" s="73">
        <v>60</v>
      </c>
      <c r="BD119" s="73">
        <v>106</v>
      </c>
      <c r="BE119" s="73">
        <v>198</v>
      </c>
      <c r="BF119" s="73">
        <v>295</v>
      </c>
      <c r="BG119" s="73">
        <v>422</v>
      </c>
      <c r="BH119" s="73">
        <v>528</v>
      </c>
      <c r="BI119" s="73">
        <v>612</v>
      </c>
      <c r="BJ119" s="73">
        <v>736</v>
      </c>
      <c r="BK119" s="73">
        <v>810</v>
      </c>
      <c r="BL119" s="73">
        <v>1209</v>
      </c>
      <c r="BM119" s="73">
        <v>0</v>
      </c>
      <c r="BN119" s="73">
        <v>5053</v>
      </c>
      <c r="BP119" s="90">
        <v>2012</v>
      </c>
    </row>
    <row r="120" spans="2:68">
      <c r="B120" s="90">
        <v>2013</v>
      </c>
      <c r="C120" s="73">
        <v>0</v>
      </c>
      <c r="D120" s="73">
        <v>0</v>
      </c>
      <c r="E120" s="73">
        <v>0</v>
      </c>
      <c r="F120" s="73">
        <v>0</v>
      </c>
      <c r="G120" s="73">
        <v>1</v>
      </c>
      <c r="H120" s="73">
        <v>13</v>
      </c>
      <c r="I120" s="73">
        <v>9</v>
      </c>
      <c r="J120" s="73">
        <v>15</v>
      </c>
      <c r="K120" s="73">
        <v>30</v>
      </c>
      <c r="L120" s="73">
        <v>58</v>
      </c>
      <c r="M120" s="73">
        <v>120</v>
      </c>
      <c r="N120" s="73">
        <v>161</v>
      </c>
      <c r="O120" s="73">
        <v>258</v>
      </c>
      <c r="P120" s="73">
        <v>357</v>
      </c>
      <c r="Q120" s="73">
        <v>421</v>
      </c>
      <c r="R120" s="73">
        <v>445</v>
      </c>
      <c r="S120" s="73">
        <v>442</v>
      </c>
      <c r="T120" s="73">
        <v>546</v>
      </c>
      <c r="U120" s="73">
        <v>1</v>
      </c>
      <c r="V120" s="73">
        <v>2877</v>
      </c>
      <c r="X120" s="90">
        <v>2013</v>
      </c>
      <c r="Y120" s="73">
        <v>0</v>
      </c>
      <c r="Z120" s="73">
        <v>0</v>
      </c>
      <c r="AA120" s="73">
        <v>0</v>
      </c>
      <c r="AB120" s="73">
        <v>0</v>
      </c>
      <c r="AC120" s="73">
        <v>1</v>
      </c>
      <c r="AD120" s="73">
        <v>8</v>
      </c>
      <c r="AE120" s="73">
        <v>17</v>
      </c>
      <c r="AF120" s="73">
        <v>16</v>
      </c>
      <c r="AG120" s="73">
        <v>25</v>
      </c>
      <c r="AH120" s="73">
        <v>54</v>
      </c>
      <c r="AI120" s="73">
        <v>83</v>
      </c>
      <c r="AJ120" s="73">
        <v>110</v>
      </c>
      <c r="AK120" s="73">
        <v>156</v>
      </c>
      <c r="AL120" s="73">
        <v>210</v>
      </c>
      <c r="AM120" s="73">
        <v>230</v>
      </c>
      <c r="AN120" s="73">
        <v>331</v>
      </c>
      <c r="AO120" s="73">
        <v>430</v>
      </c>
      <c r="AP120" s="73">
        <v>778</v>
      </c>
      <c r="AQ120" s="73">
        <v>0</v>
      </c>
      <c r="AR120" s="73">
        <v>2449</v>
      </c>
      <c r="AT120" s="90">
        <v>2013</v>
      </c>
      <c r="AU120" s="73">
        <v>0</v>
      </c>
      <c r="AV120" s="73">
        <v>0</v>
      </c>
      <c r="AW120" s="73">
        <v>0</v>
      </c>
      <c r="AX120" s="73">
        <v>0</v>
      </c>
      <c r="AY120" s="73">
        <v>2</v>
      </c>
      <c r="AZ120" s="73">
        <v>21</v>
      </c>
      <c r="BA120" s="73">
        <v>26</v>
      </c>
      <c r="BB120" s="73">
        <v>31</v>
      </c>
      <c r="BC120" s="73">
        <v>55</v>
      </c>
      <c r="BD120" s="73">
        <v>112</v>
      </c>
      <c r="BE120" s="73">
        <v>203</v>
      </c>
      <c r="BF120" s="73">
        <v>271</v>
      </c>
      <c r="BG120" s="73">
        <v>414</v>
      </c>
      <c r="BH120" s="73">
        <v>567</v>
      </c>
      <c r="BI120" s="73">
        <v>651</v>
      </c>
      <c r="BJ120" s="73">
        <v>776</v>
      </c>
      <c r="BK120" s="73">
        <v>872</v>
      </c>
      <c r="BL120" s="73">
        <v>1324</v>
      </c>
      <c r="BM120" s="73">
        <v>1</v>
      </c>
      <c r="BN120" s="73">
        <v>5326</v>
      </c>
      <c r="BP120" s="90">
        <v>2013</v>
      </c>
    </row>
    <row r="121" spans="2:68">
      <c r="B121" s="90">
        <v>2014</v>
      </c>
      <c r="C121" s="73">
        <v>0</v>
      </c>
      <c r="D121" s="73">
        <v>0</v>
      </c>
      <c r="E121" s="73">
        <v>0</v>
      </c>
      <c r="F121" s="73">
        <v>0</v>
      </c>
      <c r="G121" s="73">
        <v>0</v>
      </c>
      <c r="H121" s="73">
        <v>7</v>
      </c>
      <c r="I121" s="73">
        <v>15</v>
      </c>
      <c r="J121" s="73">
        <v>15</v>
      </c>
      <c r="K121" s="73">
        <v>35</v>
      </c>
      <c r="L121" s="73">
        <v>51</v>
      </c>
      <c r="M121" s="73">
        <v>107</v>
      </c>
      <c r="N121" s="73">
        <v>163</v>
      </c>
      <c r="O121" s="73">
        <v>287</v>
      </c>
      <c r="P121" s="73">
        <v>359</v>
      </c>
      <c r="Q121" s="73">
        <v>367</v>
      </c>
      <c r="R121" s="73">
        <v>438</v>
      </c>
      <c r="S121" s="73">
        <v>418</v>
      </c>
      <c r="T121" s="73">
        <v>556</v>
      </c>
      <c r="U121" s="73">
        <v>0</v>
      </c>
      <c r="V121" s="73">
        <v>2818</v>
      </c>
      <c r="X121" s="90">
        <v>2014</v>
      </c>
      <c r="Y121" s="73">
        <v>0</v>
      </c>
      <c r="Z121" s="73">
        <v>0</v>
      </c>
      <c r="AA121" s="73">
        <v>0</v>
      </c>
      <c r="AB121" s="73">
        <v>0</v>
      </c>
      <c r="AC121" s="73">
        <v>3</v>
      </c>
      <c r="AD121" s="73">
        <v>6</v>
      </c>
      <c r="AE121" s="73">
        <v>20</v>
      </c>
      <c r="AF121" s="73">
        <v>14</v>
      </c>
      <c r="AG121" s="73">
        <v>31</v>
      </c>
      <c r="AH121" s="73">
        <v>59</v>
      </c>
      <c r="AI121" s="73">
        <v>69</v>
      </c>
      <c r="AJ121" s="73">
        <v>118</v>
      </c>
      <c r="AK121" s="73">
        <v>167</v>
      </c>
      <c r="AL121" s="73">
        <v>213</v>
      </c>
      <c r="AM121" s="73">
        <v>229</v>
      </c>
      <c r="AN121" s="73">
        <v>305</v>
      </c>
      <c r="AO121" s="73">
        <v>388</v>
      </c>
      <c r="AP121" s="73">
        <v>768</v>
      </c>
      <c r="AQ121" s="73">
        <v>0</v>
      </c>
      <c r="AR121" s="73">
        <v>2390</v>
      </c>
      <c r="AT121" s="90">
        <v>2014</v>
      </c>
      <c r="AU121" s="73">
        <v>0</v>
      </c>
      <c r="AV121" s="73">
        <v>0</v>
      </c>
      <c r="AW121" s="73">
        <v>0</v>
      </c>
      <c r="AX121" s="73">
        <v>0</v>
      </c>
      <c r="AY121" s="73">
        <v>3</v>
      </c>
      <c r="AZ121" s="73">
        <v>13</v>
      </c>
      <c r="BA121" s="73">
        <v>35</v>
      </c>
      <c r="BB121" s="73">
        <v>29</v>
      </c>
      <c r="BC121" s="73">
        <v>66</v>
      </c>
      <c r="BD121" s="73">
        <v>110</v>
      </c>
      <c r="BE121" s="73">
        <v>176</v>
      </c>
      <c r="BF121" s="73">
        <v>281</v>
      </c>
      <c r="BG121" s="73">
        <v>454</v>
      </c>
      <c r="BH121" s="73">
        <v>572</v>
      </c>
      <c r="BI121" s="73">
        <v>596</v>
      </c>
      <c r="BJ121" s="73">
        <v>743</v>
      </c>
      <c r="BK121" s="73">
        <v>806</v>
      </c>
      <c r="BL121" s="73">
        <v>1324</v>
      </c>
      <c r="BM121" s="73">
        <v>0</v>
      </c>
      <c r="BN121" s="73">
        <v>5208</v>
      </c>
      <c r="BP121" s="90">
        <v>2014</v>
      </c>
    </row>
    <row r="122" spans="2:68">
      <c r="B122" s="90">
        <v>2015</v>
      </c>
      <c r="C122" s="73">
        <v>0</v>
      </c>
      <c r="D122" s="73">
        <v>0</v>
      </c>
      <c r="E122" s="73">
        <v>0</v>
      </c>
      <c r="F122" s="73">
        <v>1</v>
      </c>
      <c r="G122" s="73">
        <v>2</v>
      </c>
      <c r="H122" s="73">
        <v>6</v>
      </c>
      <c r="I122" s="73">
        <v>18</v>
      </c>
      <c r="J122" s="73">
        <v>16</v>
      </c>
      <c r="K122" s="73">
        <v>35</v>
      </c>
      <c r="L122" s="73">
        <v>69</v>
      </c>
      <c r="M122" s="73">
        <v>127</v>
      </c>
      <c r="N122" s="73">
        <v>183</v>
      </c>
      <c r="O122" s="73">
        <v>253</v>
      </c>
      <c r="P122" s="73">
        <v>371</v>
      </c>
      <c r="Q122" s="73">
        <v>356</v>
      </c>
      <c r="R122" s="73">
        <v>447</v>
      </c>
      <c r="S122" s="73">
        <v>425</v>
      </c>
      <c r="T122" s="73">
        <v>601</v>
      </c>
      <c r="U122" s="73">
        <v>0</v>
      </c>
      <c r="V122" s="73">
        <v>2910</v>
      </c>
      <c r="X122" s="90">
        <v>2015</v>
      </c>
      <c r="Y122" s="73">
        <v>0</v>
      </c>
      <c r="Z122" s="73">
        <v>0</v>
      </c>
      <c r="AA122" s="73">
        <v>0</v>
      </c>
      <c r="AB122" s="73">
        <v>0</v>
      </c>
      <c r="AC122" s="73">
        <v>2</v>
      </c>
      <c r="AD122" s="73">
        <v>8</v>
      </c>
      <c r="AE122" s="73">
        <v>17</v>
      </c>
      <c r="AF122" s="73">
        <v>18</v>
      </c>
      <c r="AG122" s="73">
        <v>36</v>
      </c>
      <c r="AH122" s="73">
        <v>57</v>
      </c>
      <c r="AI122" s="73">
        <v>104</v>
      </c>
      <c r="AJ122" s="73">
        <v>100</v>
      </c>
      <c r="AK122" s="73">
        <v>172</v>
      </c>
      <c r="AL122" s="73">
        <v>220</v>
      </c>
      <c r="AM122" s="73">
        <v>254</v>
      </c>
      <c r="AN122" s="73">
        <v>349</v>
      </c>
      <c r="AO122" s="73">
        <v>407</v>
      </c>
      <c r="AP122" s="73">
        <v>812</v>
      </c>
      <c r="AQ122" s="73">
        <v>0</v>
      </c>
      <c r="AR122" s="73">
        <v>2556</v>
      </c>
      <c r="AT122" s="90">
        <v>2015</v>
      </c>
      <c r="AU122" s="73">
        <v>0</v>
      </c>
      <c r="AV122" s="73">
        <v>0</v>
      </c>
      <c r="AW122" s="73">
        <v>0</v>
      </c>
      <c r="AX122" s="73">
        <v>1</v>
      </c>
      <c r="AY122" s="73">
        <v>4</v>
      </c>
      <c r="AZ122" s="73">
        <v>14</v>
      </c>
      <c r="BA122" s="73">
        <v>35</v>
      </c>
      <c r="BB122" s="73">
        <v>34</v>
      </c>
      <c r="BC122" s="73">
        <v>71</v>
      </c>
      <c r="BD122" s="73">
        <v>126</v>
      </c>
      <c r="BE122" s="73">
        <v>231</v>
      </c>
      <c r="BF122" s="73">
        <v>283</v>
      </c>
      <c r="BG122" s="73">
        <v>425</v>
      </c>
      <c r="BH122" s="73">
        <v>591</v>
      </c>
      <c r="BI122" s="73">
        <v>610</v>
      </c>
      <c r="BJ122" s="73">
        <v>796</v>
      </c>
      <c r="BK122" s="73">
        <v>832</v>
      </c>
      <c r="BL122" s="73">
        <v>1413</v>
      </c>
      <c r="BM122" s="73">
        <v>0</v>
      </c>
      <c r="BN122" s="73">
        <v>5466</v>
      </c>
      <c r="BP122" s="90">
        <v>2015</v>
      </c>
    </row>
    <row r="123" spans="2:68">
      <c r="B123" s="90">
        <v>2016</v>
      </c>
      <c r="C123" s="73">
        <v>0</v>
      </c>
      <c r="D123" s="73">
        <v>0</v>
      </c>
      <c r="E123" s="73">
        <v>0</v>
      </c>
      <c r="F123" s="73">
        <v>0</v>
      </c>
      <c r="G123" s="73">
        <v>1</v>
      </c>
      <c r="H123" s="73">
        <v>13</v>
      </c>
      <c r="I123" s="73">
        <v>23</v>
      </c>
      <c r="J123" s="73">
        <v>17</v>
      </c>
      <c r="K123" s="73">
        <v>35</v>
      </c>
      <c r="L123" s="73">
        <v>70</v>
      </c>
      <c r="M123" s="73">
        <v>122</v>
      </c>
      <c r="N123" s="73">
        <v>171</v>
      </c>
      <c r="O123" s="73">
        <v>248</v>
      </c>
      <c r="P123" s="73">
        <v>344</v>
      </c>
      <c r="Q123" s="73">
        <v>363</v>
      </c>
      <c r="R123" s="73">
        <v>489</v>
      </c>
      <c r="S123" s="73">
        <v>446</v>
      </c>
      <c r="T123" s="73">
        <v>612</v>
      </c>
      <c r="U123" s="73">
        <v>0</v>
      </c>
      <c r="V123" s="73">
        <v>2954</v>
      </c>
      <c r="X123" s="90">
        <v>2016</v>
      </c>
      <c r="Y123" s="73">
        <v>0</v>
      </c>
      <c r="Z123" s="73">
        <v>0</v>
      </c>
      <c r="AA123" s="73">
        <v>0</v>
      </c>
      <c r="AB123" s="73">
        <v>0</v>
      </c>
      <c r="AC123" s="73">
        <v>2</v>
      </c>
      <c r="AD123" s="73">
        <v>6</v>
      </c>
      <c r="AE123" s="73">
        <v>19</v>
      </c>
      <c r="AF123" s="73">
        <v>14</v>
      </c>
      <c r="AG123" s="73">
        <v>29</v>
      </c>
      <c r="AH123" s="73">
        <v>65</v>
      </c>
      <c r="AI123" s="73">
        <v>71</v>
      </c>
      <c r="AJ123" s="73">
        <v>103</v>
      </c>
      <c r="AK123" s="73">
        <v>167</v>
      </c>
      <c r="AL123" s="73">
        <v>203</v>
      </c>
      <c r="AM123" s="73">
        <v>260</v>
      </c>
      <c r="AN123" s="73">
        <v>338</v>
      </c>
      <c r="AO123" s="73">
        <v>398</v>
      </c>
      <c r="AP123" s="73">
        <v>773</v>
      </c>
      <c r="AQ123" s="73">
        <v>1</v>
      </c>
      <c r="AR123" s="73">
        <v>2449</v>
      </c>
      <c r="AT123" s="90">
        <v>2016</v>
      </c>
      <c r="AU123" s="73">
        <v>0</v>
      </c>
      <c r="AV123" s="73">
        <v>0</v>
      </c>
      <c r="AW123" s="73">
        <v>0</v>
      </c>
      <c r="AX123" s="73">
        <v>0</v>
      </c>
      <c r="AY123" s="73">
        <v>3</v>
      </c>
      <c r="AZ123" s="73">
        <v>19</v>
      </c>
      <c r="BA123" s="73">
        <v>42</v>
      </c>
      <c r="BB123" s="73">
        <v>31</v>
      </c>
      <c r="BC123" s="73">
        <v>64</v>
      </c>
      <c r="BD123" s="73">
        <v>135</v>
      </c>
      <c r="BE123" s="73">
        <v>193</v>
      </c>
      <c r="BF123" s="73">
        <v>274</v>
      </c>
      <c r="BG123" s="73">
        <v>415</v>
      </c>
      <c r="BH123" s="73">
        <v>547</v>
      </c>
      <c r="BI123" s="73">
        <v>623</v>
      </c>
      <c r="BJ123" s="73">
        <v>827</v>
      </c>
      <c r="BK123" s="73">
        <v>844</v>
      </c>
      <c r="BL123" s="73">
        <v>1385</v>
      </c>
      <c r="BM123" s="73">
        <v>1</v>
      </c>
      <c r="BN123" s="73">
        <v>5403</v>
      </c>
      <c r="BP123" s="90">
        <v>2016</v>
      </c>
    </row>
    <row r="124" spans="2:68">
      <c r="B124" s="90">
        <v>2017</v>
      </c>
      <c r="C124" s="73">
        <v>0</v>
      </c>
      <c r="D124" s="73">
        <v>0</v>
      </c>
      <c r="E124" s="73">
        <v>0</v>
      </c>
      <c r="F124" s="73">
        <v>0</v>
      </c>
      <c r="G124" s="73">
        <v>2</v>
      </c>
      <c r="H124" s="73">
        <v>5</v>
      </c>
      <c r="I124" s="73">
        <v>18</v>
      </c>
      <c r="J124" s="73">
        <v>25</v>
      </c>
      <c r="K124" s="73">
        <v>31</v>
      </c>
      <c r="L124" s="73">
        <v>58</v>
      </c>
      <c r="M124" s="73">
        <v>111</v>
      </c>
      <c r="N124" s="73">
        <v>171</v>
      </c>
      <c r="O124" s="73">
        <v>211</v>
      </c>
      <c r="P124" s="73">
        <v>339</v>
      </c>
      <c r="Q124" s="73">
        <v>381</v>
      </c>
      <c r="R124" s="73">
        <v>435</v>
      </c>
      <c r="S124" s="73">
        <v>426</v>
      </c>
      <c r="T124" s="73">
        <v>630</v>
      </c>
      <c r="U124" s="73">
        <v>0</v>
      </c>
      <c r="V124" s="73">
        <v>2843</v>
      </c>
      <c r="X124" s="90">
        <v>2017</v>
      </c>
      <c r="Y124" s="73">
        <v>0</v>
      </c>
      <c r="Z124" s="73">
        <v>0</v>
      </c>
      <c r="AA124" s="73">
        <v>0</v>
      </c>
      <c r="AB124" s="73">
        <v>0</v>
      </c>
      <c r="AC124" s="73">
        <v>1</v>
      </c>
      <c r="AD124" s="73">
        <v>6</v>
      </c>
      <c r="AE124" s="73">
        <v>13</v>
      </c>
      <c r="AF124" s="73">
        <v>17</v>
      </c>
      <c r="AG124" s="73">
        <v>27</v>
      </c>
      <c r="AH124" s="73">
        <v>48</v>
      </c>
      <c r="AI124" s="73">
        <v>88</v>
      </c>
      <c r="AJ124" s="73">
        <v>108</v>
      </c>
      <c r="AK124" s="73">
        <v>158</v>
      </c>
      <c r="AL124" s="73">
        <v>195</v>
      </c>
      <c r="AM124" s="73">
        <v>253</v>
      </c>
      <c r="AN124" s="73">
        <v>327</v>
      </c>
      <c r="AO124" s="73">
        <v>354</v>
      </c>
      <c r="AP124" s="73">
        <v>820</v>
      </c>
      <c r="AQ124" s="73">
        <v>0</v>
      </c>
      <c r="AR124" s="73">
        <v>2415</v>
      </c>
      <c r="AT124" s="90">
        <v>2017</v>
      </c>
      <c r="AU124" s="73">
        <v>0</v>
      </c>
      <c r="AV124" s="73">
        <v>0</v>
      </c>
      <c r="AW124" s="73">
        <v>0</v>
      </c>
      <c r="AX124" s="73">
        <v>0</v>
      </c>
      <c r="AY124" s="73">
        <v>3</v>
      </c>
      <c r="AZ124" s="73">
        <v>11</v>
      </c>
      <c r="BA124" s="73">
        <v>31</v>
      </c>
      <c r="BB124" s="73">
        <v>42</v>
      </c>
      <c r="BC124" s="73">
        <v>58</v>
      </c>
      <c r="BD124" s="73">
        <v>106</v>
      </c>
      <c r="BE124" s="73">
        <v>199</v>
      </c>
      <c r="BF124" s="73">
        <v>279</v>
      </c>
      <c r="BG124" s="73">
        <v>369</v>
      </c>
      <c r="BH124" s="73">
        <v>534</v>
      </c>
      <c r="BI124" s="73">
        <v>634</v>
      </c>
      <c r="BJ124" s="73">
        <v>762</v>
      </c>
      <c r="BK124" s="73">
        <v>780</v>
      </c>
      <c r="BL124" s="73">
        <v>1450</v>
      </c>
      <c r="BM124" s="73">
        <v>0</v>
      </c>
      <c r="BN124" s="73">
        <v>5258</v>
      </c>
      <c r="BP124" s="90">
        <v>2017</v>
      </c>
    </row>
    <row r="125" spans="2:68">
      <c r="B125" s="90">
        <v>2018</v>
      </c>
      <c r="C125" s="73">
        <v>0</v>
      </c>
      <c r="D125" s="73">
        <v>0</v>
      </c>
      <c r="E125" s="73">
        <v>0</v>
      </c>
      <c r="F125" s="73">
        <v>1</v>
      </c>
      <c r="G125" s="73">
        <v>0</v>
      </c>
      <c r="H125" s="73">
        <v>6</v>
      </c>
      <c r="I125" s="73">
        <v>18</v>
      </c>
      <c r="J125" s="73">
        <v>25</v>
      </c>
      <c r="K125" s="73">
        <v>33</v>
      </c>
      <c r="L125" s="73">
        <v>55</v>
      </c>
      <c r="M125" s="73">
        <v>107</v>
      </c>
      <c r="N125" s="73">
        <v>178</v>
      </c>
      <c r="O125" s="73">
        <v>241</v>
      </c>
      <c r="P125" s="73">
        <v>365</v>
      </c>
      <c r="Q125" s="73">
        <v>394</v>
      </c>
      <c r="R125" s="73">
        <v>434</v>
      </c>
      <c r="S125" s="73">
        <v>424</v>
      </c>
      <c r="T125" s="73">
        <v>608</v>
      </c>
      <c r="U125" s="73">
        <v>0</v>
      </c>
      <c r="V125" s="73">
        <v>2889</v>
      </c>
      <c r="X125" s="90">
        <v>2018</v>
      </c>
      <c r="Y125" s="73">
        <v>0</v>
      </c>
      <c r="Z125" s="73">
        <v>0</v>
      </c>
      <c r="AA125" s="73">
        <v>0</v>
      </c>
      <c r="AB125" s="73">
        <v>0</v>
      </c>
      <c r="AC125" s="73">
        <v>1</v>
      </c>
      <c r="AD125" s="73">
        <v>11</v>
      </c>
      <c r="AE125" s="73">
        <v>11</v>
      </c>
      <c r="AF125" s="73">
        <v>22</v>
      </c>
      <c r="AG125" s="73">
        <v>35</v>
      </c>
      <c r="AH125" s="73">
        <v>53</v>
      </c>
      <c r="AI125" s="73">
        <v>97</v>
      </c>
      <c r="AJ125" s="73">
        <v>136</v>
      </c>
      <c r="AK125" s="73">
        <v>166</v>
      </c>
      <c r="AL125" s="73">
        <v>189</v>
      </c>
      <c r="AM125" s="73">
        <v>243</v>
      </c>
      <c r="AN125" s="73">
        <v>329</v>
      </c>
      <c r="AO125" s="73">
        <v>376</v>
      </c>
      <c r="AP125" s="73">
        <v>817</v>
      </c>
      <c r="AQ125" s="73">
        <v>0</v>
      </c>
      <c r="AR125" s="73">
        <v>2486</v>
      </c>
      <c r="AT125" s="90">
        <v>2018</v>
      </c>
      <c r="AU125" s="73">
        <v>0</v>
      </c>
      <c r="AV125" s="73">
        <v>0</v>
      </c>
      <c r="AW125" s="73">
        <v>0</v>
      </c>
      <c r="AX125" s="73">
        <v>1</v>
      </c>
      <c r="AY125" s="73">
        <v>1</v>
      </c>
      <c r="AZ125" s="73">
        <v>17</v>
      </c>
      <c r="BA125" s="73">
        <v>29</v>
      </c>
      <c r="BB125" s="73">
        <v>47</v>
      </c>
      <c r="BC125" s="73">
        <v>68</v>
      </c>
      <c r="BD125" s="73">
        <v>108</v>
      </c>
      <c r="BE125" s="73">
        <v>204</v>
      </c>
      <c r="BF125" s="73">
        <v>314</v>
      </c>
      <c r="BG125" s="73">
        <v>407</v>
      </c>
      <c r="BH125" s="73">
        <v>554</v>
      </c>
      <c r="BI125" s="73">
        <v>637</v>
      </c>
      <c r="BJ125" s="73">
        <v>763</v>
      </c>
      <c r="BK125" s="73">
        <v>800</v>
      </c>
      <c r="BL125" s="73">
        <v>1425</v>
      </c>
      <c r="BM125" s="73">
        <v>0</v>
      </c>
      <c r="BN125" s="73">
        <v>5375</v>
      </c>
      <c r="BP125" s="90">
        <v>2018</v>
      </c>
    </row>
    <row r="126" spans="2:68">
      <c r="B126" s="90">
        <v>2019</v>
      </c>
      <c r="C126" s="73">
        <v>0</v>
      </c>
      <c r="D126" s="73">
        <v>0</v>
      </c>
      <c r="E126" s="73">
        <v>0</v>
      </c>
      <c r="F126" s="73">
        <v>0</v>
      </c>
      <c r="G126" s="73">
        <v>2</v>
      </c>
      <c r="H126" s="73">
        <v>6</v>
      </c>
      <c r="I126" s="73">
        <v>28</v>
      </c>
      <c r="J126" s="73">
        <v>32</v>
      </c>
      <c r="K126" s="73">
        <v>32</v>
      </c>
      <c r="L126" s="73">
        <v>61</v>
      </c>
      <c r="M126" s="73">
        <v>99</v>
      </c>
      <c r="N126" s="73">
        <v>152</v>
      </c>
      <c r="O126" s="73">
        <v>251</v>
      </c>
      <c r="P126" s="73">
        <v>327</v>
      </c>
      <c r="Q126" s="73">
        <v>393</v>
      </c>
      <c r="R126" s="73">
        <v>392</v>
      </c>
      <c r="S126" s="73">
        <v>432</v>
      </c>
      <c r="T126" s="73">
        <v>664</v>
      </c>
      <c r="U126" s="73">
        <v>0</v>
      </c>
      <c r="V126" s="73">
        <v>2871</v>
      </c>
      <c r="X126" s="90">
        <v>2019</v>
      </c>
      <c r="Y126" s="73">
        <v>0</v>
      </c>
      <c r="Z126" s="73">
        <v>0</v>
      </c>
      <c r="AA126" s="73">
        <v>0</v>
      </c>
      <c r="AB126" s="73">
        <v>0</v>
      </c>
      <c r="AC126" s="73">
        <v>1</v>
      </c>
      <c r="AD126" s="73">
        <v>7</v>
      </c>
      <c r="AE126" s="73">
        <v>16</v>
      </c>
      <c r="AF126" s="73">
        <v>22</v>
      </c>
      <c r="AG126" s="73">
        <v>31</v>
      </c>
      <c r="AH126" s="73">
        <v>54</v>
      </c>
      <c r="AI126" s="73">
        <v>76</v>
      </c>
      <c r="AJ126" s="73">
        <v>97</v>
      </c>
      <c r="AK126" s="73">
        <v>133</v>
      </c>
      <c r="AL126" s="73">
        <v>211</v>
      </c>
      <c r="AM126" s="73">
        <v>263</v>
      </c>
      <c r="AN126" s="73">
        <v>269</v>
      </c>
      <c r="AO126" s="73">
        <v>345</v>
      </c>
      <c r="AP126" s="73">
        <v>880</v>
      </c>
      <c r="AQ126" s="73">
        <v>0</v>
      </c>
      <c r="AR126" s="73">
        <v>2405</v>
      </c>
      <c r="AT126" s="90">
        <v>2019</v>
      </c>
      <c r="AU126" s="73">
        <v>0</v>
      </c>
      <c r="AV126" s="73">
        <v>0</v>
      </c>
      <c r="AW126" s="73">
        <v>0</v>
      </c>
      <c r="AX126" s="73">
        <v>0</v>
      </c>
      <c r="AY126" s="73">
        <v>3</v>
      </c>
      <c r="AZ126" s="73">
        <v>13</v>
      </c>
      <c r="BA126" s="73">
        <v>44</v>
      </c>
      <c r="BB126" s="73">
        <v>54</v>
      </c>
      <c r="BC126" s="73">
        <v>63</v>
      </c>
      <c r="BD126" s="73">
        <v>115</v>
      </c>
      <c r="BE126" s="73">
        <v>175</v>
      </c>
      <c r="BF126" s="73">
        <v>249</v>
      </c>
      <c r="BG126" s="73">
        <v>384</v>
      </c>
      <c r="BH126" s="73">
        <v>538</v>
      </c>
      <c r="BI126" s="73">
        <v>656</v>
      </c>
      <c r="BJ126" s="73">
        <v>661</v>
      </c>
      <c r="BK126" s="73">
        <v>777</v>
      </c>
      <c r="BL126" s="73">
        <v>1544</v>
      </c>
      <c r="BM126" s="73">
        <v>0</v>
      </c>
      <c r="BN126" s="73">
        <v>5276</v>
      </c>
      <c r="BP126" s="90">
        <v>2019</v>
      </c>
    </row>
    <row r="127" spans="2:68">
      <c r="B127" s="90">
        <v>2020</v>
      </c>
      <c r="C127" s="73">
        <v>0</v>
      </c>
      <c r="D127" s="73">
        <v>0</v>
      </c>
      <c r="E127" s="73">
        <v>0</v>
      </c>
      <c r="F127" s="73">
        <v>0</v>
      </c>
      <c r="G127" s="73">
        <v>3</v>
      </c>
      <c r="H127" s="73">
        <v>6</v>
      </c>
      <c r="I127" s="73">
        <v>14</v>
      </c>
      <c r="J127" s="73">
        <v>24</v>
      </c>
      <c r="K127" s="73">
        <v>29</v>
      </c>
      <c r="L127" s="73">
        <v>74</v>
      </c>
      <c r="M127" s="73">
        <v>113</v>
      </c>
      <c r="N127" s="73">
        <v>196</v>
      </c>
      <c r="O127" s="73">
        <v>233</v>
      </c>
      <c r="P127" s="73">
        <v>304</v>
      </c>
      <c r="Q127" s="73">
        <v>390</v>
      </c>
      <c r="R127" s="73">
        <v>386</v>
      </c>
      <c r="S127" s="73">
        <v>469</v>
      </c>
      <c r="T127" s="73">
        <v>623</v>
      </c>
      <c r="U127" s="73">
        <v>0</v>
      </c>
      <c r="V127" s="73">
        <v>2864</v>
      </c>
      <c r="X127" s="90">
        <v>2020</v>
      </c>
      <c r="Y127" s="73">
        <v>0</v>
      </c>
      <c r="Z127" s="73">
        <v>0</v>
      </c>
      <c r="AA127" s="73">
        <v>0</v>
      </c>
      <c r="AB127" s="73">
        <v>1</v>
      </c>
      <c r="AC127" s="73">
        <v>0</v>
      </c>
      <c r="AD127" s="73">
        <v>6</v>
      </c>
      <c r="AE127" s="73">
        <v>15</v>
      </c>
      <c r="AF127" s="73">
        <v>32</v>
      </c>
      <c r="AG127" s="73">
        <v>32</v>
      </c>
      <c r="AH127" s="73">
        <v>55</v>
      </c>
      <c r="AI127" s="73">
        <v>69</v>
      </c>
      <c r="AJ127" s="73">
        <v>114</v>
      </c>
      <c r="AK127" s="73">
        <v>164</v>
      </c>
      <c r="AL127" s="73">
        <v>212</v>
      </c>
      <c r="AM127" s="73">
        <v>315</v>
      </c>
      <c r="AN127" s="73">
        <v>284</v>
      </c>
      <c r="AO127" s="73">
        <v>364</v>
      </c>
      <c r="AP127" s="73">
        <v>845</v>
      </c>
      <c r="AQ127" s="73">
        <v>0</v>
      </c>
      <c r="AR127" s="73">
        <v>2508</v>
      </c>
      <c r="AT127" s="90">
        <v>2020</v>
      </c>
      <c r="AU127" s="73">
        <v>0</v>
      </c>
      <c r="AV127" s="73">
        <v>0</v>
      </c>
      <c r="AW127" s="73">
        <v>0</v>
      </c>
      <c r="AX127" s="73">
        <v>1</v>
      </c>
      <c r="AY127" s="73">
        <v>3</v>
      </c>
      <c r="AZ127" s="73">
        <v>12</v>
      </c>
      <c r="BA127" s="73">
        <v>29</v>
      </c>
      <c r="BB127" s="73">
        <v>56</v>
      </c>
      <c r="BC127" s="73">
        <v>61</v>
      </c>
      <c r="BD127" s="73">
        <v>129</v>
      </c>
      <c r="BE127" s="73">
        <v>182</v>
      </c>
      <c r="BF127" s="73">
        <v>310</v>
      </c>
      <c r="BG127" s="73">
        <v>397</v>
      </c>
      <c r="BH127" s="73">
        <v>516</v>
      </c>
      <c r="BI127" s="73">
        <v>705</v>
      </c>
      <c r="BJ127" s="73">
        <v>670</v>
      </c>
      <c r="BK127" s="73">
        <v>833</v>
      </c>
      <c r="BL127" s="73">
        <v>1468</v>
      </c>
      <c r="BM127" s="73">
        <v>0</v>
      </c>
      <c r="BN127" s="73">
        <v>5372</v>
      </c>
      <c r="BP127" s="90">
        <v>2020</v>
      </c>
    </row>
    <row r="128" spans="2:68">
      <c r="B128" s="90">
        <v>2021</v>
      </c>
      <c r="C128" s="73">
        <v>0</v>
      </c>
      <c r="D128" s="73">
        <v>0</v>
      </c>
      <c r="E128" s="73">
        <v>0</v>
      </c>
      <c r="F128" s="73">
        <v>0</v>
      </c>
      <c r="G128" s="73">
        <v>1</v>
      </c>
      <c r="H128" s="73">
        <v>3</v>
      </c>
      <c r="I128" s="73">
        <v>14</v>
      </c>
      <c r="J128" s="73">
        <v>38</v>
      </c>
      <c r="K128" s="73">
        <v>37</v>
      </c>
      <c r="L128" s="73">
        <v>66</v>
      </c>
      <c r="M128" s="73">
        <v>115</v>
      </c>
      <c r="N128" s="73">
        <v>166</v>
      </c>
      <c r="O128" s="73">
        <v>230</v>
      </c>
      <c r="P128" s="73">
        <v>282</v>
      </c>
      <c r="Q128" s="73">
        <v>386</v>
      </c>
      <c r="R128" s="73">
        <v>367</v>
      </c>
      <c r="S128" s="73">
        <v>433</v>
      </c>
      <c r="T128" s="73">
        <v>699</v>
      </c>
      <c r="U128" s="73">
        <v>0</v>
      </c>
      <c r="V128" s="73">
        <v>2837</v>
      </c>
      <c r="X128" s="90">
        <v>2021</v>
      </c>
      <c r="Y128" s="73">
        <v>0</v>
      </c>
      <c r="Z128" s="73">
        <v>0</v>
      </c>
      <c r="AA128" s="73">
        <v>0</v>
      </c>
      <c r="AB128" s="73">
        <v>0</v>
      </c>
      <c r="AC128" s="73">
        <v>2</v>
      </c>
      <c r="AD128" s="73">
        <v>2</v>
      </c>
      <c r="AE128" s="73">
        <v>15</v>
      </c>
      <c r="AF128" s="73">
        <v>39</v>
      </c>
      <c r="AG128" s="73">
        <v>44</v>
      </c>
      <c r="AH128" s="73">
        <v>54</v>
      </c>
      <c r="AI128" s="73">
        <v>69</v>
      </c>
      <c r="AJ128" s="73">
        <v>125</v>
      </c>
      <c r="AK128" s="73">
        <v>116</v>
      </c>
      <c r="AL128" s="73">
        <v>195</v>
      </c>
      <c r="AM128" s="73">
        <v>248</v>
      </c>
      <c r="AN128" s="73">
        <v>292</v>
      </c>
      <c r="AO128" s="73">
        <v>385</v>
      </c>
      <c r="AP128" s="73">
        <v>925</v>
      </c>
      <c r="AQ128" s="73">
        <v>0</v>
      </c>
      <c r="AR128" s="73">
        <v>2511</v>
      </c>
      <c r="AT128" s="90">
        <v>2021</v>
      </c>
      <c r="AU128" s="73">
        <v>0</v>
      </c>
      <c r="AV128" s="73">
        <v>0</v>
      </c>
      <c r="AW128" s="73">
        <v>0</v>
      </c>
      <c r="AX128" s="73">
        <v>0</v>
      </c>
      <c r="AY128" s="73">
        <v>3</v>
      </c>
      <c r="AZ128" s="73">
        <v>5</v>
      </c>
      <c r="BA128" s="73">
        <v>29</v>
      </c>
      <c r="BB128" s="73">
        <v>77</v>
      </c>
      <c r="BC128" s="73">
        <v>81</v>
      </c>
      <c r="BD128" s="73">
        <v>120</v>
      </c>
      <c r="BE128" s="73">
        <v>184</v>
      </c>
      <c r="BF128" s="73">
        <v>291</v>
      </c>
      <c r="BG128" s="73">
        <v>346</v>
      </c>
      <c r="BH128" s="73">
        <v>477</v>
      </c>
      <c r="BI128" s="73">
        <v>634</v>
      </c>
      <c r="BJ128" s="73">
        <v>659</v>
      </c>
      <c r="BK128" s="73">
        <v>818</v>
      </c>
      <c r="BL128" s="73">
        <v>1624</v>
      </c>
      <c r="BM128" s="73">
        <v>0</v>
      </c>
      <c r="BN128" s="73">
        <v>5348</v>
      </c>
      <c r="BP128" s="90">
        <v>2021</v>
      </c>
    </row>
    <row r="129" spans="2:68">
      <c r="B129" s="90">
        <v>2022</v>
      </c>
      <c r="C129" s="73">
        <v>0</v>
      </c>
      <c r="D129" s="73">
        <v>0</v>
      </c>
      <c r="E129" s="73">
        <v>0</v>
      </c>
      <c r="F129" s="73">
        <v>0</v>
      </c>
      <c r="G129" s="73">
        <v>1</v>
      </c>
      <c r="H129" s="73">
        <v>4</v>
      </c>
      <c r="I129" s="73">
        <v>10</v>
      </c>
      <c r="J129" s="73">
        <v>37</v>
      </c>
      <c r="K129" s="73">
        <v>26</v>
      </c>
      <c r="L129" s="73">
        <v>63</v>
      </c>
      <c r="M129" s="73">
        <v>117</v>
      </c>
      <c r="N129" s="73">
        <v>132</v>
      </c>
      <c r="O129" s="73">
        <v>228</v>
      </c>
      <c r="P129" s="73">
        <v>289</v>
      </c>
      <c r="Q129" s="73">
        <v>340</v>
      </c>
      <c r="R129" s="73">
        <v>367</v>
      </c>
      <c r="S129" s="73">
        <v>443</v>
      </c>
      <c r="T129" s="73">
        <v>689</v>
      </c>
      <c r="U129" s="73">
        <v>0</v>
      </c>
      <c r="V129" s="73">
        <v>2746</v>
      </c>
      <c r="X129" s="90">
        <v>2022</v>
      </c>
      <c r="Y129" s="73">
        <v>0</v>
      </c>
      <c r="Z129" s="73">
        <v>0</v>
      </c>
      <c r="AA129" s="73">
        <v>0</v>
      </c>
      <c r="AB129" s="73">
        <v>0</v>
      </c>
      <c r="AC129" s="73">
        <v>1</v>
      </c>
      <c r="AD129" s="73">
        <v>3</v>
      </c>
      <c r="AE129" s="73">
        <v>17</v>
      </c>
      <c r="AF129" s="73">
        <v>32</v>
      </c>
      <c r="AG129" s="73">
        <v>33</v>
      </c>
      <c r="AH129" s="73">
        <v>61</v>
      </c>
      <c r="AI129" s="73">
        <v>88</v>
      </c>
      <c r="AJ129" s="73">
        <v>110</v>
      </c>
      <c r="AK129" s="73">
        <v>161</v>
      </c>
      <c r="AL129" s="73">
        <v>167</v>
      </c>
      <c r="AM129" s="73">
        <v>255</v>
      </c>
      <c r="AN129" s="73">
        <v>309</v>
      </c>
      <c r="AO129" s="73">
        <v>397</v>
      </c>
      <c r="AP129" s="73">
        <v>896</v>
      </c>
      <c r="AQ129" s="73">
        <v>0</v>
      </c>
      <c r="AR129" s="73">
        <v>2530</v>
      </c>
      <c r="AT129" s="90">
        <v>2022</v>
      </c>
      <c r="AU129" s="73">
        <v>0</v>
      </c>
      <c r="AV129" s="73">
        <v>0</v>
      </c>
      <c r="AW129" s="73">
        <v>0</v>
      </c>
      <c r="AX129" s="73">
        <v>0</v>
      </c>
      <c r="AY129" s="73">
        <v>2</v>
      </c>
      <c r="AZ129" s="73">
        <v>7</v>
      </c>
      <c r="BA129" s="73">
        <v>27</v>
      </c>
      <c r="BB129" s="73">
        <v>69</v>
      </c>
      <c r="BC129" s="73">
        <v>59</v>
      </c>
      <c r="BD129" s="73">
        <v>124</v>
      </c>
      <c r="BE129" s="73">
        <v>205</v>
      </c>
      <c r="BF129" s="73">
        <v>242</v>
      </c>
      <c r="BG129" s="73">
        <v>389</v>
      </c>
      <c r="BH129" s="73">
        <v>456</v>
      </c>
      <c r="BI129" s="73">
        <v>595</v>
      </c>
      <c r="BJ129" s="73">
        <v>676</v>
      </c>
      <c r="BK129" s="73">
        <v>840</v>
      </c>
      <c r="BL129" s="73">
        <v>1585</v>
      </c>
      <c r="BM129" s="73">
        <v>0</v>
      </c>
      <c r="BN129" s="73">
        <v>5276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3" t="s">
        <v>119</v>
      </c>
      <c r="D5" s="253"/>
      <c r="E5" s="253"/>
      <c r="F5" s="253"/>
      <c r="G5" s="253"/>
      <c r="H5" s="253"/>
      <c r="I5" s="253"/>
      <c r="J5" s="253"/>
      <c r="K5" s="253"/>
      <c r="L5" s="253"/>
      <c r="M5" s="253"/>
      <c r="N5" s="253"/>
      <c r="O5" s="253"/>
      <c r="P5" s="253"/>
      <c r="Q5" s="253"/>
      <c r="R5" s="253"/>
      <c r="S5" s="253"/>
      <c r="T5" s="253"/>
      <c r="U5" s="181"/>
      <c r="V5" s="183" t="s">
        <v>121</v>
      </c>
      <c r="W5" s="4"/>
      <c r="X5" s="4"/>
      <c r="Y5" s="253" t="s">
        <v>119</v>
      </c>
      <c r="Z5" s="253"/>
      <c r="AA5" s="253"/>
      <c r="AB5" s="253"/>
      <c r="AC5" s="253"/>
      <c r="AD5" s="253"/>
      <c r="AE5" s="253"/>
      <c r="AF5" s="253"/>
      <c r="AG5" s="253"/>
      <c r="AH5" s="253"/>
      <c r="AI5" s="253"/>
      <c r="AJ5" s="253"/>
      <c r="AK5" s="253"/>
      <c r="AL5" s="253"/>
      <c r="AM5" s="253"/>
      <c r="AN5" s="253"/>
      <c r="AO5" s="253"/>
      <c r="AP5" s="253"/>
      <c r="AQ5" s="181"/>
      <c r="AR5" s="183" t="s">
        <v>121</v>
      </c>
      <c r="AS5" s="4"/>
      <c r="AT5" s="4"/>
      <c r="AU5" s="254" t="s">
        <v>119</v>
      </c>
      <c r="AV5" s="254"/>
      <c r="AW5" s="254"/>
      <c r="AX5" s="254"/>
      <c r="AY5" s="254"/>
      <c r="AZ5" s="254"/>
      <c r="BA5" s="254"/>
      <c r="BB5" s="254"/>
      <c r="BC5" s="254"/>
      <c r="BD5" s="254"/>
      <c r="BE5" s="254"/>
      <c r="BF5" s="254"/>
      <c r="BG5" s="254"/>
      <c r="BH5" s="254"/>
      <c r="BI5" s="254"/>
      <c r="BJ5" s="254"/>
      <c r="BK5" s="254"/>
      <c r="BL5" s="254"/>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v>
      </c>
      <c r="D75" s="74">
        <v>0</v>
      </c>
      <c r="E75" s="74">
        <v>0</v>
      </c>
      <c r="F75" s="74">
        <v>0</v>
      </c>
      <c r="G75" s="74">
        <v>0.39396599999999998</v>
      </c>
      <c r="H75" s="74">
        <v>0.4853497</v>
      </c>
      <c r="I75" s="74">
        <v>2.1449560999999999</v>
      </c>
      <c r="J75" s="74">
        <v>5.4426281999999997</v>
      </c>
      <c r="K75" s="74">
        <v>7.4262205000000003</v>
      </c>
      <c r="L75" s="74">
        <v>13.518848</v>
      </c>
      <c r="M75" s="74">
        <v>23.424982</v>
      </c>
      <c r="N75" s="74">
        <v>32.939447000000001</v>
      </c>
      <c r="O75" s="74">
        <v>72.206590000000006</v>
      </c>
      <c r="P75" s="74">
        <v>111.91378</v>
      </c>
      <c r="Q75" s="74">
        <v>153.75844000000001</v>
      </c>
      <c r="R75" s="74">
        <v>231.95129</v>
      </c>
      <c r="S75" s="74">
        <v>326.87709999999998</v>
      </c>
      <c r="T75" s="74">
        <v>496.49216999999999</v>
      </c>
      <c r="U75" s="74">
        <v>20.270600000000002</v>
      </c>
      <c r="V75" s="74">
        <v>36.029426999999998</v>
      </c>
      <c r="X75" s="88">
        <v>1968</v>
      </c>
      <c r="Y75" s="74">
        <v>0</v>
      </c>
      <c r="Z75" s="74">
        <v>0.16877490000000001</v>
      </c>
      <c r="AA75" s="74">
        <v>0</v>
      </c>
      <c r="AB75" s="74">
        <v>0.1915742</v>
      </c>
      <c r="AC75" s="74">
        <v>0.206539</v>
      </c>
      <c r="AD75" s="74">
        <v>1.038872</v>
      </c>
      <c r="AE75" s="74">
        <v>4.8349985999999996</v>
      </c>
      <c r="AF75" s="74">
        <v>4.4691115000000003</v>
      </c>
      <c r="AG75" s="74">
        <v>8.7031513</v>
      </c>
      <c r="AH75" s="74">
        <v>13.112522</v>
      </c>
      <c r="AI75" s="74">
        <v>22.846340999999999</v>
      </c>
      <c r="AJ75" s="74">
        <v>39.054940999999999</v>
      </c>
      <c r="AK75" s="74">
        <v>53.326222999999999</v>
      </c>
      <c r="AL75" s="74">
        <v>81.125207000000003</v>
      </c>
      <c r="AM75" s="74">
        <v>118.20622</v>
      </c>
      <c r="AN75" s="74">
        <v>168.28351000000001</v>
      </c>
      <c r="AO75" s="74">
        <v>256.53381999999999</v>
      </c>
      <c r="AP75" s="74">
        <v>360.80759</v>
      </c>
      <c r="AQ75" s="74">
        <v>21.892916</v>
      </c>
      <c r="AR75" s="74">
        <v>28.754349999999999</v>
      </c>
      <c r="AT75" s="88">
        <v>1968</v>
      </c>
      <c r="AU75" s="74">
        <v>0</v>
      </c>
      <c r="AV75" s="74">
        <v>8.2333799999999999E-2</v>
      </c>
      <c r="AW75" s="74">
        <v>0</v>
      </c>
      <c r="AX75" s="74">
        <v>9.3804600000000002E-2</v>
      </c>
      <c r="AY75" s="74">
        <v>0.30247180000000001</v>
      </c>
      <c r="AZ75" s="74">
        <v>0.752722</v>
      </c>
      <c r="BA75" s="74">
        <v>3.4503175000000001</v>
      </c>
      <c r="BB75" s="74">
        <v>4.974081</v>
      </c>
      <c r="BC75" s="74">
        <v>8.0444666999999992</v>
      </c>
      <c r="BD75" s="74">
        <v>13.31887</v>
      </c>
      <c r="BE75" s="74">
        <v>23.135953000000001</v>
      </c>
      <c r="BF75" s="74">
        <v>35.974803999999999</v>
      </c>
      <c r="BG75" s="74">
        <v>62.684094000000002</v>
      </c>
      <c r="BH75" s="74">
        <v>95.327583000000004</v>
      </c>
      <c r="BI75" s="74">
        <v>133.00071</v>
      </c>
      <c r="BJ75" s="74">
        <v>193.46700000000001</v>
      </c>
      <c r="BK75" s="74">
        <v>282.38458000000003</v>
      </c>
      <c r="BL75" s="74">
        <v>404.45069000000001</v>
      </c>
      <c r="BM75" s="74">
        <v>21.076499999999999</v>
      </c>
      <c r="BN75" s="74">
        <v>31.576574999999998</v>
      </c>
      <c r="BP75" s="88">
        <v>1968</v>
      </c>
    </row>
    <row r="76" spans="2:68">
      <c r="B76" s="88">
        <v>1969</v>
      </c>
      <c r="C76" s="74">
        <v>0</v>
      </c>
      <c r="D76" s="74">
        <v>0</v>
      </c>
      <c r="E76" s="74">
        <v>0</v>
      </c>
      <c r="F76" s="74">
        <v>0</v>
      </c>
      <c r="G76" s="74">
        <v>0.94302969999999997</v>
      </c>
      <c r="H76" s="74">
        <v>0.45985359999999997</v>
      </c>
      <c r="I76" s="74">
        <v>2.3316666000000001</v>
      </c>
      <c r="J76" s="74">
        <v>3.9319613000000002</v>
      </c>
      <c r="K76" s="74">
        <v>7.8306427999999997</v>
      </c>
      <c r="L76" s="74">
        <v>14.843286000000001</v>
      </c>
      <c r="M76" s="74">
        <v>22.169578000000001</v>
      </c>
      <c r="N76" s="74">
        <v>36.990406</v>
      </c>
      <c r="O76" s="74">
        <v>54.163787999999997</v>
      </c>
      <c r="P76" s="74">
        <v>108.96432</v>
      </c>
      <c r="Q76" s="74">
        <v>147.02974</v>
      </c>
      <c r="R76" s="74">
        <v>228.35174000000001</v>
      </c>
      <c r="S76" s="74">
        <v>279.51488000000001</v>
      </c>
      <c r="T76" s="74">
        <v>439.17667999999998</v>
      </c>
      <c r="U76" s="74">
        <v>18.881101000000001</v>
      </c>
      <c r="V76" s="74">
        <v>33.438746000000002</v>
      </c>
      <c r="X76" s="88">
        <v>1969</v>
      </c>
      <c r="Y76" s="74">
        <v>0</v>
      </c>
      <c r="Z76" s="74">
        <v>0</v>
      </c>
      <c r="AA76" s="74">
        <v>0</v>
      </c>
      <c r="AB76" s="74">
        <v>0</v>
      </c>
      <c r="AC76" s="74">
        <v>0.1980382</v>
      </c>
      <c r="AD76" s="74">
        <v>0.74001720000000004</v>
      </c>
      <c r="AE76" s="74">
        <v>3.0095017999999998</v>
      </c>
      <c r="AF76" s="74">
        <v>4.2249474999999999</v>
      </c>
      <c r="AG76" s="74">
        <v>10.751419</v>
      </c>
      <c r="AH76" s="74">
        <v>14.332497999999999</v>
      </c>
      <c r="AI76" s="74">
        <v>26.902820999999999</v>
      </c>
      <c r="AJ76" s="74">
        <v>37.443748999999997</v>
      </c>
      <c r="AK76" s="74">
        <v>53.026003000000003</v>
      </c>
      <c r="AL76" s="74">
        <v>77.600104000000002</v>
      </c>
      <c r="AM76" s="74">
        <v>135.27619999999999</v>
      </c>
      <c r="AN76" s="74">
        <v>189.41413</v>
      </c>
      <c r="AO76" s="74">
        <v>263.89913999999999</v>
      </c>
      <c r="AP76" s="74">
        <v>383.54682000000003</v>
      </c>
      <c r="AQ76" s="74">
        <v>22.994267000000001</v>
      </c>
      <c r="AR76" s="74">
        <v>30.405747000000002</v>
      </c>
      <c r="AT76" s="88">
        <v>1969</v>
      </c>
      <c r="AU76" s="74">
        <v>0</v>
      </c>
      <c r="AV76" s="74">
        <v>0</v>
      </c>
      <c r="AW76" s="74">
        <v>0</v>
      </c>
      <c r="AX76" s="74">
        <v>0</v>
      </c>
      <c r="AY76" s="74">
        <v>0.5796211</v>
      </c>
      <c r="AZ76" s="74">
        <v>0.59501349999999997</v>
      </c>
      <c r="BA76" s="74">
        <v>2.6613475000000002</v>
      </c>
      <c r="BB76" s="74">
        <v>4.0731925999999996</v>
      </c>
      <c r="BC76" s="74">
        <v>9.2405530999999996</v>
      </c>
      <c r="BD76" s="74">
        <v>14.592711</v>
      </c>
      <c r="BE76" s="74">
        <v>24.536964000000001</v>
      </c>
      <c r="BF76" s="74">
        <v>37.216732</v>
      </c>
      <c r="BG76" s="74">
        <v>53.586626000000003</v>
      </c>
      <c r="BH76" s="74">
        <v>92.218620000000001</v>
      </c>
      <c r="BI76" s="74">
        <v>140.18994000000001</v>
      </c>
      <c r="BJ76" s="74">
        <v>204.54510999999999</v>
      </c>
      <c r="BK76" s="74">
        <v>269.61421999999999</v>
      </c>
      <c r="BL76" s="74">
        <v>401.19519000000003</v>
      </c>
      <c r="BM76" s="74">
        <v>20.924709</v>
      </c>
      <c r="BN76" s="74">
        <v>31.557981000000002</v>
      </c>
      <c r="BP76" s="88">
        <v>1969</v>
      </c>
    </row>
    <row r="77" spans="2:68">
      <c r="B77" s="88">
        <v>1970</v>
      </c>
      <c r="C77" s="74">
        <v>0</v>
      </c>
      <c r="D77" s="74">
        <v>0</v>
      </c>
      <c r="E77" s="74">
        <v>0.16401189999999999</v>
      </c>
      <c r="F77" s="74">
        <v>0</v>
      </c>
      <c r="G77" s="74">
        <v>0.1813562</v>
      </c>
      <c r="H77" s="74">
        <v>1.0905672</v>
      </c>
      <c r="I77" s="74">
        <v>2.5013068999999999</v>
      </c>
      <c r="J77" s="74">
        <v>6.0827410999999998</v>
      </c>
      <c r="K77" s="74">
        <v>8.0773466999999997</v>
      </c>
      <c r="L77" s="74">
        <v>12.984037000000001</v>
      </c>
      <c r="M77" s="74">
        <v>21.370812000000001</v>
      </c>
      <c r="N77" s="74">
        <v>44.017753999999996</v>
      </c>
      <c r="O77" s="74">
        <v>64.459958999999998</v>
      </c>
      <c r="P77" s="74">
        <v>99.835104000000001</v>
      </c>
      <c r="Q77" s="74">
        <v>164.44057000000001</v>
      </c>
      <c r="R77" s="74">
        <v>225.69828999999999</v>
      </c>
      <c r="S77" s="74">
        <v>267.57423</v>
      </c>
      <c r="T77" s="74">
        <v>310.77694000000002</v>
      </c>
      <c r="U77" s="74">
        <v>19.087800000000001</v>
      </c>
      <c r="V77" s="74">
        <v>32.482551000000001</v>
      </c>
      <c r="X77" s="88">
        <v>1970</v>
      </c>
      <c r="Y77" s="74">
        <v>0</v>
      </c>
      <c r="Z77" s="74">
        <v>0</v>
      </c>
      <c r="AA77" s="74">
        <v>0</v>
      </c>
      <c r="AB77" s="74">
        <v>0.184863</v>
      </c>
      <c r="AC77" s="74">
        <v>0.19075159999999999</v>
      </c>
      <c r="AD77" s="74">
        <v>1.1648034</v>
      </c>
      <c r="AE77" s="74">
        <v>3.1776716</v>
      </c>
      <c r="AF77" s="74">
        <v>5.0685093999999999</v>
      </c>
      <c r="AG77" s="74">
        <v>10.555064</v>
      </c>
      <c r="AH77" s="74">
        <v>17.444949000000001</v>
      </c>
      <c r="AI77" s="74">
        <v>29.610683000000002</v>
      </c>
      <c r="AJ77" s="74">
        <v>37.674453</v>
      </c>
      <c r="AK77" s="74">
        <v>53.106530999999997</v>
      </c>
      <c r="AL77" s="74">
        <v>94.058008999999998</v>
      </c>
      <c r="AM77" s="74">
        <v>113.37247000000001</v>
      </c>
      <c r="AN77" s="74">
        <v>186.55956</v>
      </c>
      <c r="AO77" s="74">
        <v>281.35584</v>
      </c>
      <c r="AP77" s="74">
        <v>374.57513</v>
      </c>
      <c r="AQ77" s="74">
        <v>23.490147</v>
      </c>
      <c r="AR77" s="74">
        <v>30.882345999999998</v>
      </c>
      <c r="AT77" s="88">
        <v>1970</v>
      </c>
      <c r="AU77" s="74">
        <v>0</v>
      </c>
      <c r="AV77" s="74">
        <v>0</v>
      </c>
      <c r="AW77" s="74">
        <v>8.4092799999999995E-2</v>
      </c>
      <c r="AX77" s="74">
        <v>9.0714900000000001E-2</v>
      </c>
      <c r="AY77" s="74">
        <v>0.1859353</v>
      </c>
      <c r="AZ77" s="74">
        <v>1.1264635999999999</v>
      </c>
      <c r="BA77" s="74">
        <v>2.8298513000000001</v>
      </c>
      <c r="BB77" s="74">
        <v>5.5915216000000001</v>
      </c>
      <c r="BC77" s="74">
        <v>9.2696646999999999</v>
      </c>
      <c r="BD77" s="74">
        <v>15.172677</v>
      </c>
      <c r="BE77" s="74">
        <v>25.485963999999999</v>
      </c>
      <c r="BF77" s="74">
        <v>40.845790999999998</v>
      </c>
      <c r="BG77" s="74">
        <v>58.670878999999999</v>
      </c>
      <c r="BH77" s="74">
        <v>96.766475</v>
      </c>
      <c r="BI77" s="74">
        <v>134.86177000000001</v>
      </c>
      <c r="BJ77" s="74">
        <v>201.60480999999999</v>
      </c>
      <c r="BK77" s="74">
        <v>276.36288999999999</v>
      </c>
      <c r="BL77" s="74">
        <v>354.43599</v>
      </c>
      <c r="BM77" s="74">
        <v>21.275492</v>
      </c>
      <c r="BN77" s="74">
        <v>31.603871000000002</v>
      </c>
      <c r="BP77" s="88">
        <v>1970</v>
      </c>
    </row>
    <row r="78" spans="2:68">
      <c r="B78" s="88">
        <v>1971</v>
      </c>
      <c r="C78" s="74">
        <v>0</v>
      </c>
      <c r="D78" s="74">
        <v>0</v>
      </c>
      <c r="E78" s="74">
        <v>0</v>
      </c>
      <c r="F78" s="74">
        <v>0</v>
      </c>
      <c r="G78" s="74">
        <v>0.1719551</v>
      </c>
      <c r="H78" s="74">
        <v>0.60297389999999995</v>
      </c>
      <c r="I78" s="74">
        <v>2.1135592000000001</v>
      </c>
      <c r="J78" s="74">
        <v>2.5726119999999999</v>
      </c>
      <c r="K78" s="74">
        <v>7.2119545</v>
      </c>
      <c r="L78" s="74">
        <v>15.457316</v>
      </c>
      <c r="M78" s="74">
        <v>25.053643999999998</v>
      </c>
      <c r="N78" s="74">
        <v>43.709572999999999</v>
      </c>
      <c r="O78" s="74">
        <v>61.002527999999998</v>
      </c>
      <c r="P78" s="74">
        <v>107.57735</v>
      </c>
      <c r="Q78" s="74">
        <v>136.17222000000001</v>
      </c>
      <c r="R78" s="74">
        <v>246.70735999999999</v>
      </c>
      <c r="S78" s="74">
        <v>282.98227000000003</v>
      </c>
      <c r="T78" s="74">
        <v>322.93299000000002</v>
      </c>
      <c r="U78" s="74">
        <v>19.001403</v>
      </c>
      <c r="V78" s="74">
        <v>32.660257999999999</v>
      </c>
      <c r="X78" s="88">
        <v>1971</v>
      </c>
      <c r="Y78" s="74">
        <v>0</v>
      </c>
      <c r="Z78" s="74">
        <v>0</v>
      </c>
      <c r="AA78" s="74">
        <v>0</v>
      </c>
      <c r="AB78" s="74">
        <v>0.17904300000000001</v>
      </c>
      <c r="AC78" s="74">
        <v>0.35774339999999999</v>
      </c>
      <c r="AD78" s="74">
        <v>0.43023709999999998</v>
      </c>
      <c r="AE78" s="74">
        <v>1.7581446000000001</v>
      </c>
      <c r="AF78" s="74">
        <v>5.1891300999999999</v>
      </c>
      <c r="AG78" s="74">
        <v>8.0010323999999997</v>
      </c>
      <c r="AH78" s="74">
        <v>16.398903000000001</v>
      </c>
      <c r="AI78" s="74">
        <v>26.312833000000001</v>
      </c>
      <c r="AJ78" s="74">
        <v>34.201602000000001</v>
      </c>
      <c r="AK78" s="74">
        <v>55.796258000000002</v>
      </c>
      <c r="AL78" s="74">
        <v>81.184336000000002</v>
      </c>
      <c r="AM78" s="74">
        <v>116.31896999999999</v>
      </c>
      <c r="AN78" s="74">
        <v>182.95787000000001</v>
      </c>
      <c r="AO78" s="74">
        <v>217.7533</v>
      </c>
      <c r="AP78" s="74">
        <v>398.92747000000003</v>
      </c>
      <c r="AQ78" s="74">
        <v>21.894568</v>
      </c>
      <c r="AR78" s="74">
        <v>28.985897000000001</v>
      </c>
      <c r="AT78" s="88">
        <v>1971</v>
      </c>
      <c r="AU78" s="74">
        <v>0</v>
      </c>
      <c r="AV78" s="74">
        <v>0</v>
      </c>
      <c r="AW78" s="74">
        <v>0</v>
      </c>
      <c r="AX78" s="74">
        <v>8.8005200000000006E-2</v>
      </c>
      <c r="AY78" s="74">
        <v>0.26301780000000002</v>
      </c>
      <c r="AZ78" s="74">
        <v>0.51953769999999999</v>
      </c>
      <c r="BA78" s="74">
        <v>1.9418206</v>
      </c>
      <c r="BB78" s="74">
        <v>3.8417720000000002</v>
      </c>
      <c r="BC78" s="74">
        <v>7.5924851999999996</v>
      </c>
      <c r="BD78" s="74">
        <v>15.917899</v>
      </c>
      <c r="BE78" s="74">
        <v>25.682278</v>
      </c>
      <c r="BF78" s="74">
        <v>38.929693</v>
      </c>
      <c r="BG78" s="74">
        <v>58.309263999999999</v>
      </c>
      <c r="BH78" s="74">
        <v>93.727053999999995</v>
      </c>
      <c r="BI78" s="74">
        <v>124.75501</v>
      </c>
      <c r="BJ78" s="74">
        <v>207.33331000000001</v>
      </c>
      <c r="BK78" s="74">
        <v>241.20305999999999</v>
      </c>
      <c r="BL78" s="74">
        <v>375.01868000000002</v>
      </c>
      <c r="BM78" s="74">
        <v>20.440391000000002</v>
      </c>
      <c r="BN78" s="74">
        <v>30.577544</v>
      </c>
      <c r="BP78" s="88">
        <v>1971</v>
      </c>
    </row>
    <row r="79" spans="2:68">
      <c r="B79" s="88">
        <v>1972</v>
      </c>
      <c r="C79" s="74">
        <v>0</v>
      </c>
      <c r="D79" s="74">
        <v>0.1579043</v>
      </c>
      <c r="E79" s="74">
        <v>0</v>
      </c>
      <c r="F79" s="74">
        <v>0</v>
      </c>
      <c r="G79" s="74">
        <v>0.34794229999999998</v>
      </c>
      <c r="H79" s="74">
        <v>0.37499110000000002</v>
      </c>
      <c r="I79" s="74">
        <v>2.4970262999999999</v>
      </c>
      <c r="J79" s="74">
        <v>5.0863794000000002</v>
      </c>
      <c r="K79" s="74">
        <v>7.2649780000000002</v>
      </c>
      <c r="L79" s="74">
        <v>13.731985999999999</v>
      </c>
      <c r="M79" s="74">
        <v>24.391211999999999</v>
      </c>
      <c r="N79" s="74">
        <v>46.306790999999997</v>
      </c>
      <c r="O79" s="74">
        <v>69.345696000000004</v>
      </c>
      <c r="P79" s="74">
        <v>116.95187</v>
      </c>
      <c r="Q79" s="74">
        <v>141.80095</v>
      </c>
      <c r="R79" s="74">
        <v>199.59823</v>
      </c>
      <c r="S79" s="74">
        <v>261.23183999999998</v>
      </c>
      <c r="T79" s="74">
        <v>429.75970000000001</v>
      </c>
      <c r="U79" s="74">
        <v>19.565745</v>
      </c>
      <c r="V79" s="74">
        <v>33.560001999999997</v>
      </c>
      <c r="X79" s="88">
        <v>1972</v>
      </c>
      <c r="Y79" s="74">
        <v>0</v>
      </c>
      <c r="Z79" s="74">
        <v>0</v>
      </c>
      <c r="AA79" s="74">
        <v>0</v>
      </c>
      <c r="AB79" s="74">
        <v>0.17495579999999999</v>
      </c>
      <c r="AC79" s="74">
        <v>0</v>
      </c>
      <c r="AD79" s="74">
        <v>1.1981094000000001</v>
      </c>
      <c r="AE79" s="74">
        <v>2.9209730999999999</v>
      </c>
      <c r="AF79" s="74">
        <v>3.7681612000000002</v>
      </c>
      <c r="AG79" s="74">
        <v>7.3035921000000004</v>
      </c>
      <c r="AH79" s="74">
        <v>15.411368</v>
      </c>
      <c r="AI79" s="74">
        <v>26.324901000000001</v>
      </c>
      <c r="AJ79" s="74">
        <v>37.152175</v>
      </c>
      <c r="AK79" s="74">
        <v>62.001933000000001</v>
      </c>
      <c r="AL79" s="74">
        <v>72.346896000000001</v>
      </c>
      <c r="AM79" s="74">
        <v>121.39466</v>
      </c>
      <c r="AN79" s="74">
        <v>176.29221999999999</v>
      </c>
      <c r="AO79" s="74">
        <v>268.79712999999998</v>
      </c>
      <c r="AP79" s="74">
        <v>321.95080999999999</v>
      </c>
      <c r="AQ79" s="74">
        <v>22.134888</v>
      </c>
      <c r="AR79" s="74">
        <v>28.784538000000001</v>
      </c>
      <c r="AT79" s="88">
        <v>1972</v>
      </c>
      <c r="AU79" s="74">
        <v>0</v>
      </c>
      <c r="AV79" s="74">
        <v>8.10139E-2</v>
      </c>
      <c r="AW79" s="74">
        <v>0</v>
      </c>
      <c r="AX79" s="74">
        <v>8.59259E-2</v>
      </c>
      <c r="AY79" s="74">
        <v>0.17722579999999999</v>
      </c>
      <c r="AZ79" s="74">
        <v>0.77359339999999999</v>
      </c>
      <c r="BA79" s="74">
        <v>2.7016043000000001</v>
      </c>
      <c r="BB79" s="74">
        <v>4.4459496999999999</v>
      </c>
      <c r="BC79" s="74">
        <v>7.2835681000000001</v>
      </c>
      <c r="BD79" s="74">
        <v>14.552206</v>
      </c>
      <c r="BE79" s="74">
        <v>25.353777999999998</v>
      </c>
      <c r="BF79" s="74">
        <v>41.684635999999998</v>
      </c>
      <c r="BG79" s="74">
        <v>65.552772000000004</v>
      </c>
      <c r="BH79" s="74">
        <v>93.455222000000006</v>
      </c>
      <c r="BI79" s="74">
        <v>130.17435</v>
      </c>
      <c r="BJ79" s="74">
        <v>185.10851</v>
      </c>
      <c r="BK79" s="74">
        <v>266.10453000000001</v>
      </c>
      <c r="BL79" s="74">
        <v>355.38231999999999</v>
      </c>
      <c r="BM79" s="74">
        <v>20.843882000000001</v>
      </c>
      <c r="BN79" s="74">
        <v>30.737438999999998</v>
      </c>
      <c r="BP79" s="88">
        <v>1972</v>
      </c>
    </row>
    <row r="80" spans="2:68">
      <c r="B80" s="88">
        <v>1973</v>
      </c>
      <c r="C80" s="74">
        <v>0</v>
      </c>
      <c r="D80" s="74">
        <v>0</v>
      </c>
      <c r="E80" s="74">
        <v>0</v>
      </c>
      <c r="F80" s="74">
        <v>0.16585430000000001</v>
      </c>
      <c r="G80" s="74">
        <v>0</v>
      </c>
      <c r="H80" s="74">
        <v>0.71522830000000004</v>
      </c>
      <c r="I80" s="74">
        <v>2.6555723000000002</v>
      </c>
      <c r="J80" s="74">
        <v>6.2482661000000004</v>
      </c>
      <c r="K80" s="74">
        <v>7.9275225999999996</v>
      </c>
      <c r="L80" s="74">
        <v>14.307226999999999</v>
      </c>
      <c r="M80" s="74">
        <v>22.367398000000001</v>
      </c>
      <c r="N80" s="74">
        <v>36.088054999999997</v>
      </c>
      <c r="O80" s="74">
        <v>77.536384999999996</v>
      </c>
      <c r="P80" s="74">
        <v>99.719786999999997</v>
      </c>
      <c r="Q80" s="74">
        <v>145.28516999999999</v>
      </c>
      <c r="R80" s="74">
        <v>238.04622000000001</v>
      </c>
      <c r="S80" s="74">
        <v>295.26898999999997</v>
      </c>
      <c r="T80" s="74">
        <v>413.11300999999997</v>
      </c>
      <c r="U80" s="74">
        <v>19.755713</v>
      </c>
      <c r="V80" s="74">
        <v>34.322685999999997</v>
      </c>
      <c r="X80" s="88">
        <v>1973</v>
      </c>
      <c r="Y80" s="74">
        <v>0</v>
      </c>
      <c r="Z80" s="74">
        <v>0</v>
      </c>
      <c r="AA80" s="74">
        <v>0</v>
      </c>
      <c r="AB80" s="74">
        <v>0.1719551</v>
      </c>
      <c r="AC80" s="74">
        <v>0.17877480000000001</v>
      </c>
      <c r="AD80" s="74">
        <v>0.75695500000000004</v>
      </c>
      <c r="AE80" s="74">
        <v>3.3234026999999999</v>
      </c>
      <c r="AF80" s="74">
        <v>5.0136820999999996</v>
      </c>
      <c r="AG80" s="74">
        <v>7.9836070000000001</v>
      </c>
      <c r="AH80" s="74">
        <v>13.586852</v>
      </c>
      <c r="AI80" s="74">
        <v>25.716750999999999</v>
      </c>
      <c r="AJ80" s="74">
        <v>36.984586999999998</v>
      </c>
      <c r="AK80" s="74">
        <v>53.549517000000002</v>
      </c>
      <c r="AL80" s="74">
        <v>70.499972999999997</v>
      </c>
      <c r="AM80" s="74">
        <v>131.01464000000001</v>
      </c>
      <c r="AN80" s="74">
        <v>191.56640999999999</v>
      </c>
      <c r="AO80" s="74">
        <v>281.57150999999999</v>
      </c>
      <c r="AP80" s="74">
        <v>377.74657000000002</v>
      </c>
      <c r="AQ80" s="74">
        <v>23.015045000000001</v>
      </c>
      <c r="AR80" s="74">
        <v>30.046785</v>
      </c>
      <c r="AT80" s="88">
        <v>1973</v>
      </c>
      <c r="AU80" s="74">
        <v>0</v>
      </c>
      <c r="AV80" s="74">
        <v>0</v>
      </c>
      <c r="AW80" s="74">
        <v>0</v>
      </c>
      <c r="AX80" s="74">
        <v>0.16884959999999999</v>
      </c>
      <c r="AY80" s="74">
        <v>8.78525E-2</v>
      </c>
      <c r="AZ80" s="74">
        <v>0.7355003</v>
      </c>
      <c r="BA80" s="74">
        <v>2.9777754999999999</v>
      </c>
      <c r="BB80" s="74">
        <v>5.6477304999999998</v>
      </c>
      <c r="BC80" s="74">
        <v>7.9545614999999996</v>
      </c>
      <c r="BD80" s="74">
        <v>13.957046999999999</v>
      </c>
      <c r="BE80" s="74">
        <v>24.030638</v>
      </c>
      <c r="BF80" s="74">
        <v>36.542619000000002</v>
      </c>
      <c r="BG80" s="74">
        <v>65.156834000000003</v>
      </c>
      <c r="BH80" s="74">
        <v>84.253709000000001</v>
      </c>
      <c r="BI80" s="74">
        <v>137.20855</v>
      </c>
      <c r="BJ80" s="74">
        <v>209.09034</v>
      </c>
      <c r="BK80" s="74">
        <v>286.36257000000001</v>
      </c>
      <c r="BL80" s="74">
        <v>388.64181000000002</v>
      </c>
      <c r="BM80" s="74">
        <v>21.377998999999999</v>
      </c>
      <c r="BN80" s="74">
        <v>31.827126</v>
      </c>
      <c r="BP80" s="88">
        <v>1973</v>
      </c>
    </row>
    <row r="81" spans="2:68">
      <c r="B81" s="88">
        <v>1974</v>
      </c>
      <c r="C81" s="74">
        <v>0</v>
      </c>
      <c r="D81" s="74">
        <v>0</v>
      </c>
      <c r="E81" s="74">
        <v>0</v>
      </c>
      <c r="F81" s="74">
        <v>0</v>
      </c>
      <c r="G81" s="74">
        <v>0.51112109999999999</v>
      </c>
      <c r="H81" s="74">
        <v>1.2130012999999999</v>
      </c>
      <c r="I81" s="74">
        <v>1.9136925</v>
      </c>
      <c r="J81" s="74">
        <v>6.0730909000000004</v>
      </c>
      <c r="K81" s="74">
        <v>10.093643999999999</v>
      </c>
      <c r="L81" s="74">
        <v>13.033656000000001</v>
      </c>
      <c r="M81" s="74">
        <v>25.655322999999999</v>
      </c>
      <c r="N81" s="74">
        <v>44.984845999999997</v>
      </c>
      <c r="O81" s="74">
        <v>72.928768000000005</v>
      </c>
      <c r="P81" s="74">
        <v>125.68789</v>
      </c>
      <c r="Q81" s="74">
        <v>151.62737000000001</v>
      </c>
      <c r="R81" s="74">
        <v>247.18902</v>
      </c>
      <c r="S81" s="74">
        <v>317.83692000000002</v>
      </c>
      <c r="T81" s="74">
        <v>339.01213999999999</v>
      </c>
      <c r="U81" s="74">
        <v>21.249210000000001</v>
      </c>
      <c r="V81" s="74">
        <v>35.612820999999997</v>
      </c>
      <c r="X81" s="88">
        <v>1974</v>
      </c>
      <c r="Y81" s="74">
        <v>0</v>
      </c>
      <c r="Z81" s="74">
        <v>0</v>
      </c>
      <c r="AA81" s="74">
        <v>0</v>
      </c>
      <c r="AB81" s="74">
        <v>0</v>
      </c>
      <c r="AC81" s="74">
        <v>0.17551739999999999</v>
      </c>
      <c r="AD81" s="74">
        <v>0.91274520000000003</v>
      </c>
      <c r="AE81" s="74">
        <v>0.9088079</v>
      </c>
      <c r="AF81" s="74">
        <v>2.5636752999999999</v>
      </c>
      <c r="AG81" s="74">
        <v>7.5670153999999998</v>
      </c>
      <c r="AH81" s="74">
        <v>14.122843</v>
      </c>
      <c r="AI81" s="74">
        <v>24.045846999999998</v>
      </c>
      <c r="AJ81" s="74">
        <v>45.451222999999999</v>
      </c>
      <c r="AK81" s="74">
        <v>56.774264000000002</v>
      </c>
      <c r="AL81" s="74">
        <v>82.023886000000005</v>
      </c>
      <c r="AM81" s="74">
        <v>105.85687</v>
      </c>
      <c r="AN81" s="74">
        <v>215.60218</v>
      </c>
      <c r="AO81" s="74">
        <v>223.66125</v>
      </c>
      <c r="AP81" s="74">
        <v>358.75956000000002</v>
      </c>
      <c r="AQ81" s="74">
        <v>22.669720000000002</v>
      </c>
      <c r="AR81" s="74">
        <v>29.122385999999999</v>
      </c>
      <c r="AT81" s="88">
        <v>1974</v>
      </c>
      <c r="AU81" s="74">
        <v>0</v>
      </c>
      <c r="AV81" s="74">
        <v>0</v>
      </c>
      <c r="AW81" s="74">
        <v>0</v>
      </c>
      <c r="AX81" s="74">
        <v>0</v>
      </c>
      <c r="AY81" s="74">
        <v>0.34581460000000003</v>
      </c>
      <c r="AZ81" s="74">
        <v>1.0667814</v>
      </c>
      <c r="BA81" s="74">
        <v>1.4278936</v>
      </c>
      <c r="BB81" s="74">
        <v>4.3656303000000003</v>
      </c>
      <c r="BC81" s="74">
        <v>8.8736239000000001</v>
      </c>
      <c r="BD81" s="74">
        <v>13.561396999999999</v>
      </c>
      <c r="BE81" s="74">
        <v>24.858781</v>
      </c>
      <c r="BF81" s="74">
        <v>45.221829</v>
      </c>
      <c r="BG81" s="74">
        <v>64.572626999999997</v>
      </c>
      <c r="BH81" s="74">
        <v>102.52321000000001</v>
      </c>
      <c r="BI81" s="74">
        <v>125.86878</v>
      </c>
      <c r="BJ81" s="74">
        <v>227.56514999999999</v>
      </c>
      <c r="BK81" s="74">
        <v>256.00812000000002</v>
      </c>
      <c r="BL81" s="74">
        <v>352.74750999999998</v>
      </c>
      <c r="BM81" s="74">
        <v>21.956527000000001</v>
      </c>
      <c r="BN81" s="74">
        <v>31.922331</v>
      </c>
      <c r="BP81" s="88">
        <v>1974</v>
      </c>
    </row>
    <row r="82" spans="2:68">
      <c r="B82" s="88">
        <v>1975</v>
      </c>
      <c r="C82" s="74">
        <v>0</v>
      </c>
      <c r="D82" s="74">
        <v>0</v>
      </c>
      <c r="E82" s="74">
        <v>0</v>
      </c>
      <c r="F82" s="74">
        <v>0.1588658</v>
      </c>
      <c r="G82" s="74">
        <v>0.16994580000000001</v>
      </c>
      <c r="H82" s="74">
        <v>0.50694260000000002</v>
      </c>
      <c r="I82" s="74">
        <v>1.8486415</v>
      </c>
      <c r="J82" s="74">
        <v>4.0001129000000004</v>
      </c>
      <c r="K82" s="74">
        <v>9.0065515999999999</v>
      </c>
      <c r="L82" s="74">
        <v>17.797702999999998</v>
      </c>
      <c r="M82" s="74">
        <v>30.717207999999999</v>
      </c>
      <c r="N82" s="74">
        <v>44.872436</v>
      </c>
      <c r="O82" s="74">
        <v>69.526573999999997</v>
      </c>
      <c r="P82" s="74">
        <v>101.14856</v>
      </c>
      <c r="Q82" s="74">
        <v>187.77599000000001</v>
      </c>
      <c r="R82" s="74">
        <v>212.51194000000001</v>
      </c>
      <c r="S82" s="74">
        <v>290.5591</v>
      </c>
      <c r="T82" s="74">
        <v>459.7509</v>
      </c>
      <c r="U82" s="74">
        <v>21.451588000000001</v>
      </c>
      <c r="V82" s="74">
        <v>36.409517999999998</v>
      </c>
      <c r="X82" s="88">
        <v>1975</v>
      </c>
      <c r="Y82" s="74">
        <v>0</v>
      </c>
      <c r="Z82" s="74">
        <v>0</v>
      </c>
      <c r="AA82" s="74">
        <v>0</v>
      </c>
      <c r="AB82" s="74">
        <v>0.165495</v>
      </c>
      <c r="AC82" s="74">
        <v>0.34696379999999999</v>
      </c>
      <c r="AD82" s="74">
        <v>0.35227449999999999</v>
      </c>
      <c r="AE82" s="74">
        <v>1.0938597000000001</v>
      </c>
      <c r="AF82" s="74">
        <v>6.9566945999999996</v>
      </c>
      <c r="AG82" s="74">
        <v>9.3215041999999997</v>
      </c>
      <c r="AH82" s="74">
        <v>16.739764000000001</v>
      </c>
      <c r="AI82" s="74">
        <v>26.925858999999999</v>
      </c>
      <c r="AJ82" s="74">
        <v>38.130124000000002</v>
      </c>
      <c r="AK82" s="74">
        <v>58.688577000000002</v>
      </c>
      <c r="AL82" s="74">
        <v>79.237981000000005</v>
      </c>
      <c r="AM82" s="74">
        <v>119.0966</v>
      </c>
      <c r="AN82" s="74">
        <v>174.3288</v>
      </c>
      <c r="AO82" s="74">
        <v>254.40879000000001</v>
      </c>
      <c r="AP82" s="74">
        <v>350.37540000000001</v>
      </c>
      <c r="AQ82" s="74">
        <v>23.123093999999998</v>
      </c>
      <c r="AR82" s="74">
        <v>29.308323999999999</v>
      </c>
      <c r="AT82" s="88">
        <v>1975</v>
      </c>
      <c r="AU82" s="74">
        <v>0</v>
      </c>
      <c r="AV82" s="74">
        <v>0</v>
      </c>
      <c r="AW82" s="74">
        <v>0</v>
      </c>
      <c r="AX82" s="74">
        <v>0.1621127</v>
      </c>
      <c r="AY82" s="74">
        <v>0.25754339999999998</v>
      </c>
      <c r="AZ82" s="74">
        <v>0.43121219999999999</v>
      </c>
      <c r="BA82" s="74">
        <v>1.4831434999999999</v>
      </c>
      <c r="BB82" s="74">
        <v>5.4382109999999999</v>
      </c>
      <c r="BC82" s="74">
        <v>9.1590407999999996</v>
      </c>
      <c r="BD82" s="74">
        <v>17.286816000000002</v>
      </c>
      <c r="BE82" s="74">
        <v>28.842777999999999</v>
      </c>
      <c r="BF82" s="74">
        <v>41.446728999999998</v>
      </c>
      <c r="BG82" s="74">
        <v>63.912332999999997</v>
      </c>
      <c r="BH82" s="74">
        <v>89.508457000000007</v>
      </c>
      <c r="BI82" s="74">
        <v>149.34415999999999</v>
      </c>
      <c r="BJ82" s="74">
        <v>188.88534999999999</v>
      </c>
      <c r="BK82" s="74">
        <v>266.60946000000001</v>
      </c>
      <c r="BL82" s="74">
        <v>383.14175999999998</v>
      </c>
      <c r="BM82" s="74">
        <v>22.284611999999999</v>
      </c>
      <c r="BN82" s="74">
        <v>32.168646000000003</v>
      </c>
      <c r="BP82" s="88">
        <v>1975</v>
      </c>
    </row>
    <row r="83" spans="2:68">
      <c r="B83" s="88">
        <v>1976</v>
      </c>
      <c r="C83" s="74">
        <v>0</v>
      </c>
      <c r="D83" s="74">
        <v>0</v>
      </c>
      <c r="E83" s="74">
        <v>0.15330650000000001</v>
      </c>
      <c r="F83" s="74">
        <v>0</v>
      </c>
      <c r="G83" s="74">
        <v>0</v>
      </c>
      <c r="H83" s="74">
        <v>1.1675423</v>
      </c>
      <c r="I83" s="74">
        <v>1.3922258000000001</v>
      </c>
      <c r="J83" s="74">
        <v>3.2286557</v>
      </c>
      <c r="K83" s="74">
        <v>8.5548964999999999</v>
      </c>
      <c r="L83" s="74">
        <v>17.504960000000001</v>
      </c>
      <c r="M83" s="74">
        <v>21.346886999999999</v>
      </c>
      <c r="N83" s="74">
        <v>48.158183000000001</v>
      </c>
      <c r="O83" s="74">
        <v>72.917147999999997</v>
      </c>
      <c r="P83" s="74">
        <v>104.48793999999999</v>
      </c>
      <c r="Q83" s="74">
        <v>144.40432999999999</v>
      </c>
      <c r="R83" s="74">
        <v>234.30812</v>
      </c>
      <c r="S83" s="74">
        <v>388.76889999999997</v>
      </c>
      <c r="T83" s="74">
        <v>385.34098999999998</v>
      </c>
      <c r="U83" s="74">
        <v>21.288292999999999</v>
      </c>
      <c r="V83" s="74">
        <v>35.910735000000003</v>
      </c>
      <c r="X83" s="88">
        <v>1976</v>
      </c>
      <c r="Y83" s="74">
        <v>0</v>
      </c>
      <c r="Z83" s="74">
        <v>0</v>
      </c>
      <c r="AA83" s="74">
        <v>0</v>
      </c>
      <c r="AB83" s="74">
        <v>0.16205410000000001</v>
      </c>
      <c r="AC83" s="74">
        <v>0.51673000000000002</v>
      </c>
      <c r="AD83" s="74">
        <v>0.51392919999999997</v>
      </c>
      <c r="AE83" s="74">
        <v>1.6927813</v>
      </c>
      <c r="AF83" s="74">
        <v>2.9297089999999999</v>
      </c>
      <c r="AG83" s="74">
        <v>8.5259932999999997</v>
      </c>
      <c r="AH83" s="74">
        <v>15.356865000000001</v>
      </c>
      <c r="AI83" s="74">
        <v>25.852343999999999</v>
      </c>
      <c r="AJ83" s="74">
        <v>37.768951000000001</v>
      </c>
      <c r="AK83" s="74">
        <v>48.926088999999997</v>
      </c>
      <c r="AL83" s="74">
        <v>81.071269999999998</v>
      </c>
      <c r="AM83" s="74">
        <v>119.66155999999999</v>
      </c>
      <c r="AN83" s="74">
        <v>178.06040999999999</v>
      </c>
      <c r="AO83" s="74">
        <v>275.28172000000001</v>
      </c>
      <c r="AP83" s="74">
        <v>413.83238999999998</v>
      </c>
      <c r="AQ83" s="74">
        <v>23.725016</v>
      </c>
      <c r="AR83" s="74">
        <v>29.810144999999999</v>
      </c>
      <c r="AT83" s="88">
        <v>1976</v>
      </c>
      <c r="AU83" s="74">
        <v>0</v>
      </c>
      <c r="AV83" s="74">
        <v>0</v>
      </c>
      <c r="AW83" s="74">
        <v>7.8857200000000002E-2</v>
      </c>
      <c r="AX83" s="74">
        <v>7.9316200000000003E-2</v>
      </c>
      <c r="AY83" s="74">
        <v>0.25567640000000003</v>
      </c>
      <c r="AZ83" s="74">
        <v>0.84510280000000004</v>
      </c>
      <c r="BA83" s="74">
        <v>1.5378510999999999</v>
      </c>
      <c r="BB83" s="74">
        <v>3.0834402999999999</v>
      </c>
      <c r="BC83" s="74">
        <v>8.5408720999999996</v>
      </c>
      <c r="BD83" s="74">
        <v>16.467527</v>
      </c>
      <c r="BE83" s="74">
        <v>23.568988999999998</v>
      </c>
      <c r="BF83" s="74">
        <v>42.911985999999999</v>
      </c>
      <c r="BG83" s="74">
        <v>60.442355999999997</v>
      </c>
      <c r="BH83" s="74">
        <v>92.033028999999999</v>
      </c>
      <c r="BI83" s="74">
        <v>130.59690000000001</v>
      </c>
      <c r="BJ83" s="74">
        <v>199.74207000000001</v>
      </c>
      <c r="BK83" s="74">
        <v>312.71559999999999</v>
      </c>
      <c r="BL83" s="74">
        <v>405.44213999999999</v>
      </c>
      <c r="BM83" s="74">
        <v>22.503964</v>
      </c>
      <c r="BN83" s="74">
        <v>32.344050000000003</v>
      </c>
      <c r="BP83" s="88">
        <v>1976</v>
      </c>
    </row>
    <row r="84" spans="2:68">
      <c r="B84" s="88">
        <v>1977</v>
      </c>
      <c r="C84" s="74">
        <v>0</v>
      </c>
      <c r="D84" s="74">
        <v>0</v>
      </c>
      <c r="E84" s="74">
        <v>0</v>
      </c>
      <c r="F84" s="74">
        <v>0</v>
      </c>
      <c r="G84" s="74">
        <v>0</v>
      </c>
      <c r="H84" s="74">
        <v>0.50678840000000003</v>
      </c>
      <c r="I84" s="74">
        <v>2.2246239999999999</v>
      </c>
      <c r="J84" s="74">
        <v>4.3018542999999996</v>
      </c>
      <c r="K84" s="74">
        <v>9.2042657000000005</v>
      </c>
      <c r="L84" s="74">
        <v>17.636115</v>
      </c>
      <c r="M84" s="74">
        <v>29.315953</v>
      </c>
      <c r="N84" s="74">
        <v>46.439675000000001</v>
      </c>
      <c r="O84" s="74">
        <v>76.626999999999995</v>
      </c>
      <c r="P84" s="74">
        <v>105.65499</v>
      </c>
      <c r="Q84" s="74">
        <v>167.28131999999999</v>
      </c>
      <c r="R84" s="74">
        <v>221.10881000000001</v>
      </c>
      <c r="S84" s="74">
        <v>329.96541000000002</v>
      </c>
      <c r="T84" s="74">
        <v>348.80074999999999</v>
      </c>
      <c r="U84" s="74">
        <v>21.971364999999999</v>
      </c>
      <c r="V84" s="74">
        <v>35.599170999999998</v>
      </c>
      <c r="X84" s="88">
        <v>1977</v>
      </c>
      <c r="Y84" s="74">
        <v>0</v>
      </c>
      <c r="Z84" s="74">
        <v>0</v>
      </c>
      <c r="AA84" s="74">
        <v>0.1639081</v>
      </c>
      <c r="AB84" s="74">
        <v>0</v>
      </c>
      <c r="AC84" s="74">
        <v>0.34035369999999998</v>
      </c>
      <c r="AD84" s="74">
        <v>0.34488410000000003</v>
      </c>
      <c r="AE84" s="74">
        <v>2.1531769999999999</v>
      </c>
      <c r="AF84" s="74">
        <v>3.1051079000000001</v>
      </c>
      <c r="AG84" s="74">
        <v>8.6435793000000007</v>
      </c>
      <c r="AH84" s="74">
        <v>15.110906</v>
      </c>
      <c r="AI84" s="74">
        <v>25.399785000000001</v>
      </c>
      <c r="AJ84" s="74">
        <v>40.285587</v>
      </c>
      <c r="AK84" s="74">
        <v>52.255476999999999</v>
      </c>
      <c r="AL84" s="74">
        <v>73.837449000000007</v>
      </c>
      <c r="AM84" s="74">
        <v>118.75626</v>
      </c>
      <c r="AN84" s="74">
        <v>161.48679000000001</v>
      </c>
      <c r="AO84" s="74">
        <v>248.50783999999999</v>
      </c>
      <c r="AP84" s="74">
        <v>325.47699</v>
      </c>
      <c r="AQ84" s="74">
        <v>22.447870000000002</v>
      </c>
      <c r="AR84" s="74">
        <v>27.677802</v>
      </c>
      <c r="AT84" s="88">
        <v>1977</v>
      </c>
      <c r="AU84" s="74">
        <v>0</v>
      </c>
      <c r="AV84" s="74">
        <v>0</v>
      </c>
      <c r="AW84" s="74">
        <v>7.9747899999999997E-2</v>
      </c>
      <c r="AX84" s="74">
        <v>0</v>
      </c>
      <c r="AY84" s="74">
        <v>0.16817850000000001</v>
      </c>
      <c r="AZ84" s="74">
        <v>0.42666920000000003</v>
      </c>
      <c r="BA84" s="74">
        <v>2.1898713999999999</v>
      </c>
      <c r="BB84" s="74">
        <v>3.7194813999999998</v>
      </c>
      <c r="BC84" s="74">
        <v>8.9316206000000005</v>
      </c>
      <c r="BD84" s="74">
        <v>16.414591999999999</v>
      </c>
      <c r="BE84" s="74">
        <v>27.392609</v>
      </c>
      <c r="BF84" s="74">
        <v>43.323878999999998</v>
      </c>
      <c r="BG84" s="74">
        <v>63.965739999999997</v>
      </c>
      <c r="BH84" s="74">
        <v>88.65598</v>
      </c>
      <c r="BI84" s="74">
        <v>140.31442999999999</v>
      </c>
      <c r="BJ84" s="74">
        <v>184.73299</v>
      </c>
      <c r="BK84" s="74">
        <v>275.20472999999998</v>
      </c>
      <c r="BL84" s="74">
        <v>332.24858999999998</v>
      </c>
      <c r="BM84" s="74">
        <v>22.209329</v>
      </c>
      <c r="BN84" s="74">
        <v>31.014942999999999</v>
      </c>
      <c r="BP84" s="88">
        <v>1977</v>
      </c>
    </row>
    <row r="85" spans="2:68">
      <c r="B85" s="88">
        <v>1978</v>
      </c>
      <c r="C85" s="74">
        <v>0</v>
      </c>
      <c r="D85" s="74">
        <v>0</v>
      </c>
      <c r="E85" s="74">
        <v>0</v>
      </c>
      <c r="F85" s="74">
        <v>0.14990120000000001</v>
      </c>
      <c r="G85" s="74">
        <v>0.16316620000000001</v>
      </c>
      <c r="H85" s="74">
        <v>0.83835230000000005</v>
      </c>
      <c r="I85" s="74">
        <v>1.2367513000000001</v>
      </c>
      <c r="J85" s="74">
        <v>4.6547092000000001</v>
      </c>
      <c r="K85" s="74">
        <v>9.0748447999999993</v>
      </c>
      <c r="L85" s="74">
        <v>19.798914</v>
      </c>
      <c r="M85" s="74">
        <v>31.910990999999999</v>
      </c>
      <c r="N85" s="74">
        <v>48.801175999999998</v>
      </c>
      <c r="O85" s="74">
        <v>68.897289999999998</v>
      </c>
      <c r="P85" s="74">
        <v>117.57866</v>
      </c>
      <c r="Q85" s="74">
        <v>173.57966999999999</v>
      </c>
      <c r="R85" s="74">
        <v>239.82070999999999</v>
      </c>
      <c r="S85" s="74">
        <v>323.70407</v>
      </c>
      <c r="T85" s="74">
        <v>336.28859999999997</v>
      </c>
      <c r="U85" s="74">
        <v>22.976364</v>
      </c>
      <c r="V85" s="74">
        <v>36.557383000000002</v>
      </c>
      <c r="X85" s="88">
        <v>1978</v>
      </c>
      <c r="Y85" s="74">
        <v>0</v>
      </c>
      <c r="Z85" s="74">
        <v>0</v>
      </c>
      <c r="AA85" s="74">
        <v>0</v>
      </c>
      <c r="AB85" s="74">
        <v>0.1565744</v>
      </c>
      <c r="AC85" s="74">
        <v>0</v>
      </c>
      <c r="AD85" s="74">
        <v>0</v>
      </c>
      <c r="AE85" s="74">
        <v>0.55352999999999997</v>
      </c>
      <c r="AF85" s="74">
        <v>4.6813849000000003</v>
      </c>
      <c r="AG85" s="74">
        <v>10.320955</v>
      </c>
      <c r="AH85" s="74">
        <v>14.844804</v>
      </c>
      <c r="AI85" s="74">
        <v>29.025603</v>
      </c>
      <c r="AJ85" s="74">
        <v>42.038527999999999</v>
      </c>
      <c r="AK85" s="74">
        <v>54.47316</v>
      </c>
      <c r="AL85" s="74">
        <v>65.537711000000002</v>
      </c>
      <c r="AM85" s="74">
        <v>108.38652999999999</v>
      </c>
      <c r="AN85" s="74">
        <v>168.49199999999999</v>
      </c>
      <c r="AO85" s="74">
        <v>252.12835999999999</v>
      </c>
      <c r="AP85" s="74">
        <v>377.26051000000001</v>
      </c>
      <c r="AQ85" s="74">
        <v>23.126341</v>
      </c>
      <c r="AR85" s="74">
        <v>28.490568</v>
      </c>
      <c r="AT85" s="88">
        <v>1978</v>
      </c>
      <c r="AU85" s="74">
        <v>0</v>
      </c>
      <c r="AV85" s="74">
        <v>0</v>
      </c>
      <c r="AW85" s="74">
        <v>0</v>
      </c>
      <c r="AX85" s="74">
        <v>0.1531652</v>
      </c>
      <c r="AY85" s="74">
        <v>8.2636799999999996E-2</v>
      </c>
      <c r="AZ85" s="74">
        <v>0.42309269999999999</v>
      </c>
      <c r="BA85" s="74">
        <v>0.9025474</v>
      </c>
      <c r="BB85" s="74">
        <v>4.6676837000000004</v>
      </c>
      <c r="BC85" s="74">
        <v>9.6827541999999998</v>
      </c>
      <c r="BD85" s="74">
        <v>17.397879</v>
      </c>
      <c r="BE85" s="74">
        <v>30.497064000000002</v>
      </c>
      <c r="BF85" s="74">
        <v>45.381954999999998</v>
      </c>
      <c r="BG85" s="74">
        <v>61.397244999999998</v>
      </c>
      <c r="BH85" s="74">
        <v>89.721360000000004</v>
      </c>
      <c r="BI85" s="74">
        <v>137.28621999999999</v>
      </c>
      <c r="BJ85" s="74">
        <v>196.69632999999999</v>
      </c>
      <c r="BK85" s="74">
        <v>275.63153</v>
      </c>
      <c r="BL85" s="74">
        <v>365.56088999999997</v>
      </c>
      <c r="BM85" s="74">
        <v>23.051335000000002</v>
      </c>
      <c r="BN85" s="74">
        <v>32.042254999999997</v>
      </c>
      <c r="BP85" s="88">
        <v>1978</v>
      </c>
    </row>
    <row r="86" spans="2:68">
      <c r="B86" s="89">
        <v>1979</v>
      </c>
      <c r="C86" s="74">
        <v>0</v>
      </c>
      <c r="D86" s="74">
        <v>0</v>
      </c>
      <c r="E86" s="74">
        <v>0</v>
      </c>
      <c r="F86" s="74">
        <v>0</v>
      </c>
      <c r="G86" s="74">
        <v>0.15890870000000001</v>
      </c>
      <c r="H86" s="74">
        <v>0.49847550000000002</v>
      </c>
      <c r="I86" s="74">
        <v>0.85789490000000002</v>
      </c>
      <c r="J86" s="74">
        <v>2.3587433999999998</v>
      </c>
      <c r="K86" s="74">
        <v>6.6751877999999998</v>
      </c>
      <c r="L86" s="74">
        <v>20.194436</v>
      </c>
      <c r="M86" s="74">
        <v>28.132645</v>
      </c>
      <c r="N86" s="74">
        <v>46.935896</v>
      </c>
      <c r="O86" s="74">
        <v>78.857851999999994</v>
      </c>
      <c r="P86" s="74">
        <v>113.94293</v>
      </c>
      <c r="Q86" s="74">
        <v>184.83840000000001</v>
      </c>
      <c r="R86" s="74">
        <v>235.62440000000001</v>
      </c>
      <c r="S86" s="74">
        <v>303.71892000000003</v>
      </c>
      <c r="T86" s="74">
        <v>399.27677999999997</v>
      </c>
      <c r="U86" s="74">
        <v>23.187968000000001</v>
      </c>
      <c r="V86" s="74">
        <v>36.884369</v>
      </c>
      <c r="X86" s="89">
        <v>1979</v>
      </c>
      <c r="Y86" s="74">
        <v>0</v>
      </c>
      <c r="Z86" s="74">
        <v>0</v>
      </c>
      <c r="AA86" s="74">
        <v>0</v>
      </c>
      <c r="AB86" s="74">
        <v>0</v>
      </c>
      <c r="AC86" s="74">
        <v>0</v>
      </c>
      <c r="AD86" s="74">
        <v>0.50721769999999999</v>
      </c>
      <c r="AE86" s="74">
        <v>0.71225959999999999</v>
      </c>
      <c r="AF86" s="74">
        <v>4.0555428999999998</v>
      </c>
      <c r="AG86" s="74">
        <v>8.2795593000000007</v>
      </c>
      <c r="AH86" s="74">
        <v>14.524527000000001</v>
      </c>
      <c r="AI86" s="74">
        <v>23.358722</v>
      </c>
      <c r="AJ86" s="74">
        <v>42.319783999999999</v>
      </c>
      <c r="AK86" s="74">
        <v>53.282111999999998</v>
      </c>
      <c r="AL86" s="74">
        <v>73.031155999999996</v>
      </c>
      <c r="AM86" s="74">
        <v>108.3069</v>
      </c>
      <c r="AN86" s="74">
        <v>166.67555999999999</v>
      </c>
      <c r="AO86" s="74">
        <v>222.96904000000001</v>
      </c>
      <c r="AP86" s="74">
        <v>390.28111999999999</v>
      </c>
      <c r="AQ86" s="74">
        <v>22.913902</v>
      </c>
      <c r="AR86" s="74">
        <v>27.781200999999999</v>
      </c>
      <c r="AT86" s="89">
        <v>1979</v>
      </c>
      <c r="AU86" s="74">
        <v>0</v>
      </c>
      <c r="AV86" s="74">
        <v>0</v>
      </c>
      <c r="AW86" s="74">
        <v>0</v>
      </c>
      <c r="AX86" s="74">
        <v>0</v>
      </c>
      <c r="AY86" s="74">
        <v>8.0644999999999994E-2</v>
      </c>
      <c r="AZ86" s="74">
        <v>0.50280860000000005</v>
      </c>
      <c r="BA86" s="74">
        <v>0.78642800000000002</v>
      </c>
      <c r="BB86" s="74">
        <v>3.1861584000000001</v>
      </c>
      <c r="BC86" s="74">
        <v>7.4591297000000001</v>
      </c>
      <c r="BD86" s="74">
        <v>17.440041999999998</v>
      </c>
      <c r="BE86" s="74">
        <v>25.798072000000001</v>
      </c>
      <c r="BF86" s="74">
        <v>44.608780000000003</v>
      </c>
      <c r="BG86" s="74">
        <v>65.520346000000004</v>
      </c>
      <c r="BH86" s="74">
        <v>92.033911000000003</v>
      </c>
      <c r="BI86" s="74">
        <v>142.18568999999999</v>
      </c>
      <c r="BJ86" s="74">
        <v>194.21207999999999</v>
      </c>
      <c r="BK86" s="74">
        <v>249.63204999999999</v>
      </c>
      <c r="BL86" s="74">
        <v>392.80284</v>
      </c>
      <c r="BM86" s="74">
        <v>23.050857000000001</v>
      </c>
      <c r="BN86" s="74">
        <v>31.673770999999999</v>
      </c>
      <c r="BP86" s="89">
        <v>1979</v>
      </c>
    </row>
    <row r="87" spans="2:68">
      <c r="B87" s="89">
        <v>1980</v>
      </c>
      <c r="C87" s="74">
        <v>0</v>
      </c>
      <c r="D87" s="74">
        <v>0</v>
      </c>
      <c r="E87" s="74">
        <v>0</v>
      </c>
      <c r="F87" s="74">
        <v>0.30006379999999999</v>
      </c>
      <c r="G87" s="74">
        <v>0</v>
      </c>
      <c r="H87" s="74">
        <v>0</v>
      </c>
      <c r="I87" s="74">
        <v>0.50013750000000001</v>
      </c>
      <c r="J87" s="74">
        <v>3.9148942999999998</v>
      </c>
      <c r="K87" s="74">
        <v>7.4759864</v>
      </c>
      <c r="L87" s="74">
        <v>20.257401000000002</v>
      </c>
      <c r="M87" s="74">
        <v>29.507750000000001</v>
      </c>
      <c r="N87" s="74">
        <v>47.012261000000002</v>
      </c>
      <c r="O87" s="74">
        <v>78.643088000000006</v>
      </c>
      <c r="P87" s="74">
        <v>105.78609</v>
      </c>
      <c r="Q87" s="74">
        <v>161.07225</v>
      </c>
      <c r="R87" s="74">
        <v>234.44368</v>
      </c>
      <c r="S87" s="74">
        <v>274.36236000000002</v>
      </c>
      <c r="T87" s="74">
        <v>399.45762000000002</v>
      </c>
      <c r="U87" s="74">
        <v>22.649038000000001</v>
      </c>
      <c r="V87" s="74">
        <v>35.507004999999999</v>
      </c>
      <c r="X87" s="89">
        <v>1980</v>
      </c>
      <c r="Y87" s="74">
        <v>0</v>
      </c>
      <c r="Z87" s="74">
        <v>0</v>
      </c>
      <c r="AA87" s="74">
        <v>0</v>
      </c>
      <c r="AB87" s="74">
        <v>0</v>
      </c>
      <c r="AC87" s="74">
        <v>0.15997339999999999</v>
      </c>
      <c r="AD87" s="74">
        <v>0.83422870000000005</v>
      </c>
      <c r="AE87" s="74">
        <v>2.0666494000000002</v>
      </c>
      <c r="AF87" s="74">
        <v>4.9440568999999996</v>
      </c>
      <c r="AG87" s="74">
        <v>10.628202999999999</v>
      </c>
      <c r="AH87" s="74">
        <v>15.771125</v>
      </c>
      <c r="AI87" s="74">
        <v>26.452926999999999</v>
      </c>
      <c r="AJ87" s="74">
        <v>38.546345000000002</v>
      </c>
      <c r="AK87" s="74">
        <v>57.064486000000002</v>
      </c>
      <c r="AL87" s="74">
        <v>82.734042000000002</v>
      </c>
      <c r="AM87" s="74">
        <v>110.7157</v>
      </c>
      <c r="AN87" s="74">
        <v>186.59299999999999</v>
      </c>
      <c r="AO87" s="74">
        <v>241.66462000000001</v>
      </c>
      <c r="AP87" s="74">
        <v>344.51850999999999</v>
      </c>
      <c r="AQ87" s="74">
        <v>24.411142000000002</v>
      </c>
      <c r="AR87" s="74">
        <v>29.069648000000001</v>
      </c>
      <c r="AT87" s="89">
        <v>1980</v>
      </c>
      <c r="AU87" s="74">
        <v>0</v>
      </c>
      <c r="AV87" s="74">
        <v>0</v>
      </c>
      <c r="AW87" s="74">
        <v>0</v>
      </c>
      <c r="AX87" s="74">
        <v>0.15295700000000001</v>
      </c>
      <c r="AY87" s="74">
        <v>7.8793000000000002E-2</v>
      </c>
      <c r="AZ87" s="74">
        <v>0.41325420000000002</v>
      </c>
      <c r="BA87" s="74">
        <v>1.2706641999999999</v>
      </c>
      <c r="BB87" s="74">
        <v>4.4185828999999996</v>
      </c>
      <c r="BC87" s="74">
        <v>9.0141708000000005</v>
      </c>
      <c r="BD87" s="74">
        <v>18.070793999999999</v>
      </c>
      <c r="BE87" s="74">
        <v>28.016774000000002</v>
      </c>
      <c r="BF87" s="74">
        <v>42.749890000000001</v>
      </c>
      <c r="BG87" s="74">
        <v>67.376433000000006</v>
      </c>
      <c r="BH87" s="74">
        <v>93.452110000000005</v>
      </c>
      <c r="BI87" s="74">
        <v>132.96110999999999</v>
      </c>
      <c r="BJ87" s="74">
        <v>205.87551999999999</v>
      </c>
      <c r="BK87" s="74">
        <v>252.61982</v>
      </c>
      <c r="BL87" s="74">
        <v>359.70859000000002</v>
      </c>
      <c r="BM87" s="74">
        <v>23.531243</v>
      </c>
      <c r="BN87" s="74">
        <v>31.759613000000002</v>
      </c>
      <c r="BP87" s="89">
        <v>1980</v>
      </c>
    </row>
    <row r="88" spans="2:68">
      <c r="B88" s="89">
        <v>1981</v>
      </c>
      <c r="C88" s="74">
        <v>0</v>
      </c>
      <c r="D88" s="74">
        <v>0</v>
      </c>
      <c r="E88" s="74">
        <v>0</v>
      </c>
      <c r="F88" s="74">
        <v>0</v>
      </c>
      <c r="G88" s="74">
        <v>0</v>
      </c>
      <c r="H88" s="74">
        <v>0.48199740000000002</v>
      </c>
      <c r="I88" s="74">
        <v>1.2856506999999999</v>
      </c>
      <c r="J88" s="74">
        <v>4.1651955999999997</v>
      </c>
      <c r="K88" s="74">
        <v>7.9591368999999998</v>
      </c>
      <c r="L88" s="74">
        <v>18.021360999999999</v>
      </c>
      <c r="M88" s="74">
        <v>29.831955000000001</v>
      </c>
      <c r="N88" s="74">
        <v>53.493706000000003</v>
      </c>
      <c r="O88" s="74">
        <v>74.011382999999995</v>
      </c>
      <c r="P88" s="74">
        <v>113.13437999999999</v>
      </c>
      <c r="Q88" s="74">
        <v>172.13073</v>
      </c>
      <c r="R88" s="74">
        <v>231.65805</v>
      </c>
      <c r="S88" s="74">
        <v>355.38650999999999</v>
      </c>
      <c r="T88" s="74">
        <v>442.70084000000003</v>
      </c>
      <c r="U88" s="74">
        <v>24.260677000000001</v>
      </c>
      <c r="V88" s="74">
        <v>38.158144999999998</v>
      </c>
      <c r="X88" s="89">
        <v>1981</v>
      </c>
      <c r="Y88" s="74">
        <v>0</v>
      </c>
      <c r="Z88" s="74">
        <v>0</v>
      </c>
      <c r="AA88" s="74">
        <v>0</v>
      </c>
      <c r="AB88" s="74">
        <v>0</v>
      </c>
      <c r="AC88" s="74">
        <v>0.3115134</v>
      </c>
      <c r="AD88" s="74">
        <v>0.6583582</v>
      </c>
      <c r="AE88" s="74">
        <v>1.3229941000000001</v>
      </c>
      <c r="AF88" s="74">
        <v>4.3308434</v>
      </c>
      <c r="AG88" s="74">
        <v>9.3452658</v>
      </c>
      <c r="AH88" s="74">
        <v>18.418569999999999</v>
      </c>
      <c r="AI88" s="74">
        <v>25.589615999999999</v>
      </c>
      <c r="AJ88" s="74">
        <v>38.331138000000003</v>
      </c>
      <c r="AK88" s="74">
        <v>51.665754</v>
      </c>
      <c r="AL88" s="74">
        <v>76.903985000000006</v>
      </c>
      <c r="AM88" s="74">
        <v>96.703648000000001</v>
      </c>
      <c r="AN88" s="74">
        <v>186.50434000000001</v>
      </c>
      <c r="AO88" s="74">
        <v>245.9169</v>
      </c>
      <c r="AP88" s="74">
        <v>372.96972</v>
      </c>
      <c r="AQ88" s="74">
        <v>24.080290000000002</v>
      </c>
      <c r="AR88" s="74">
        <v>28.546543</v>
      </c>
      <c r="AT88" s="89">
        <v>1981</v>
      </c>
      <c r="AU88" s="74">
        <v>0</v>
      </c>
      <c r="AV88" s="74">
        <v>0</v>
      </c>
      <c r="AW88" s="74">
        <v>0</v>
      </c>
      <c r="AX88" s="74">
        <v>0</v>
      </c>
      <c r="AY88" s="74">
        <v>0.1536256</v>
      </c>
      <c r="AZ88" s="74">
        <v>0.56911400000000001</v>
      </c>
      <c r="BA88" s="74">
        <v>1.3040551</v>
      </c>
      <c r="BB88" s="74">
        <v>4.2464047000000003</v>
      </c>
      <c r="BC88" s="74">
        <v>8.6351125</v>
      </c>
      <c r="BD88" s="74">
        <v>18.214836999999999</v>
      </c>
      <c r="BE88" s="74">
        <v>27.755939000000001</v>
      </c>
      <c r="BF88" s="74">
        <v>45.909157</v>
      </c>
      <c r="BG88" s="74">
        <v>62.301943000000001</v>
      </c>
      <c r="BH88" s="74">
        <v>93.805481</v>
      </c>
      <c r="BI88" s="74">
        <v>129.77632</v>
      </c>
      <c r="BJ88" s="74">
        <v>204.90308999999999</v>
      </c>
      <c r="BK88" s="74">
        <v>282.89094</v>
      </c>
      <c r="BL88" s="74">
        <v>391.85487999999998</v>
      </c>
      <c r="BM88" s="74">
        <v>24.170321999999999</v>
      </c>
      <c r="BN88" s="74">
        <v>32.503107999999997</v>
      </c>
      <c r="BP88" s="89">
        <v>1981</v>
      </c>
    </row>
    <row r="89" spans="2:68">
      <c r="B89" s="89">
        <v>1982</v>
      </c>
      <c r="C89" s="74">
        <v>0</v>
      </c>
      <c r="D89" s="74">
        <v>0</v>
      </c>
      <c r="E89" s="74">
        <v>0</v>
      </c>
      <c r="F89" s="74">
        <v>0</v>
      </c>
      <c r="G89" s="74">
        <v>0.4438126</v>
      </c>
      <c r="H89" s="74">
        <v>0.4737944</v>
      </c>
      <c r="I89" s="74">
        <v>1.2857829000000001</v>
      </c>
      <c r="J89" s="74">
        <v>3.6546769000000001</v>
      </c>
      <c r="K89" s="74">
        <v>7.6568643999999999</v>
      </c>
      <c r="L89" s="74">
        <v>17.991848999999998</v>
      </c>
      <c r="M89" s="74">
        <v>32.375329000000001</v>
      </c>
      <c r="N89" s="74">
        <v>47.844844000000002</v>
      </c>
      <c r="O89" s="74">
        <v>84.084676000000002</v>
      </c>
      <c r="P89" s="74">
        <v>112.86235000000001</v>
      </c>
      <c r="Q89" s="74">
        <v>169.45828</v>
      </c>
      <c r="R89" s="74">
        <v>271.65084000000002</v>
      </c>
      <c r="S89" s="74">
        <v>291.56112999999999</v>
      </c>
      <c r="T89" s="74">
        <v>404.07589999999999</v>
      </c>
      <c r="U89" s="74">
        <v>24.680401</v>
      </c>
      <c r="V89" s="74">
        <v>37.786051999999998</v>
      </c>
      <c r="X89" s="89">
        <v>1982</v>
      </c>
      <c r="Y89" s="74">
        <v>0</v>
      </c>
      <c r="Z89" s="74">
        <v>0</v>
      </c>
      <c r="AA89" s="74">
        <v>0</v>
      </c>
      <c r="AB89" s="74">
        <v>0.1585067</v>
      </c>
      <c r="AC89" s="74">
        <v>0.30421029999999999</v>
      </c>
      <c r="AD89" s="74">
        <v>0.48352079999999997</v>
      </c>
      <c r="AE89" s="74">
        <v>0.98947039999999997</v>
      </c>
      <c r="AF89" s="74">
        <v>3.9924029999999999</v>
      </c>
      <c r="AG89" s="74">
        <v>8.7728242000000005</v>
      </c>
      <c r="AH89" s="74">
        <v>13.705577</v>
      </c>
      <c r="AI89" s="74">
        <v>24.074921</v>
      </c>
      <c r="AJ89" s="74">
        <v>45.413505000000001</v>
      </c>
      <c r="AK89" s="74">
        <v>54.266393999999998</v>
      </c>
      <c r="AL89" s="74">
        <v>74.745880999999997</v>
      </c>
      <c r="AM89" s="74">
        <v>103.18861</v>
      </c>
      <c r="AN89" s="74">
        <v>167.66333</v>
      </c>
      <c r="AO89" s="74">
        <v>241.01205999999999</v>
      </c>
      <c r="AP89" s="74">
        <v>384.65992</v>
      </c>
      <c r="AQ89" s="74">
        <v>24.199912999999999</v>
      </c>
      <c r="AR89" s="74">
        <v>28.206087</v>
      </c>
      <c r="AT89" s="89">
        <v>1982</v>
      </c>
      <c r="AU89" s="74">
        <v>0</v>
      </c>
      <c r="AV89" s="74">
        <v>0</v>
      </c>
      <c r="AW89" s="74">
        <v>0</v>
      </c>
      <c r="AX89" s="74">
        <v>7.7579899999999993E-2</v>
      </c>
      <c r="AY89" s="74">
        <v>0.37498100000000001</v>
      </c>
      <c r="AZ89" s="74">
        <v>0.47860819999999998</v>
      </c>
      <c r="BA89" s="74">
        <v>1.1395325000000001</v>
      </c>
      <c r="BB89" s="74">
        <v>3.8201972999999998</v>
      </c>
      <c r="BC89" s="74">
        <v>8.2004798000000001</v>
      </c>
      <c r="BD89" s="74">
        <v>15.902245000000001</v>
      </c>
      <c r="BE89" s="74">
        <v>28.325025</v>
      </c>
      <c r="BF89" s="74">
        <v>46.632415999999999</v>
      </c>
      <c r="BG89" s="74">
        <v>68.537079000000006</v>
      </c>
      <c r="BH89" s="74">
        <v>92.477115999999995</v>
      </c>
      <c r="BI89" s="74">
        <v>132.28146000000001</v>
      </c>
      <c r="BJ89" s="74">
        <v>210.04926</v>
      </c>
      <c r="BK89" s="74">
        <v>258.36559999999997</v>
      </c>
      <c r="BL89" s="74">
        <v>389.86354999999998</v>
      </c>
      <c r="BM89" s="74">
        <v>24.439803000000001</v>
      </c>
      <c r="BN89" s="74">
        <v>32.345568999999998</v>
      </c>
      <c r="BP89" s="89">
        <v>1982</v>
      </c>
    </row>
    <row r="90" spans="2:68">
      <c r="B90" s="89">
        <v>1983</v>
      </c>
      <c r="C90" s="74">
        <v>0</v>
      </c>
      <c r="D90" s="74">
        <v>0</v>
      </c>
      <c r="E90" s="74">
        <v>0</v>
      </c>
      <c r="F90" s="74">
        <v>0.15278539999999999</v>
      </c>
      <c r="G90" s="74">
        <v>0.29236299999999998</v>
      </c>
      <c r="H90" s="74">
        <v>0.62360660000000001</v>
      </c>
      <c r="I90" s="74">
        <v>0.79999739999999997</v>
      </c>
      <c r="J90" s="74">
        <v>2.9208818999999999</v>
      </c>
      <c r="K90" s="74">
        <v>5.9067132999999998</v>
      </c>
      <c r="L90" s="74">
        <v>12.464736</v>
      </c>
      <c r="M90" s="74">
        <v>31.140522000000001</v>
      </c>
      <c r="N90" s="74">
        <v>51.913144000000003</v>
      </c>
      <c r="O90" s="74">
        <v>85.768663000000004</v>
      </c>
      <c r="P90" s="74">
        <v>123.88326000000001</v>
      </c>
      <c r="Q90" s="74">
        <v>175.8484</v>
      </c>
      <c r="R90" s="74">
        <v>234.72349</v>
      </c>
      <c r="S90" s="74">
        <v>375.63398999999998</v>
      </c>
      <c r="T90" s="74">
        <v>430.75227000000001</v>
      </c>
      <c r="U90" s="74">
        <v>25.447721999999999</v>
      </c>
      <c r="V90" s="74">
        <v>38.787610999999998</v>
      </c>
      <c r="X90" s="89">
        <v>1983</v>
      </c>
      <c r="Y90" s="74">
        <v>0</v>
      </c>
      <c r="Z90" s="74">
        <v>0</v>
      </c>
      <c r="AA90" s="74">
        <v>0</v>
      </c>
      <c r="AB90" s="74">
        <v>0.1596506</v>
      </c>
      <c r="AC90" s="74">
        <v>0</v>
      </c>
      <c r="AD90" s="74">
        <v>0.63595230000000003</v>
      </c>
      <c r="AE90" s="74">
        <v>2.1173570000000002</v>
      </c>
      <c r="AF90" s="74">
        <v>3.0406499</v>
      </c>
      <c r="AG90" s="74">
        <v>8.9983664999999995</v>
      </c>
      <c r="AH90" s="74">
        <v>16.846540999999998</v>
      </c>
      <c r="AI90" s="74">
        <v>25.322590999999999</v>
      </c>
      <c r="AJ90" s="74">
        <v>38.751403000000003</v>
      </c>
      <c r="AK90" s="74">
        <v>60.543258999999999</v>
      </c>
      <c r="AL90" s="74">
        <v>68.321957999999995</v>
      </c>
      <c r="AM90" s="74">
        <v>115.10756000000001</v>
      </c>
      <c r="AN90" s="74">
        <v>177.57153</v>
      </c>
      <c r="AO90" s="74">
        <v>222.52590000000001</v>
      </c>
      <c r="AP90" s="74">
        <v>345.11113</v>
      </c>
      <c r="AQ90" s="74">
        <v>24.380034999999999</v>
      </c>
      <c r="AR90" s="74">
        <v>28.025585</v>
      </c>
      <c r="AT90" s="89">
        <v>1983</v>
      </c>
      <c r="AU90" s="74">
        <v>0</v>
      </c>
      <c r="AV90" s="74">
        <v>0</v>
      </c>
      <c r="AW90" s="74">
        <v>0</v>
      </c>
      <c r="AX90" s="74">
        <v>0.15614249999999999</v>
      </c>
      <c r="AY90" s="74">
        <v>0.1483198</v>
      </c>
      <c r="AZ90" s="74">
        <v>0.62971900000000003</v>
      </c>
      <c r="BA90" s="74">
        <v>1.4528137999999999</v>
      </c>
      <c r="BB90" s="74">
        <v>2.9795628000000001</v>
      </c>
      <c r="BC90" s="74">
        <v>7.4114084</v>
      </c>
      <c r="BD90" s="74">
        <v>14.600956999999999</v>
      </c>
      <c r="BE90" s="74">
        <v>28.301473000000001</v>
      </c>
      <c r="BF90" s="74">
        <v>45.378552999999997</v>
      </c>
      <c r="BG90" s="74">
        <v>72.697655999999995</v>
      </c>
      <c r="BH90" s="74">
        <v>94.086367999999993</v>
      </c>
      <c r="BI90" s="74">
        <v>141.83840000000001</v>
      </c>
      <c r="BJ90" s="74">
        <v>200.77285000000001</v>
      </c>
      <c r="BK90" s="74">
        <v>275.78566000000001</v>
      </c>
      <c r="BL90" s="74">
        <v>367.85226999999998</v>
      </c>
      <c r="BM90" s="74">
        <v>24.913157999999999</v>
      </c>
      <c r="BN90" s="74">
        <v>32.382195000000003</v>
      </c>
      <c r="BP90" s="89">
        <v>1983</v>
      </c>
    </row>
    <row r="91" spans="2:68">
      <c r="B91" s="89">
        <v>1984</v>
      </c>
      <c r="C91" s="74">
        <v>0</v>
      </c>
      <c r="D91" s="74">
        <v>0</v>
      </c>
      <c r="E91" s="74">
        <v>0.14321310000000001</v>
      </c>
      <c r="F91" s="74">
        <v>0</v>
      </c>
      <c r="G91" s="74">
        <v>0.14559620000000001</v>
      </c>
      <c r="H91" s="74">
        <v>0.30689339999999998</v>
      </c>
      <c r="I91" s="74">
        <v>1.7548113999999999</v>
      </c>
      <c r="J91" s="74">
        <v>2.9862185999999999</v>
      </c>
      <c r="K91" s="74">
        <v>7.7726030000000002</v>
      </c>
      <c r="L91" s="74">
        <v>13.328035</v>
      </c>
      <c r="M91" s="74">
        <v>31.585348</v>
      </c>
      <c r="N91" s="74">
        <v>56.990782000000003</v>
      </c>
      <c r="O91" s="74">
        <v>82.868317000000005</v>
      </c>
      <c r="P91" s="74">
        <v>117.08991</v>
      </c>
      <c r="Q91" s="74">
        <v>160.83716000000001</v>
      </c>
      <c r="R91" s="74">
        <v>233.94723999999999</v>
      </c>
      <c r="S91" s="74">
        <v>266.71030000000002</v>
      </c>
      <c r="T91" s="74">
        <v>397.39046999999999</v>
      </c>
      <c r="U91" s="74">
        <v>24.645766999999999</v>
      </c>
      <c r="V91" s="74">
        <v>36.143867999999998</v>
      </c>
      <c r="X91" s="89">
        <v>1984</v>
      </c>
      <c r="Y91" s="74">
        <v>0</v>
      </c>
      <c r="Z91" s="74">
        <v>0</v>
      </c>
      <c r="AA91" s="74">
        <v>0.14985470000000001</v>
      </c>
      <c r="AB91" s="74">
        <v>0.15884290000000001</v>
      </c>
      <c r="AC91" s="74">
        <v>0</v>
      </c>
      <c r="AD91" s="74">
        <v>0.1564671</v>
      </c>
      <c r="AE91" s="74">
        <v>1.2905078000000001</v>
      </c>
      <c r="AF91" s="74">
        <v>1.5517964</v>
      </c>
      <c r="AG91" s="74">
        <v>8.4037887999999992</v>
      </c>
      <c r="AH91" s="74">
        <v>16.325219000000001</v>
      </c>
      <c r="AI91" s="74">
        <v>26.516846000000001</v>
      </c>
      <c r="AJ91" s="74">
        <v>36.322457999999997</v>
      </c>
      <c r="AK91" s="74">
        <v>58.063049999999997</v>
      </c>
      <c r="AL91" s="74">
        <v>75.132260000000002</v>
      </c>
      <c r="AM91" s="74">
        <v>105.78404999999999</v>
      </c>
      <c r="AN91" s="74">
        <v>148.67778999999999</v>
      </c>
      <c r="AO91" s="74">
        <v>220.50424000000001</v>
      </c>
      <c r="AP91" s="74">
        <v>324.41784999999999</v>
      </c>
      <c r="AQ91" s="74">
        <v>23.393899999999999</v>
      </c>
      <c r="AR91" s="74">
        <v>26.434065</v>
      </c>
      <c r="AT91" s="89">
        <v>1984</v>
      </c>
      <c r="AU91" s="74">
        <v>0</v>
      </c>
      <c r="AV91" s="74">
        <v>0</v>
      </c>
      <c r="AW91" s="74">
        <v>0.1464587</v>
      </c>
      <c r="AX91" s="74">
        <v>7.7675400000000006E-2</v>
      </c>
      <c r="AY91" s="74">
        <v>7.3968300000000001E-2</v>
      </c>
      <c r="AZ91" s="74">
        <v>0.23241329999999999</v>
      </c>
      <c r="BA91" s="74">
        <v>1.5239513</v>
      </c>
      <c r="BB91" s="74">
        <v>2.2828309</v>
      </c>
      <c r="BC91" s="74">
        <v>8.0800854999999991</v>
      </c>
      <c r="BD91" s="74">
        <v>14.790151</v>
      </c>
      <c r="BE91" s="74">
        <v>29.112199</v>
      </c>
      <c r="BF91" s="74">
        <v>46.767124000000003</v>
      </c>
      <c r="BG91" s="74">
        <v>70.088629999999995</v>
      </c>
      <c r="BH91" s="74">
        <v>94.573628999999997</v>
      </c>
      <c r="BI91" s="74">
        <v>130.0514</v>
      </c>
      <c r="BJ91" s="74">
        <v>183.31310999999999</v>
      </c>
      <c r="BK91" s="74">
        <v>236.72990999999999</v>
      </c>
      <c r="BL91" s="74">
        <v>343.84559999999999</v>
      </c>
      <c r="BM91" s="74">
        <v>24.018910999999999</v>
      </c>
      <c r="BN91" s="74">
        <v>30.555610999999999</v>
      </c>
      <c r="BP91" s="89">
        <v>1984</v>
      </c>
    </row>
    <row r="92" spans="2:68">
      <c r="B92" s="89">
        <v>1985</v>
      </c>
      <c r="C92" s="74">
        <v>0</v>
      </c>
      <c r="D92" s="74">
        <v>0</v>
      </c>
      <c r="E92" s="74">
        <v>0</v>
      </c>
      <c r="F92" s="74">
        <v>0</v>
      </c>
      <c r="G92" s="74">
        <v>0.58262409999999998</v>
      </c>
      <c r="H92" s="74">
        <v>0.29982360000000002</v>
      </c>
      <c r="I92" s="74">
        <v>1.1156284999999999</v>
      </c>
      <c r="J92" s="74">
        <v>3.8423360999999998</v>
      </c>
      <c r="K92" s="74">
        <v>4.4351798000000002</v>
      </c>
      <c r="L92" s="74">
        <v>22.134108999999999</v>
      </c>
      <c r="M92" s="74">
        <v>32.533247000000003</v>
      </c>
      <c r="N92" s="74">
        <v>54.533130999999997</v>
      </c>
      <c r="O92" s="74">
        <v>91.097404999999995</v>
      </c>
      <c r="P92" s="74">
        <v>124.84837</v>
      </c>
      <c r="Q92" s="74">
        <v>165.73965999999999</v>
      </c>
      <c r="R92" s="74">
        <v>248.55537000000001</v>
      </c>
      <c r="S92" s="74">
        <v>337.45958999999999</v>
      </c>
      <c r="T92" s="74">
        <v>407.31941</v>
      </c>
      <c r="U92" s="74">
        <v>26.830812999999999</v>
      </c>
      <c r="V92" s="74">
        <v>38.989697</v>
      </c>
      <c r="X92" s="89">
        <v>1985</v>
      </c>
      <c r="Y92" s="74">
        <v>0</v>
      </c>
      <c r="Z92" s="74">
        <v>0</v>
      </c>
      <c r="AA92" s="74">
        <v>0</v>
      </c>
      <c r="AB92" s="74">
        <v>0</v>
      </c>
      <c r="AC92" s="74">
        <v>0</v>
      </c>
      <c r="AD92" s="74">
        <v>0.15326890000000001</v>
      </c>
      <c r="AE92" s="74">
        <v>1.119631</v>
      </c>
      <c r="AF92" s="74">
        <v>2.3216630999999999</v>
      </c>
      <c r="AG92" s="74">
        <v>8.4659130999999999</v>
      </c>
      <c r="AH92" s="74">
        <v>14.554872</v>
      </c>
      <c r="AI92" s="74">
        <v>32.677731000000001</v>
      </c>
      <c r="AJ92" s="74">
        <v>40.915982999999997</v>
      </c>
      <c r="AK92" s="74">
        <v>56.890169</v>
      </c>
      <c r="AL92" s="74">
        <v>81.728680999999995</v>
      </c>
      <c r="AM92" s="74">
        <v>118.05647</v>
      </c>
      <c r="AN92" s="74">
        <v>164.69181</v>
      </c>
      <c r="AO92" s="74">
        <v>237.41855000000001</v>
      </c>
      <c r="AP92" s="74">
        <v>363.69369</v>
      </c>
      <c r="AQ92" s="74">
        <v>25.829844000000001</v>
      </c>
      <c r="AR92" s="74">
        <v>28.829336000000001</v>
      </c>
      <c r="AT92" s="89">
        <v>1985</v>
      </c>
      <c r="AU92" s="74">
        <v>0</v>
      </c>
      <c r="AV92" s="74">
        <v>0</v>
      </c>
      <c r="AW92" s="74">
        <v>0</v>
      </c>
      <c r="AX92" s="74">
        <v>0</v>
      </c>
      <c r="AY92" s="74">
        <v>0.29641679999999998</v>
      </c>
      <c r="AZ92" s="74">
        <v>0.22735759999999999</v>
      </c>
      <c r="BA92" s="74">
        <v>1.1176261999999999</v>
      </c>
      <c r="BB92" s="74">
        <v>3.0953800999999999</v>
      </c>
      <c r="BC92" s="74">
        <v>6.4015396999999998</v>
      </c>
      <c r="BD92" s="74">
        <v>18.444821000000001</v>
      </c>
      <c r="BE92" s="74">
        <v>32.603816999999999</v>
      </c>
      <c r="BF92" s="74">
        <v>47.824575000000003</v>
      </c>
      <c r="BG92" s="74">
        <v>73.530968000000001</v>
      </c>
      <c r="BH92" s="74">
        <v>101.76832</v>
      </c>
      <c r="BI92" s="74">
        <v>139.12249</v>
      </c>
      <c r="BJ92" s="74">
        <v>198.83341999999999</v>
      </c>
      <c r="BK92" s="74">
        <v>272.89553999999998</v>
      </c>
      <c r="BL92" s="74">
        <v>375.35680000000002</v>
      </c>
      <c r="BM92" s="74">
        <v>26.329604</v>
      </c>
      <c r="BN92" s="74">
        <v>33.160665999999999</v>
      </c>
      <c r="BP92" s="89">
        <v>1985</v>
      </c>
    </row>
    <row r="93" spans="2:68">
      <c r="B93" s="89">
        <v>1986</v>
      </c>
      <c r="C93" s="74">
        <v>0</v>
      </c>
      <c r="D93" s="74">
        <v>0</v>
      </c>
      <c r="E93" s="74">
        <v>0</v>
      </c>
      <c r="F93" s="74">
        <v>0</v>
      </c>
      <c r="G93" s="74">
        <v>0.58787049999999996</v>
      </c>
      <c r="H93" s="74">
        <v>0.44003949999999997</v>
      </c>
      <c r="I93" s="74">
        <v>1.4157732999999999</v>
      </c>
      <c r="J93" s="74">
        <v>3.8956222999999999</v>
      </c>
      <c r="K93" s="74">
        <v>7.3060483999999999</v>
      </c>
      <c r="L93" s="74">
        <v>18.468031</v>
      </c>
      <c r="M93" s="74">
        <v>25.464258999999998</v>
      </c>
      <c r="N93" s="74">
        <v>55.868243999999997</v>
      </c>
      <c r="O93" s="74">
        <v>91.866017999999997</v>
      </c>
      <c r="P93" s="74">
        <v>126.2911</v>
      </c>
      <c r="Q93" s="74">
        <v>169.09966</v>
      </c>
      <c r="R93" s="74">
        <v>238.80912000000001</v>
      </c>
      <c r="S93" s="74">
        <v>321.06842</v>
      </c>
      <c r="T93" s="74">
        <v>406.25810000000001</v>
      </c>
      <c r="U93" s="74">
        <v>26.924371000000001</v>
      </c>
      <c r="V93" s="74">
        <v>38.224747000000001</v>
      </c>
      <c r="X93" s="89">
        <v>1986</v>
      </c>
      <c r="Y93" s="74">
        <v>0</v>
      </c>
      <c r="Z93" s="74">
        <v>0</v>
      </c>
      <c r="AA93" s="74">
        <v>0</v>
      </c>
      <c r="AB93" s="74">
        <v>0</v>
      </c>
      <c r="AC93" s="74">
        <v>0.30474469999999998</v>
      </c>
      <c r="AD93" s="74">
        <v>0.14999029999999999</v>
      </c>
      <c r="AE93" s="74">
        <v>2.0520527</v>
      </c>
      <c r="AF93" s="74">
        <v>3.6803180000000002</v>
      </c>
      <c r="AG93" s="74">
        <v>5.8678914999999998</v>
      </c>
      <c r="AH93" s="74">
        <v>17.355551999999999</v>
      </c>
      <c r="AI93" s="74">
        <v>24.732389999999999</v>
      </c>
      <c r="AJ93" s="74">
        <v>40.194009999999999</v>
      </c>
      <c r="AK93" s="74">
        <v>57.906556000000002</v>
      </c>
      <c r="AL93" s="74">
        <v>88.786874999999995</v>
      </c>
      <c r="AM93" s="74">
        <v>111.04667999999999</v>
      </c>
      <c r="AN93" s="74">
        <v>172.14397</v>
      </c>
      <c r="AO93" s="74">
        <v>233.39287999999999</v>
      </c>
      <c r="AP93" s="74">
        <v>373.19349999999997</v>
      </c>
      <c r="AQ93" s="74">
        <v>26.35267</v>
      </c>
      <c r="AR93" s="74">
        <v>28.773952000000001</v>
      </c>
      <c r="AT93" s="89">
        <v>1986</v>
      </c>
      <c r="AU93" s="74">
        <v>0</v>
      </c>
      <c r="AV93" s="74">
        <v>0</v>
      </c>
      <c r="AW93" s="74">
        <v>0</v>
      </c>
      <c r="AX93" s="74">
        <v>0</v>
      </c>
      <c r="AY93" s="74">
        <v>0.44886359999999997</v>
      </c>
      <c r="AZ93" s="74">
        <v>0.29663309999999998</v>
      </c>
      <c r="BA93" s="74">
        <v>1.7333658000000001</v>
      </c>
      <c r="BB93" s="74">
        <v>3.7893979</v>
      </c>
      <c r="BC93" s="74">
        <v>6.6053324</v>
      </c>
      <c r="BD93" s="74">
        <v>17.927700000000002</v>
      </c>
      <c r="BE93" s="74">
        <v>25.106839999999998</v>
      </c>
      <c r="BF93" s="74">
        <v>48.177717999999999</v>
      </c>
      <c r="BG93" s="74">
        <v>74.503116000000006</v>
      </c>
      <c r="BH93" s="74">
        <v>106.28762999999999</v>
      </c>
      <c r="BI93" s="74">
        <v>136.72952000000001</v>
      </c>
      <c r="BJ93" s="74">
        <v>199.41931</v>
      </c>
      <c r="BK93" s="74">
        <v>264.82907999999998</v>
      </c>
      <c r="BL93" s="74">
        <v>382.06905</v>
      </c>
      <c r="BM93" s="74">
        <v>26.638199</v>
      </c>
      <c r="BN93" s="74">
        <v>32.862735999999998</v>
      </c>
      <c r="BP93" s="89">
        <v>1986</v>
      </c>
    </row>
    <row r="94" spans="2:68">
      <c r="B94" s="89">
        <v>1987</v>
      </c>
      <c r="C94" s="74">
        <v>0</v>
      </c>
      <c r="D94" s="74">
        <v>0</v>
      </c>
      <c r="E94" s="74">
        <v>0</v>
      </c>
      <c r="F94" s="74">
        <v>0</v>
      </c>
      <c r="G94" s="74">
        <v>0.1482685</v>
      </c>
      <c r="H94" s="74">
        <v>0.4310388</v>
      </c>
      <c r="I94" s="74">
        <v>1.0789731</v>
      </c>
      <c r="J94" s="74">
        <v>2.2037076</v>
      </c>
      <c r="K94" s="74">
        <v>5.1571325000000003</v>
      </c>
      <c r="L94" s="74">
        <v>17.238869999999999</v>
      </c>
      <c r="M94" s="74">
        <v>33.797749000000003</v>
      </c>
      <c r="N94" s="74">
        <v>50.214132999999997</v>
      </c>
      <c r="O94" s="74">
        <v>95.105177999999995</v>
      </c>
      <c r="P94" s="74">
        <v>117.96131</v>
      </c>
      <c r="Q94" s="74">
        <v>172.85029</v>
      </c>
      <c r="R94" s="74">
        <v>249.87288000000001</v>
      </c>
      <c r="S94" s="74">
        <v>333.96336000000002</v>
      </c>
      <c r="T94" s="74">
        <v>419.26407999999998</v>
      </c>
      <c r="U94" s="74">
        <v>27.321141999999998</v>
      </c>
      <c r="V94" s="74">
        <v>38.714466000000002</v>
      </c>
      <c r="X94" s="89">
        <v>1987</v>
      </c>
      <c r="Y94" s="74">
        <v>0</v>
      </c>
      <c r="Z94" s="74">
        <v>0</v>
      </c>
      <c r="AA94" s="74">
        <v>0</v>
      </c>
      <c r="AB94" s="74">
        <v>0</v>
      </c>
      <c r="AC94" s="74">
        <v>0</v>
      </c>
      <c r="AD94" s="74">
        <v>1.4653947000000001</v>
      </c>
      <c r="AE94" s="74">
        <v>1.2375166</v>
      </c>
      <c r="AF94" s="74">
        <v>2.5629936</v>
      </c>
      <c r="AG94" s="74">
        <v>6.3448105999999997</v>
      </c>
      <c r="AH94" s="74">
        <v>12.567430999999999</v>
      </c>
      <c r="AI94" s="74">
        <v>29.342803</v>
      </c>
      <c r="AJ94" s="74">
        <v>40.303913000000001</v>
      </c>
      <c r="AK94" s="74">
        <v>55.387222000000001</v>
      </c>
      <c r="AL94" s="74">
        <v>80.027835999999994</v>
      </c>
      <c r="AM94" s="74">
        <v>114.51967</v>
      </c>
      <c r="AN94" s="74">
        <v>154.87349</v>
      </c>
      <c r="AO94" s="74">
        <v>239.93988999999999</v>
      </c>
      <c r="AP94" s="74">
        <v>347.75808999999998</v>
      </c>
      <c r="AQ94" s="74">
        <v>25.572028</v>
      </c>
      <c r="AR94" s="74">
        <v>27.718661000000001</v>
      </c>
      <c r="AT94" s="89">
        <v>1987</v>
      </c>
      <c r="AU94" s="74">
        <v>0</v>
      </c>
      <c r="AV94" s="74">
        <v>0</v>
      </c>
      <c r="AW94" s="74">
        <v>0</v>
      </c>
      <c r="AX94" s="74">
        <v>0</v>
      </c>
      <c r="AY94" s="74">
        <v>7.5346399999999994E-2</v>
      </c>
      <c r="AZ94" s="74">
        <v>0.94312039999999997</v>
      </c>
      <c r="BA94" s="74">
        <v>1.1581035</v>
      </c>
      <c r="BB94" s="74">
        <v>2.3817784</v>
      </c>
      <c r="BC94" s="74">
        <v>5.7366652</v>
      </c>
      <c r="BD94" s="74">
        <v>14.970231999999999</v>
      </c>
      <c r="BE94" s="74">
        <v>31.619335</v>
      </c>
      <c r="BF94" s="74">
        <v>45.346257000000001</v>
      </c>
      <c r="BG94" s="74">
        <v>74.891670000000005</v>
      </c>
      <c r="BH94" s="74">
        <v>97.807728999999995</v>
      </c>
      <c r="BI94" s="74">
        <v>140.38624999999999</v>
      </c>
      <c r="BJ94" s="74">
        <v>193.73510999999999</v>
      </c>
      <c r="BK94" s="74">
        <v>274.01776000000001</v>
      </c>
      <c r="BL94" s="74">
        <v>367.18421999999998</v>
      </c>
      <c r="BM94" s="74">
        <v>26.445114</v>
      </c>
      <c r="BN94" s="74">
        <v>32.388305000000003</v>
      </c>
      <c r="BP94" s="89">
        <v>1987</v>
      </c>
    </row>
    <row r="95" spans="2:68">
      <c r="B95" s="89">
        <v>1988</v>
      </c>
      <c r="C95" s="74">
        <v>0</v>
      </c>
      <c r="D95" s="74">
        <v>0</v>
      </c>
      <c r="E95" s="74">
        <v>0.15579960000000001</v>
      </c>
      <c r="F95" s="74">
        <v>0.1391994</v>
      </c>
      <c r="G95" s="74">
        <v>0.2971181</v>
      </c>
      <c r="H95" s="74">
        <v>0.28229090000000001</v>
      </c>
      <c r="I95" s="74">
        <v>1.3560098</v>
      </c>
      <c r="J95" s="74">
        <v>2.0281601999999999</v>
      </c>
      <c r="K95" s="74">
        <v>5.3678125999999997</v>
      </c>
      <c r="L95" s="74">
        <v>14.751246</v>
      </c>
      <c r="M95" s="74">
        <v>33.511553999999997</v>
      </c>
      <c r="N95" s="74">
        <v>54.356369999999998</v>
      </c>
      <c r="O95" s="74">
        <v>95.533463999999995</v>
      </c>
      <c r="P95" s="74">
        <v>107.76967999999999</v>
      </c>
      <c r="Q95" s="74">
        <v>172.09681</v>
      </c>
      <c r="R95" s="74">
        <v>247.24296000000001</v>
      </c>
      <c r="S95" s="74">
        <v>345.59402</v>
      </c>
      <c r="T95" s="74">
        <v>406.49333999999999</v>
      </c>
      <c r="U95" s="74">
        <v>27.312584000000001</v>
      </c>
      <c r="V95" s="74">
        <v>38.367648000000003</v>
      </c>
      <c r="X95" s="89">
        <v>1988</v>
      </c>
      <c r="Y95" s="74">
        <v>0</v>
      </c>
      <c r="Z95" s="74">
        <v>0</v>
      </c>
      <c r="AA95" s="74">
        <v>0</v>
      </c>
      <c r="AB95" s="74">
        <v>0</v>
      </c>
      <c r="AC95" s="74">
        <v>0</v>
      </c>
      <c r="AD95" s="74">
        <v>0</v>
      </c>
      <c r="AE95" s="74">
        <v>0.30266480000000001</v>
      </c>
      <c r="AF95" s="74">
        <v>2.9945971</v>
      </c>
      <c r="AG95" s="74">
        <v>6.1401893000000003</v>
      </c>
      <c r="AH95" s="74">
        <v>14.244654000000001</v>
      </c>
      <c r="AI95" s="74">
        <v>24.643464999999999</v>
      </c>
      <c r="AJ95" s="74">
        <v>43.737914000000004</v>
      </c>
      <c r="AK95" s="74">
        <v>53.233891</v>
      </c>
      <c r="AL95" s="74">
        <v>78.343253000000004</v>
      </c>
      <c r="AM95" s="74">
        <v>110.64635</v>
      </c>
      <c r="AN95" s="74">
        <v>169.53104999999999</v>
      </c>
      <c r="AO95" s="74">
        <v>204.55919</v>
      </c>
      <c r="AP95" s="74">
        <v>292.54705999999999</v>
      </c>
      <c r="AQ95" s="74">
        <v>24.45909</v>
      </c>
      <c r="AR95" s="74">
        <v>26.298863999999998</v>
      </c>
      <c r="AT95" s="89">
        <v>1988</v>
      </c>
      <c r="AU95" s="74">
        <v>0</v>
      </c>
      <c r="AV95" s="74">
        <v>0</v>
      </c>
      <c r="AW95" s="74">
        <v>7.9927899999999996E-2</v>
      </c>
      <c r="AX95" s="74">
        <v>7.1039199999999997E-2</v>
      </c>
      <c r="AY95" s="74">
        <v>0.15085019999999999</v>
      </c>
      <c r="AZ95" s="74">
        <v>0.14238870000000001</v>
      </c>
      <c r="BA95" s="74">
        <v>0.83049640000000002</v>
      </c>
      <c r="BB95" s="74">
        <v>2.5089165000000002</v>
      </c>
      <c r="BC95" s="74">
        <v>5.7453472999999997</v>
      </c>
      <c r="BD95" s="74">
        <v>14.505221000000001</v>
      </c>
      <c r="BE95" s="74">
        <v>29.172436000000001</v>
      </c>
      <c r="BF95" s="74">
        <v>49.131734999999999</v>
      </c>
      <c r="BG95" s="74">
        <v>74.125232999999994</v>
      </c>
      <c r="BH95" s="74">
        <v>92.179984000000005</v>
      </c>
      <c r="BI95" s="74">
        <v>137.8621</v>
      </c>
      <c r="BJ95" s="74">
        <v>201.40899999999999</v>
      </c>
      <c r="BK95" s="74">
        <v>255.86165</v>
      </c>
      <c r="BL95" s="74">
        <v>323.89722</v>
      </c>
      <c r="BM95" s="74">
        <v>25.882878999999999</v>
      </c>
      <c r="BN95" s="74">
        <v>31.323647999999999</v>
      </c>
      <c r="BP95" s="89">
        <v>1988</v>
      </c>
    </row>
    <row r="96" spans="2:68">
      <c r="B96" s="89">
        <v>1989</v>
      </c>
      <c r="C96" s="74">
        <v>0</v>
      </c>
      <c r="D96" s="74">
        <v>0</v>
      </c>
      <c r="E96" s="74">
        <v>0</v>
      </c>
      <c r="F96" s="74">
        <v>0</v>
      </c>
      <c r="G96" s="74">
        <v>0</v>
      </c>
      <c r="H96" s="74">
        <v>0.27865200000000001</v>
      </c>
      <c r="I96" s="74">
        <v>0.88070159999999997</v>
      </c>
      <c r="J96" s="74">
        <v>2.6192692000000002</v>
      </c>
      <c r="K96" s="74">
        <v>6.7774292000000003</v>
      </c>
      <c r="L96" s="74">
        <v>14.099401</v>
      </c>
      <c r="M96" s="74">
        <v>28.576356000000001</v>
      </c>
      <c r="N96" s="74">
        <v>53.076697000000003</v>
      </c>
      <c r="O96" s="74">
        <v>91.027736000000004</v>
      </c>
      <c r="P96" s="74">
        <v>120.53373999999999</v>
      </c>
      <c r="Q96" s="74">
        <v>160.22545</v>
      </c>
      <c r="R96" s="74">
        <v>220.29813999999999</v>
      </c>
      <c r="S96" s="74">
        <v>346.45627999999999</v>
      </c>
      <c r="T96" s="74">
        <v>450.22510999999997</v>
      </c>
      <c r="U96" s="74">
        <v>27.028029</v>
      </c>
      <c r="V96" s="74">
        <v>37.759920000000001</v>
      </c>
      <c r="X96" s="89">
        <v>1989</v>
      </c>
      <c r="Y96" s="74">
        <v>0</v>
      </c>
      <c r="Z96" s="74">
        <v>0</v>
      </c>
      <c r="AA96" s="74">
        <v>0</v>
      </c>
      <c r="AB96" s="74">
        <v>0.1447128</v>
      </c>
      <c r="AC96" s="74">
        <v>0.45545150000000001</v>
      </c>
      <c r="AD96" s="74">
        <v>0.42470419999999998</v>
      </c>
      <c r="AE96" s="74">
        <v>1.3286525</v>
      </c>
      <c r="AF96" s="74">
        <v>2.0132751999999998</v>
      </c>
      <c r="AG96" s="74">
        <v>4.8664414000000003</v>
      </c>
      <c r="AH96" s="74">
        <v>12.72153</v>
      </c>
      <c r="AI96" s="74">
        <v>24.410487</v>
      </c>
      <c r="AJ96" s="74">
        <v>35.457849000000003</v>
      </c>
      <c r="AK96" s="74">
        <v>55.315555000000003</v>
      </c>
      <c r="AL96" s="74">
        <v>74.079690999999997</v>
      </c>
      <c r="AM96" s="74">
        <v>108.34766</v>
      </c>
      <c r="AN96" s="74">
        <v>155.50724</v>
      </c>
      <c r="AO96" s="74">
        <v>189.82281</v>
      </c>
      <c r="AP96" s="74">
        <v>329.43182999999999</v>
      </c>
      <c r="AQ96" s="74">
        <v>23.899861999999999</v>
      </c>
      <c r="AR96" s="74">
        <v>25.463728</v>
      </c>
      <c r="AT96" s="89">
        <v>1989</v>
      </c>
      <c r="AU96" s="74">
        <v>0</v>
      </c>
      <c r="AV96" s="74">
        <v>0</v>
      </c>
      <c r="AW96" s="74">
        <v>0</v>
      </c>
      <c r="AX96" s="74">
        <v>7.0762800000000001E-2</v>
      </c>
      <c r="AY96" s="74">
        <v>0.2245684</v>
      </c>
      <c r="AZ96" s="74">
        <v>0.3510952</v>
      </c>
      <c r="BA96" s="74">
        <v>1.1040346999999999</v>
      </c>
      <c r="BB96" s="74">
        <v>2.3170495999999998</v>
      </c>
      <c r="BC96" s="74">
        <v>5.8406314000000004</v>
      </c>
      <c r="BD96" s="74">
        <v>13.429829</v>
      </c>
      <c r="BE96" s="74">
        <v>26.537309</v>
      </c>
      <c r="BF96" s="74">
        <v>44.389628999999999</v>
      </c>
      <c r="BG96" s="74">
        <v>73.028932999999995</v>
      </c>
      <c r="BH96" s="74">
        <v>96.023341000000002</v>
      </c>
      <c r="BI96" s="74">
        <v>131.37745000000001</v>
      </c>
      <c r="BJ96" s="74">
        <v>182.12837999999999</v>
      </c>
      <c r="BK96" s="74">
        <v>247.0658</v>
      </c>
      <c r="BL96" s="74">
        <v>363.15892000000002</v>
      </c>
      <c r="BM96" s="74">
        <v>25.460294999999999</v>
      </c>
      <c r="BN96" s="74">
        <v>30.599589999999999</v>
      </c>
      <c r="BP96" s="89">
        <v>1989</v>
      </c>
    </row>
    <row r="97" spans="2:68">
      <c r="B97" s="89">
        <v>1990</v>
      </c>
      <c r="C97" s="74">
        <v>0</v>
      </c>
      <c r="D97" s="74">
        <v>0</v>
      </c>
      <c r="E97" s="74">
        <v>0</v>
      </c>
      <c r="F97" s="74">
        <v>0.13938719999999999</v>
      </c>
      <c r="G97" s="74">
        <v>0</v>
      </c>
      <c r="H97" s="74">
        <v>0.6984899</v>
      </c>
      <c r="I97" s="74">
        <v>0.85818130000000004</v>
      </c>
      <c r="J97" s="74">
        <v>1.8284544</v>
      </c>
      <c r="K97" s="74">
        <v>6.2455012999999999</v>
      </c>
      <c r="L97" s="74">
        <v>12.910197</v>
      </c>
      <c r="M97" s="74">
        <v>24.508521000000002</v>
      </c>
      <c r="N97" s="74">
        <v>48.783279999999998</v>
      </c>
      <c r="O97" s="74">
        <v>82.650244999999998</v>
      </c>
      <c r="P97" s="74">
        <v>130.02368000000001</v>
      </c>
      <c r="Q97" s="74">
        <v>174.40153000000001</v>
      </c>
      <c r="R97" s="74">
        <v>246.5429</v>
      </c>
      <c r="S97" s="74">
        <v>304.54590000000002</v>
      </c>
      <c r="T97" s="74">
        <v>382.52418</v>
      </c>
      <c r="U97" s="74">
        <v>26.893757000000001</v>
      </c>
      <c r="V97" s="74">
        <v>36.627837</v>
      </c>
      <c r="X97" s="89">
        <v>1990</v>
      </c>
      <c r="Y97" s="74">
        <v>0</v>
      </c>
      <c r="Z97" s="74">
        <v>0</v>
      </c>
      <c r="AA97" s="74">
        <v>0</v>
      </c>
      <c r="AB97" s="74">
        <v>0</v>
      </c>
      <c r="AC97" s="74">
        <v>0.59716020000000003</v>
      </c>
      <c r="AD97" s="74">
        <v>0.28297470000000002</v>
      </c>
      <c r="AE97" s="74">
        <v>1.1519923999999999</v>
      </c>
      <c r="AF97" s="74">
        <v>2.1325924000000001</v>
      </c>
      <c r="AG97" s="74">
        <v>5.0100604999999998</v>
      </c>
      <c r="AH97" s="74">
        <v>10.864091999999999</v>
      </c>
      <c r="AI97" s="74">
        <v>27.689084000000001</v>
      </c>
      <c r="AJ97" s="74">
        <v>35.084104000000004</v>
      </c>
      <c r="AK97" s="74">
        <v>55.307794999999999</v>
      </c>
      <c r="AL97" s="74">
        <v>77.748005000000006</v>
      </c>
      <c r="AM97" s="74">
        <v>110.84918</v>
      </c>
      <c r="AN97" s="74">
        <v>145.90536</v>
      </c>
      <c r="AO97" s="74">
        <v>189.48501999999999</v>
      </c>
      <c r="AP97" s="74">
        <v>315.31403999999998</v>
      </c>
      <c r="AQ97" s="74">
        <v>23.883956999999999</v>
      </c>
      <c r="AR97" s="74">
        <v>25.285312000000001</v>
      </c>
      <c r="AT97" s="89">
        <v>1990</v>
      </c>
      <c r="AU97" s="74">
        <v>0</v>
      </c>
      <c r="AV97" s="74">
        <v>0</v>
      </c>
      <c r="AW97" s="74">
        <v>0</v>
      </c>
      <c r="AX97" s="74">
        <v>7.13062E-2</v>
      </c>
      <c r="AY97" s="74">
        <v>0.29447269999999998</v>
      </c>
      <c r="AZ97" s="74">
        <v>0.4920544</v>
      </c>
      <c r="BA97" s="74">
        <v>1.004591</v>
      </c>
      <c r="BB97" s="74">
        <v>1.980545</v>
      </c>
      <c r="BC97" s="74">
        <v>5.6384290000000004</v>
      </c>
      <c r="BD97" s="74">
        <v>11.913017</v>
      </c>
      <c r="BE97" s="74">
        <v>26.061266</v>
      </c>
      <c r="BF97" s="74">
        <v>42.007199999999997</v>
      </c>
      <c r="BG97" s="74">
        <v>68.926479999999998</v>
      </c>
      <c r="BH97" s="74">
        <v>102.51362</v>
      </c>
      <c r="BI97" s="74">
        <v>139.19423</v>
      </c>
      <c r="BJ97" s="74">
        <v>187.35275999999999</v>
      </c>
      <c r="BK97" s="74">
        <v>231.71181000000001</v>
      </c>
      <c r="BL97" s="74">
        <v>334.29590999999999</v>
      </c>
      <c r="BM97" s="74">
        <v>25.385100999999999</v>
      </c>
      <c r="BN97" s="74">
        <v>30.099796000000001</v>
      </c>
      <c r="BP97" s="89">
        <v>1990</v>
      </c>
    </row>
    <row r="98" spans="2:68">
      <c r="B98" s="89">
        <v>1991</v>
      </c>
      <c r="C98" s="74">
        <v>0</v>
      </c>
      <c r="D98" s="74">
        <v>0</v>
      </c>
      <c r="E98" s="74">
        <v>0</v>
      </c>
      <c r="F98" s="74">
        <v>0.14310800000000001</v>
      </c>
      <c r="G98" s="74">
        <v>0</v>
      </c>
      <c r="H98" s="74">
        <v>0.4269077</v>
      </c>
      <c r="I98" s="74">
        <v>1.2608855999999999</v>
      </c>
      <c r="J98" s="74">
        <v>2.4088113999999998</v>
      </c>
      <c r="K98" s="74">
        <v>6.8687817999999998</v>
      </c>
      <c r="L98" s="74">
        <v>12.915528999999999</v>
      </c>
      <c r="M98" s="74">
        <v>32.045223</v>
      </c>
      <c r="N98" s="74">
        <v>49.822761999999997</v>
      </c>
      <c r="O98" s="74">
        <v>84.519560999999996</v>
      </c>
      <c r="P98" s="74">
        <v>116.5108</v>
      </c>
      <c r="Q98" s="74">
        <v>166.30634000000001</v>
      </c>
      <c r="R98" s="74">
        <v>231.45672999999999</v>
      </c>
      <c r="S98" s="74">
        <v>305.64013</v>
      </c>
      <c r="T98" s="74">
        <v>379.91858999999999</v>
      </c>
      <c r="U98" s="74">
        <v>26.940102</v>
      </c>
      <c r="V98" s="74">
        <v>36.207608999999998</v>
      </c>
      <c r="X98" s="89">
        <v>1991</v>
      </c>
      <c r="Y98" s="74">
        <v>0</v>
      </c>
      <c r="Z98" s="74">
        <v>0</v>
      </c>
      <c r="AA98" s="74">
        <v>0</v>
      </c>
      <c r="AB98" s="74">
        <v>0.15030789999999999</v>
      </c>
      <c r="AC98" s="74">
        <v>0.1450032</v>
      </c>
      <c r="AD98" s="74">
        <v>0.43045620000000001</v>
      </c>
      <c r="AE98" s="74">
        <v>1.4045909999999999</v>
      </c>
      <c r="AF98" s="74">
        <v>1.8067963</v>
      </c>
      <c r="AG98" s="74">
        <v>5.3197064999999997</v>
      </c>
      <c r="AH98" s="74">
        <v>10.345231999999999</v>
      </c>
      <c r="AI98" s="74">
        <v>22.992846</v>
      </c>
      <c r="AJ98" s="74">
        <v>30.949566000000001</v>
      </c>
      <c r="AK98" s="74">
        <v>49.717770999999999</v>
      </c>
      <c r="AL98" s="74">
        <v>81.708650000000006</v>
      </c>
      <c r="AM98" s="74">
        <v>100.97038000000001</v>
      </c>
      <c r="AN98" s="74">
        <v>152.54854</v>
      </c>
      <c r="AO98" s="74">
        <v>206.30609000000001</v>
      </c>
      <c r="AP98" s="74">
        <v>310.83280000000002</v>
      </c>
      <c r="AQ98" s="74">
        <v>23.775390999999999</v>
      </c>
      <c r="AR98" s="74">
        <v>24.708114999999999</v>
      </c>
      <c r="AT98" s="89">
        <v>1991</v>
      </c>
      <c r="AU98" s="74">
        <v>0</v>
      </c>
      <c r="AV98" s="74">
        <v>0</v>
      </c>
      <c r="AW98" s="74">
        <v>0</v>
      </c>
      <c r="AX98" s="74">
        <v>0.14661959999999999</v>
      </c>
      <c r="AY98" s="74">
        <v>7.1594099999999994E-2</v>
      </c>
      <c r="AZ98" s="74">
        <v>0.42867460000000002</v>
      </c>
      <c r="BA98" s="74">
        <v>1.332646</v>
      </c>
      <c r="BB98" s="74">
        <v>2.1078195000000002</v>
      </c>
      <c r="BC98" s="74">
        <v>6.1038221999999998</v>
      </c>
      <c r="BD98" s="74">
        <v>11.660164999999999</v>
      </c>
      <c r="BE98" s="74">
        <v>27.629071</v>
      </c>
      <c r="BF98" s="74">
        <v>40.498657000000001</v>
      </c>
      <c r="BG98" s="74">
        <v>67.040501000000006</v>
      </c>
      <c r="BH98" s="74">
        <v>98.303520000000006</v>
      </c>
      <c r="BI98" s="74">
        <v>130.19941</v>
      </c>
      <c r="BJ98" s="74">
        <v>185.17796000000001</v>
      </c>
      <c r="BK98" s="74">
        <v>242.79025999999999</v>
      </c>
      <c r="BL98" s="74">
        <v>330.63852000000003</v>
      </c>
      <c r="BM98" s="74">
        <v>25.352875000000001</v>
      </c>
      <c r="BN98" s="74">
        <v>29.721031</v>
      </c>
      <c r="BP98" s="89">
        <v>1991</v>
      </c>
    </row>
    <row r="99" spans="2:68">
      <c r="B99" s="89">
        <v>1992</v>
      </c>
      <c r="C99" s="74">
        <v>0</v>
      </c>
      <c r="D99" s="74">
        <v>0</v>
      </c>
      <c r="E99" s="74">
        <v>0</v>
      </c>
      <c r="F99" s="74">
        <v>0</v>
      </c>
      <c r="G99" s="74">
        <v>0</v>
      </c>
      <c r="H99" s="74">
        <v>0.1443422</v>
      </c>
      <c r="I99" s="74">
        <v>0.96479329999999996</v>
      </c>
      <c r="J99" s="74">
        <v>1.7773828</v>
      </c>
      <c r="K99" s="74">
        <v>5.207408</v>
      </c>
      <c r="L99" s="74">
        <v>12.113655</v>
      </c>
      <c r="M99" s="74">
        <v>32.082777999999998</v>
      </c>
      <c r="N99" s="74">
        <v>54.308278000000001</v>
      </c>
      <c r="O99" s="74">
        <v>80.580622000000005</v>
      </c>
      <c r="P99" s="74">
        <v>116.7296</v>
      </c>
      <c r="Q99" s="74">
        <v>161.05956</v>
      </c>
      <c r="R99" s="74">
        <v>226.00265999999999</v>
      </c>
      <c r="S99" s="74">
        <v>306.87351000000001</v>
      </c>
      <c r="T99" s="74">
        <v>435.51796999999999</v>
      </c>
      <c r="U99" s="74">
        <v>27.181103</v>
      </c>
      <c r="V99" s="74">
        <v>36.462204999999997</v>
      </c>
      <c r="X99" s="89">
        <v>1992</v>
      </c>
      <c r="Y99" s="74">
        <v>0</v>
      </c>
      <c r="Z99" s="74">
        <v>0</v>
      </c>
      <c r="AA99" s="74">
        <v>0</v>
      </c>
      <c r="AB99" s="74">
        <v>0</v>
      </c>
      <c r="AC99" s="74">
        <v>0</v>
      </c>
      <c r="AD99" s="74">
        <v>0.43556790000000001</v>
      </c>
      <c r="AE99" s="74">
        <v>0.82819509999999996</v>
      </c>
      <c r="AF99" s="74">
        <v>2.5116719000000001</v>
      </c>
      <c r="AG99" s="74">
        <v>5.9264342000000001</v>
      </c>
      <c r="AH99" s="74">
        <v>13.195406999999999</v>
      </c>
      <c r="AI99" s="74">
        <v>21.707431</v>
      </c>
      <c r="AJ99" s="74">
        <v>34.69661</v>
      </c>
      <c r="AK99" s="74">
        <v>48.502983999999998</v>
      </c>
      <c r="AL99" s="74">
        <v>71.181644000000006</v>
      </c>
      <c r="AM99" s="74">
        <v>108.45245</v>
      </c>
      <c r="AN99" s="74">
        <v>133.25003000000001</v>
      </c>
      <c r="AO99" s="74">
        <v>205.50434000000001</v>
      </c>
      <c r="AP99" s="74">
        <v>298.88762000000003</v>
      </c>
      <c r="AQ99" s="74">
        <v>23.488153000000001</v>
      </c>
      <c r="AR99" s="74">
        <v>24.18458</v>
      </c>
      <c r="AT99" s="89">
        <v>1992</v>
      </c>
      <c r="AU99" s="74">
        <v>0</v>
      </c>
      <c r="AV99" s="74">
        <v>0</v>
      </c>
      <c r="AW99" s="74">
        <v>0</v>
      </c>
      <c r="AX99" s="74">
        <v>0</v>
      </c>
      <c r="AY99" s="74">
        <v>0</v>
      </c>
      <c r="AZ99" s="74">
        <v>0.28952899999999998</v>
      </c>
      <c r="BA99" s="74">
        <v>0.89654489999999998</v>
      </c>
      <c r="BB99" s="74">
        <v>2.1449862999999998</v>
      </c>
      <c r="BC99" s="74">
        <v>5.5636649</v>
      </c>
      <c r="BD99" s="74">
        <v>12.643076000000001</v>
      </c>
      <c r="BE99" s="74">
        <v>27.025784000000002</v>
      </c>
      <c r="BF99" s="74">
        <v>44.605324000000003</v>
      </c>
      <c r="BG99" s="74">
        <v>64.485436000000007</v>
      </c>
      <c r="BH99" s="74">
        <v>93.016250999999997</v>
      </c>
      <c r="BI99" s="74">
        <v>132.11978999999999</v>
      </c>
      <c r="BJ99" s="74">
        <v>171.68239</v>
      </c>
      <c r="BK99" s="74">
        <v>242.85923</v>
      </c>
      <c r="BL99" s="74">
        <v>338.60183999999998</v>
      </c>
      <c r="BM99" s="74">
        <v>25.328064999999999</v>
      </c>
      <c r="BN99" s="74">
        <v>29.384444999999999</v>
      </c>
      <c r="BP99" s="89">
        <v>1992</v>
      </c>
    </row>
    <row r="100" spans="2:68">
      <c r="B100" s="89">
        <v>1993</v>
      </c>
      <c r="C100" s="74">
        <v>0</v>
      </c>
      <c r="D100" s="74">
        <v>0</v>
      </c>
      <c r="E100" s="74">
        <v>0</v>
      </c>
      <c r="F100" s="74">
        <v>0</v>
      </c>
      <c r="G100" s="74">
        <v>0</v>
      </c>
      <c r="H100" s="74">
        <v>0.5852522</v>
      </c>
      <c r="I100" s="74">
        <v>0.95905779999999996</v>
      </c>
      <c r="J100" s="74">
        <v>2.1916687000000001</v>
      </c>
      <c r="K100" s="74">
        <v>5.2121738000000004</v>
      </c>
      <c r="L100" s="74">
        <v>13.284656999999999</v>
      </c>
      <c r="M100" s="74">
        <v>25.712872999999998</v>
      </c>
      <c r="N100" s="74">
        <v>51.721705999999998</v>
      </c>
      <c r="O100" s="74">
        <v>85.351929999999996</v>
      </c>
      <c r="P100" s="74">
        <v>122.39418999999999</v>
      </c>
      <c r="Q100" s="74">
        <v>148.71196</v>
      </c>
      <c r="R100" s="74">
        <v>239.19776999999999</v>
      </c>
      <c r="S100" s="74">
        <v>285.82481000000001</v>
      </c>
      <c r="T100" s="74">
        <v>433.65825000000001</v>
      </c>
      <c r="U100" s="74">
        <v>27.419785000000001</v>
      </c>
      <c r="V100" s="74">
        <v>36.011552999999999</v>
      </c>
      <c r="X100" s="89">
        <v>1993</v>
      </c>
      <c r="Y100" s="74">
        <v>0</v>
      </c>
      <c r="Z100" s="74">
        <v>0</v>
      </c>
      <c r="AA100" s="74">
        <v>0</v>
      </c>
      <c r="AB100" s="74">
        <v>0.15896730000000001</v>
      </c>
      <c r="AC100" s="74">
        <v>0.42258099999999998</v>
      </c>
      <c r="AD100" s="74">
        <v>0.44166559999999999</v>
      </c>
      <c r="AE100" s="74">
        <v>0.68533330000000003</v>
      </c>
      <c r="AF100" s="74">
        <v>2.6201751</v>
      </c>
      <c r="AG100" s="74">
        <v>5.2620744999999998</v>
      </c>
      <c r="AH100" s="74">
        <v>9.7916477000000004</v>
      </c>
      <c r="AI100" s="74">
        <v>20.086255000000001</v>
      </c>
      <c r="AJ100" s="74">
        <v>37.066271</v>
      </c>
      <c r="AK100" s="74">
        <v>52.938504999999999</v>
      </c>
      <c r="AL100" s="74">
        <v>69.923169000000001</v>
      </c>
      <c r="AM100" s="74">
        <v>107.92898</v>
      </c>
      <c r="AN100" s="74">
        <v>141.96195</v>
      </c>
      <c r="AO100" s="74">
        <v>198.05489</v>
      </c>
      <c r="AP100" s="74">
        <v>315.15111999999999</v>
      </c>
      <c r="AQ100" s="74">
        <v>24.093996000000001</v>
      </c>
      <c r="AR100" s="74">
        <v>24.402657000000001</v>
      </c>
      <c r="AT100" s="89">
        <v>1993</v>
      </c>
      <c r="AU100" s="74">
        <v>0</v>
      </c>
      <c r="AV100" s="74">
        <v>0</v>
      </c>
      <c r="AW100" s="74">
        <v>0</v>
      </c>
      <c r="AX100" s="74">
        <v>7.7484200000000003E-2</v>
      </c>
      <c r="AY100" s="74">
        <v>0.20840639999999999</v>
      </c>
      <c r="AZ100" s="74">
        <v>0.51368119999999995</v>
      </c>
      <c r="BA100" s="74">
        <v>0.82222470000000003</v>
      </c>
      <c r="BB100" s="74">
        <v>2.4063229000000002</v>
      </c>
      <c r="BC100" s="74">
        <v>5.2370052999999999</v>
      </c>
      <c r="BD100" s="74">
        <v>11.572219</v>
      </c>
      <c r="BE100" s="74">
        <v>22.968912</v>
      </c>
      <c r="BF100" s="74">
        <v>44.469546000000001</v>
      </c>
      <c r="BG100" s="74">
        <v>69.109851000000006</v>
      </c>
      <c r="BH100" s="74">
        <v>95.183926999999997</v>
      </c>
      <c r="BI100" s="74">
        <v>126.37287999999999</v>
      </c>
      <c r="BJ100" s="74">
        <v>182.33491000000001</v>
      </c>
      <c r="BK100" s="74">
        <v>230.58450999999999</v>
      </c>
      <c r="BL100" s="74">
        <v>349.82740999999999</v>
      </c>
      <c r="BM100" s="74">
        <v>25.750209000000002</v>
      </c>
      <c r="BN100" s="74">
        <v>29.368538999999998</v>
      </c>
      <c r="BP100" s="89">
        <v>1993</v>
      </c>
    </row>
    <row r="101" spans="2:68">
      <c r="B101" s="89">
        <v>1994</v>
      </c>
      <c r="C101" s="74">
        <v>0</v>
      </c>
      <c r="D101" s="74">
        <v>0</v>
      </c>
      <c r="E101" s="74">
        <v>0.15266270000000001</v>
      </c>
      <c r="F101" s="74">
        <v>0</v>
      </c>
      <c r="G101" s="74">
        <v>0.4121842</v>
      </c>
      <c r="H101" s="74">
        <v>0.44087949999999998</v>
      </c>
      <c r="I101" s="74">
        <v>0.95488050000000002</v>
      </c>
      <c r="J101" s="74">
        <v>1.8740791999999999</v>
      </c>
      <c r="K101" s="74">
        <v>6.6935625999999999</v>
      </c>
      <c r="L101" s="74">
        <v>11.381855</v>
      </c>
      <c r="M101" s="74">
        <v>26.827151000000001</v>
      </c>
      <c r="N101" s="74">
        <v>60.346035000000001</v>
      </c>
      <c r="O101" s="74">
        <v>87.517961999999997</v>
      </c>
      <c r="P101" s="74">
        <v>136.03719000000001</v>
      </c>
      <c r="Q101" s="74">
        <v>169.14364</v>
      </c>
      <c r="R101" s="74">
        <v>217.34859</v>
      </c>
      <c r="S101" s="74">
        <v>294.01292000000001</v>
      </c>
      <c r="T101" s="74">
        <v>374.22897999999998</v>
      </c>
      <c r="U101" s="74">
        <v>28.802945000000001</v>
      </c>
      <c r="V101" s="74">
        <v>36.503155</v>
      </c>
      <c r="X101" s="89">
        <v>1994</v>
      </c>
      <c r="Y101" s="74">
        <v>0</v>
      </c>
      <c r="Z101" s="74">
        <v>0</v>
      </c>
      <c r="AA101" s="74">
        <v>0</v>
      </c>
      <c r="AB101" s="74">
        <v>0</v>
      </c>
      <c r="AC101" s="74">
        <v>0</v>
      </c>
      <c r="AD101" s="74">
        <v>0.59071019999999996</v>
      </c>
      <c r="AE101" s="74">
        <v>1.0917536999999999</v>
      </c>
      <c r="AF101" s="74">
        <v>1.4364638000000001</v>
      </c>
      <c r="AG101" s="74">
        <v>4.7294308000000003</v>
      </c>
      <c r="AH101" s="74">
        <v>9.5895987999999992</v>
      </c>
      <c r="AI101" s="74">
        <v>17.267486999999999</v>
      </c>
      <c r="AJ101" s="74">
        <v>40.829489000000002</v>
      </c>
      <c r="AK101" s="74">
        <v>58.728321000000001</v>
      </c>
      <c r="AL101" s="74">
        <v>78.654832999999996</v>
      </c>
      <c r="AM101" s="74">
        <v>108.40571</v>
      </c>
      <c r="AN101" s="74">
        <v>136.44967</v>
      </c>
      <c r="AO101" s="74">
        <v>184.71983</v>
      </c>
      <c r="AP101" s="74">
        <v>332.83762000000002</v>
      </c>
      <c r="AQ101" s="74">
        <v>24.782506999999999</v>
      </c>
      <c r="AR101" s="74">
        <v>24.700986</v>
      </c>
      <c r="AT101" s="89">
        <v>1994</v>
      </c>
      <c r="AU101" s="74">
        <v>0</v>
      </c>
      <c r="AV101" s="74">
        <v>0</v>
      </c>
      <c r="AW101" s="74">
        <v>7.8352599999999994E-2</v>
      </c>
      <c r="AX101" s="74">
        <v>0</v>
      </c>
      <c r="AY101" s="74">
        <v>0.20909639999999999</v>
      </c>
      <c r="AZ101" s="74">
        <v>0.51561239999999997</v>
      </c>
      <c r="BA101" s="74">
        <v>1.0233026000000001</v>
      </c>
      <c r="BB101" s="74">
        <v>1.654881</v>
      </c>
      <c r="BC101" s="74">
        <v>5.7129016000000004</v>
      </c>
      <c r="BD101" s="74">
        <v>10.501004999999999</v>
      </c>
      <c r="BE101" s="74">
        <v>22.159358999999998</v>
      </c>
      <c r="BF101" s="74">
        <v>50.690823000000002</v>
      </c>
      <c r="BG101" s="74">
        <v>73.089429999999993</v>
      </c>
      <c r="BH101" s="74">
        <v>106.42802</v>
      </c>
      <c r="BI101" s="74">
        <v>135.98070000000001</v>
      </c>
      <c r="BJ101" s="74">
        <v>170.22935000000001</v>
      </c>
      <c r="BK101" s="74">
        <v>225.25412</v>
      </c>
      <c r="BL101" s="74">
        <v>345.04757000000001</v>
      </c>
      <c r="BM101" s="74">
        <v>26.783906999999999</v>
      </c>
      <c r="BN101" s="74">
        <v>29.956531999999999</v>
      </c>
      <c r="BP101" s="89">
        <v>1994</v>
      </c>
    </row>
    <row r="102" spans="2:68">
      <c r="B102" s="89">
        <v>1995</v>
      </c>
      <c r="C102" s="74">
        <v>0</v>
      </c>
      <c r="D102" s="74">
        <v>0</v>
      </c>
      <c r="E102" s="74">
        <v>0</v>
      </c>
      <c r="F102" s="74">
        <v>0</v>
      </c>
      <c r="G102" s="74">
        <v>0.1385546</v>
      </c>
      <c r="H102" s="74">
        <v>0.14526610000000001</v>
      </c>
      <c r="I102" s="74">
        <v>0.82397659999999995</v>
      </c>
      <c r="J102" s="74">
        <v>1.8347173999999999</v>
      </c>
      <c r="K102" s="74">
        <v>4.8231342000000001</v>
      </c>
      <c r="L102" s="74">
        <v>12.635197</v>
      </c>
      <c r="M102" s="74">
        <v>24.883421999999999</v>
      </c>
      <c r="N102" s="74">
        <v>48.131628999999997</v>
      </c>
      <c r="O102" s="74">
        <v>82.357350999999994</v>
      </c>
      <c r="P102" s="74">
        <v>119.79383</v>
      </c>
      <c r="Q102" s="74">
        <v>172.11447999999999</v>
      </c>
      <c r="R102" s="74">
        <v>210.78559000000001</v>
      </c>
      <c r="S102" s="74">
        <v>296.38179000000002</v>
      </c>
      <c r="T102" s="74">
        <v>402.87668000000002</v>
      </c>
      <c r="U102" s="74">
        <v>27.800004999999999</v>
      </c>
      <c r="V102" s="74">
        <v>35.184252999999998</v>
      </c>
      <c r="X102" s="89">
        <v>1995</v>
      </c>
      <c r="Y102" s="74">
        <v>0</v>
      </c>
      <c r="Z102" s="74">
        <v>0</v>
      </c>
      <c r="AA102" s="74">
        <v>0</v>
      </c>
      <c r="AB102" s="74">
        <v>0</v>
      </c>
      <c r="AC102" s="74">
        <v>0.28526069999999998</v>
      </c>
      <c r="AD102" s="74">
        <v>0.14613409999999999</v>
      </c>
      <c r="AE102" s="74">
        <v>0.96059240000000001</v>
      </c>
      <c r="AF102" s="74">
        <v>2.3940796</v>
      </c>
      <c r="AG102" s="74">
        <v>5.4093445999999998</v>
      </c>
      <c r="AH102" s="74">
        <v>7.6482581999999999</v>
      </c>
      <c r="AI102" s="74">
        <v>18.982816</v>
      </c>
      <c r="AJ102" s="74">
        <v>34.012915</v>
      </c>
      <c r="AK102" s="74">
        <v>48.118456000000002</v>
      </c>
      <c r="AL102" s="74">
        <v>74.259880999999993</v>
      </c>
      <c r="AM102" s="74">
        <v>98.533497999999994</v>
      </c>
      <c r="AN102" s="74">
        <v>142.77912000000001</v>
      </c>
      <c r="AO102" s="74">
        <v>189.77431000000001</v>
      </c>
      <c r="AP102" s="74">
        <v>288.48165999999998</v>
      </c>
      <c r="AQ102" s="74">
        <v>23.528236</v>
      </c>
      <c r="AR102" s="74">
        <v>23.149100000000001</v>
      </c>
      <c r="AT102" s="89">
        <v>1995</v>
      </c>
      <c r="AU102" s="74">
        <v>0</v>
      </c>
      <c r="AV102" s="74">
        <v>0</v>
      </c>
      <c r="AW102" s="74">
        <v>0</v>
      </c>
      <c r="AX102" s="74">
        <v>0</v>
      </c>
      <c r="AY102" s="74">
        <v>0.21084439999999999</v>
      </c>
      <c r="AZ102" s="74">
        <v>0.14569879999999999</v>
      </c>
      <c r="BA102" s="74">
        <v>0.89230989999999999</v>
      </c>
      <c r="BB102" s="74">
        <v>2.1146999000000002</v>
      </c>
      <c r="BC102" s="74">
        <v>5.1166906000000001</v>
      </c>
      <c r="BD102" s="74">
        <v>10.178965</v>
      </c>
      <c r="BE102" s="74">
        <v>21.994634999999999</v>
      </c>
      <c r="BF102" s="74">
        <v>41.170957000000001</v>
      </c>
      <c r="BG102" s="74">
        <v>65.159287000000006</v>
      </c>
      <c r="BH102" s="74">
        <v>96.399998999999994</v>
      </c>
      <c r="BI102" s="74">
        <v>132.04114000000001</v>
      </c>
      <c r="BJ102" s="74">
        <v>171.39198999999999</v>
      </c>
      <c r="BK102" s="74">
        <v>229.54864000000001</v>
      </c>
      <c r="BL102" s="74">
        <v>322.48406999999997</v>
      </c>
      <c r="BM102" s="74">
        <v>25.654153000000001</v>
      </c>
      <c r="BN102" s="74">
        <v>28.354071000000001</v>
      </c>
      <c r="BP102" s="89">
        <v>1995</v>
      </c>
    </row>
    <row r="103" spans="2:68">
      <c r="B103" s="89">
        <v>1996</v>
      </c>
      <c r="C103" s="74">
        <v>0</v>
      </c>
      <c r="D103" s="74">
        <v>0</v>
      </c>
      <c r="E103" s="74">
        <v>0</v>
      </c>
      <c r="F103" s="74">
        <v>0</v>
      </c>
      <c r="G103" s="74">
        <v>0</v>
      </c>
      <c r="H103" s="74">
        <v>0.42473129999999998</v>
      </c>
      <c r="I103" s="74">
        <v>0.83582339999999999</v>
      </c>
      <c r="J103" s="74">
        <v>1.6579921</v>
      </c>
      <c r="K103" s="74">
        <v>4.9001773999999996</v>
      </c>
      <c r="L103" s="74">
        <v>9.9750163999999995</v>
      </c>
      <c r="M103" s="74">
        <v>25.243649999999999</v>
      </c>
      <c r="N103" s="74">
        <v>47.630786999999998</v>
      </c>
      <c r="O103" s="74">
        <v>87.193368000000007</v>
      </c>
      <c r="P103" s="74">
        <v>134.01312999999999</v>
      </c>
      <c r="Q103" s="74">
        <v>180.89171999999999</v>
      </c>
      <c r="R103" s="74">
        <v>205.35948999999999</v>
      </c>
      <c r="S103" s="74">
        <v>291.44832000000002</v>
      </c>
      <c r="T103" s="74">
        <v>378.31441999999998</v>
      </c>
      <c r="U103" s="74">
        <v>28.713811</v>
      </c>
      <c r="V103" s="74">
        <v>35.429028000000002</v>
      </c>
      <c r="X103" s="89">
        <v>1996</v>
      </c>
      <c r="Y103" s="74">
        <v>0</v>
      </c>
      <c r="Z103" s="74">
        <v>0</v>
      </c>
      <c r="AA103" s="74">
        <v>0</v>
      </c>
      <c r="AB103" s="74">
        <v>0</v>
      </c>
      <c r="AC103" s="74">
        <v>0.14620610000000001</v>
      </c>
      <c r="AD103" s="74">
        <v>0.56862360000000001</v>
      </c>
      <c r="AE103" s="74">
        <v>1.3871298999999999</v>
      </c>
      <c r="AF103" s="74">
        <v>1.6519322999999999</v>
      </c>
      <c r="AG103" s="74">
        <v>4.1405357</v>
      </c>
      <c r="AH103" s="74">
        <v>10.358530999999999</v>
      </c>
      <c r="AI103" s="74">
        <v>19.395076</v>
      </c>
      <c r="AJ103" s="74">
        <v>33.042363000000002</v>
      </c>
      <c r="AK103" s="74">
        <v>51.563094</v>
      </c>
      <c r="AL103" s="74">
        <v>67.422286999999997</v>
      </c>
      <c r="AM103" s="74">
        <v>103.25404</v>
      </c>
      <c r="AN103" s="74">
        <v>136.84908999999999</v>
      </c>
      <c r="AO103" s="74">
        <v>192.33395999999999</v>
      </c>
      <c r="AP103" s="74">
        <v>283.17554000000001</v>
      </c>
      <c r="AQ103" s="74">
        <v>23.767821000000001</v>
      </c>
      <c r="AR103" s="74">
        <v>23.088826999999998</v>
      </c>
      <c r="AT103" s="89">
        <v>1996</v>
      </c>
      <c r="AU103" s="74">
        <v>0</v>
      </c>
      <c r="AV103" s="74">
        <v>0</v>
      </c>
      <c r="AW103" s="74">
        <v>0</v>
      </c>
      <c r="AX103" s="74">
        <v>0</v>
      </c>
      <c r="AY103" s="74">
        <v>7.2006899999999999E-2</v>
      </c>
      <c r="AZ103" s="74">
        <v>0.49653069999999999</v>
      </c>
      <c r="BA103" s="74">
        <v>1.1120625</v>
      </c>
      <c r="BB103" s="74">
        <v>1.6549567000000001</v>
      </c>
      <c r="BC103" s="74">
        <v>4.5195696999999999</v>
      </c>
      <c r="BD103" s="74">
        <v>10.164619999999999</v>
      </c>
      <c r="BE103" s="74">
        <v>22.377300999999999</v>
      </c>
      <c r="BF103" s="74">
        <v>40.445163999999998</v>
      </c>
      <c r="BG103" s="74">
        <v>69.307322999999997</v>
      </c>
      <c r="BH103" s="74">
        <v>99.885740999999996</v>
      </c>
      <c r="BI103" s="74">
        <v>138.79608999999999</v>
      </c>
      <c r="BJ103" s="74">
        <v>165.90951000000001</v>
      </c>
      <c r="BK103" s="74">
        <v>229.47856999999999</v>
      </c>
      <c r="BL103" s="74">
        <v>311.59005999999999</v>
      </c>
      <c r="BM103" s="74">
        <v>26.228045000000002</v>
      </c>
      <c r="BN103" s="74">
        <v>28.516486</v>
      </c>
      <c r="BP103" s="89">
        <v>1996</v>
      </c>
    </row>
    <row r="104" spans="2:68">
      <c r="B104" s="90">
        <v>1997</v>
      </c>
      <c r="C104" s="74">
        <v>0</v>
      </c>
      <c r="D104" s="74">
        <v>0.14869599999999999</v>
      </c>
      <c r="E104" s="74">
        <v>0</v>
      </c>
      <c r="F104" s="74">
        <v>0</v>
      </c>
      <c r="G104" s="74">
        <v>0.2923848</v>
      </c>
      <c r="H104" s="74">
        <v>0.41569610000000001</v>
      </c>
      <c r="I104" s="74">
        <v>0.84825919999999999</v>
      </c>
      <c r="J104" s="74">
        <v>1.9065802999999999</v>
      </c>
      <c r="K104" s="74">
        <v>4.8287195000000001</v>
      </c>
      <c r="L104" s="74">
        <v>11.121718</v>
      </c>
      <c r="M104" s="74">
        <v>24.499825000000001</v>
      </c>
      <c r="N104" s="74">
        <v>49.036956000000004</v>
      </c>
      <c r="O104" s="74">
        <v>86.184847000000005</v>
      </c>
      <c r="P104" s="74">
        <v>116.46644999999999</v>
      </c>
      <c r="Q104" s="74">
        <v>173.62411</v>
      </c>
      <c r="R104" s="74">
        <v>221.12774999999999</v>
      </c>
      <c r="S104" s="74">
        <v>266.25988000000001</v>
      </c>
      <c r="T104" s="74">
        <v>385.24435</v>
      </c>
      <c r="U104" s="74">
        <v>28.592718999999999</v>
      </c>
      <c r="V104" s="74">
        <v>34.766131999999999</v>
      </c>
      <c r="X104" s="90">
        <v>1997</v>
      </c>
      <c r="Y104" s="74">
        <v>0</v>
      </c>
      <c r="Z104" s="74">
        <v>0</v>
      </c>
      <c r="AA104" s="74">
        <v>0.15696959999999999</v>
      </c>
      <c r="AB104" s="74">
        <v>0</v>
      </c>
      <c r="AC104" s="74">
        <v>0.3005932</v>
      </c>
      <c r="AD104" s="74">
        <v>0.55446050000000002</v>
      </c>
      <c r="AE104" s="74">
        <v>1.1226794</v>
      </c>
      <c r="AF104" s="74">
        <v>1.8932785999999999</v>
      </c>
      <c r="AG104" s="74">
        <v>3.4850946999999999</v>
      </c>
      <c r="AH104" s="74">
        <v>8.9099810999999995</v>
      </c>
      <c r="AI104" s="74">
        <v>19.457837000000001</v>
      </c>
      <c r="AJ104" s="74">
        <v>38.188892000000003</v>
      </c>
      <c r="AK104" s="74">
        <v>50.866809000000003</v>
      </c>
      <c r="AL104" s="74">
        <v>72.770650000000003</v>
      </c>
      <c r="AM104" s="74">
        <v>100.63901</v>
      </c>
      <c r="AN104" s="74">
        <v>124.64527</v>
      </c>
      <c r="AO104" s="74">
        <v>192.25718000000001</v>
      </c>
      <c r="AP104" s="74">
        <v>296.69598000000002</v>
      </c>
      <c r="AQ104" s="74">
        <v>24.226113000000002</v>
      </c>
      <c r="AR104" s="74">
        <v>23.157489000000002</v>
      </c>
      <c r="AT104" s="90">
        <v>1997</v>
      </c>
      <c r="AU104" s="74">
        <v>0</v>
      </c>
      <c r="AV104" s="74">
        <v>7.6217099999999996E-2</v>
      </c>
      <c r="AW104" s="74">
        <v>7.6628299999999996E-2</v>
      </c>
      <c r="AX104" s="74">
        <v>0</v>
      </c>
      <c r="AY104" s="74">
        <v>0.29643219999999998</v>
      </c>
      <c r="AZ104" s="74">
        <v>0.48506589999999999</v>
      </c>
      <c r="BA104" s="74">
        <v>0.98597659999999998</v>
      </c>
      <c r="BB104" s="74">
        <v>1.8999062</v>
      </c>
      <c r="BC104" s="74">
        <v>4.1543432999999999</v>
      </c>
      <c r="BD104" s="74">
        <v>10.022422000000001</v>
      </c>
      <c r="BE104" s="74">
        <v>22.026533000000001</v>
      </c>
      <c r="BF104" s="74">
        <v>43.698028000000001</v>
      </c>
      <c r="BG104" s="74">
        <v>68.475966</v>
      </c>
      <c r="BH104" s="74">
        <v>94.150568000000007</v>
      </c>
      <c r="BI104" s="74">
        <v>134.34266</v>
      </c>
      <c r="BJ104" s="74">
        <v>165.70792</v>
      </c>
      <c r="BK104" s="74">
        <v>220.13848999999999</v>
      </c>
      <c r="BL104" s="74">
        <v>323.22966000000002</v>
      </c>
      <c r="BM104" s="74">
        <v>26.396298999999999</v>
      </c>
      <c r="BN104" s="74">
        <v>28.269971999999999</v>
      </c>
      <c r="BP104" s="90">
        <v>1997</v>
      </c>
    </row>
    <row r="105" spans="2:68">
      <c r="B105" s="90">
        <v>1998</v>
      </c>
      <c r="C105" s="74">
        <v>0</v>
      </c>
      <c r="D105" s="74">
        <v>0</v>
      </c>
      <c r="E105" s="74">
        <v>0.1494712</v>
      </c>
      <c r="F105" s="74">
        <v>0</v>
      </c>
      <c r="G105" s="74">
        <v>0.29994860000000001</v>
      </c>
      <c r="H105" s="74">
        <v>0.68798789999999999</v>
      </c>
      <c r="I105" s="74">
        <v>1.5738748</v>
      </c>
      <c r="J105" s="74">
        <v>2.4239421000000001</v>
      </c>
      <c r="K105" s="74">
        <v>5.4973273000000002</v>
      </c>
      <c r="L105" s="74">
        <v>11.354012000000001</v>
      </c>
      <c r="M105" s="74">
        <v>18.509209999999999</v>
      </c>
      <c r="N105" s="74">
        <v>47.028367000000003</v>
      </c>
      <c r="O105" s="74">
        <v>77.045975999999996</v>
      </c>
      <c r="P105" s="74">
        <v>110.61881</v>
      </c>
      <c r="Q105" s="74">
        <v>162.53299999999999</v>
      </c>
      <c r="R105" s="74">
        <v>192.37610000000001</v>
      </c>
      <c r="S105" s="74">
        <v>307.73140999999998</v>
      </c>
      <c r="T105" s="74">
        <v>361.09595999999999</v>
      </c>
      <c r="U105" s="74">
        <v>27.652930999999999</v>
      </c>
      <c r="V105" s="74">
        <v>33.091137000000003</v>
      </c>
      <c r="X105" s="90">
        <v>1998</v>
      </c>
      <c r="Y105" s="74">
        <v>0</v>
      </c>
      <c r="Z105" s="74">
        <v>0</v>
      </c>
      <c r="AA105" s="74">
        <v>0</v>
      </c>
      <c r="AB105" s="74">
        <v>0.32083879999999998</v>
      </c>
      <c r="AC105" s="74">
        <v>0</v>
      </c>
      <c r="AD105" s="74">
        <v>0.1372043</v>
      </c>
      <c r="AE105" s="74">
        <v>0.99175709999999995</v>
      </c>
      <c r="AF105" s="74">
        <v>1.7361968999999999</v>
      </c>
      <c r="AG105" s="74">
        <v>5.0079412000000003</v>
      </c>
      <c r="AH105" s="74">
        <v>10.148007</v>
      </c>
      <c r="AI105" s="74">
        <v>16.504605000000002</v>
      </c>
      <c r="AJ105" s="74">
        <v>30.160314</v>
      </c>
      <c r="AK105" s="74">
        <v>49.140977999999997</v>
      </c>
      <c r="AL105" s="74">
        <v>72.028257999999994</v>
      </c>
      <c r="AM105" s="74">
        <v>101.45099</v>
      </c>
      <c r="AN105" s="74">
        <v>145.52338</v>
      </c>
      <c r="AO105" s="74">
        <v>161.83107000000001</v>
      </c>
      <c r="AP105" s="74">
        <v>282.19056999999998</v>
      </c>
      <c r="AQ105" s="74">
        <v>23.877559999999999</v>
      </c>
      <c r="AR105" s="74">
        <v>22.454730999999999</v>
      </c>
      <c r="AT105" s="90">
        <v>1998</v>
      </c>
      <c r="AU105" s="74">
        <v>0</v>
      </c>
      <c r="AV105" s="74">
        <v>0</v>
      </c>
      <c r="AW105" s="74">
        <v>7.6476799999999998E-2</v>
      </c>
      <c r="AX105" s="74">
        <v>0.15653139999999999</v>
      </c>
      <c r="AY105" s="74">
        <v>0.15213270000000001</v>
      </c>
      <c r="AZ105" s="74">
        <v>0.41220200000000001</v>
      </c>
      <c r="BA105" s="74">
        <v>1.281385</v>
      </c>
      <c r="BB105" s="74">
        <v>2.0786465999999999</v>
      </c>
      <c r="BC105" s="74">
        <v>5.2512885000000002</v>
      </c>
      <c r="BD105" s="74">
        <v>10.751647999999999</v>
      </c>
      <c r="BE105" s="74">
        <v>17.523657</v>
      </c>
      <c r="BF105" s="74">
        <v>38.743392</v>
      </c>
      <c r="BG105" s="74">
        <v>63.084919999999997</v>
      </c>
      <c r="BH105" s="74">
        <v>90.940611000000004</v>
      </c>
      <c r="BI105" s="74">
        <v>129.88405</v>
      </c>
      <c r="BJ105" s="74">
        <v>165.55298999999999</v>
      </c>
      <c r="BK105" s="74">
        <v>217.02252999999999</v>
      </c>
      <c r="BL105" s="74">
        <v>306.11515000000003</v>
      </c>
      <c r="BM105" s="74">
        <v>25.752939999999999</v>
      </c>
      <c r="BN105" s="74">
        <v>27.093404</v>
      </c>
      <c r="BP105" s="90">
        <v>1998</v>
      </c>
    </row>
    <row r="106" spans="2:68">
      <c r="B106" s="90">
        <v>1999</v>
      </c>
      <c r="C106" s="74">
        <v>0</v>
      </c>
      <c r="D106" s="74">
        <v>0</v>
      </c>
      <c r="E106" s="74">
        <v>0</v>
      </c>
      <c r="F106" s="74">
        <v>0</v>
      </c>
      <c r="G106" s="74">
        <v>0.45827059999999997</v>
      </c>
      <c r="H106" s="74">
        <v>0.68981879999999995</v>
      </c>
      <c r="I106" s="74">
        <v>0.71673279999999995</v>
      </c>
      <c r="J106" s="74">
        <v>1.2049095999999999</v>
      </c>
      <c r="K106" s="74">
        <v>3.1331845999999999</v>
      </c>
      <c r="L106" s="74">
        <v>7.8953442000000003</v>
      </c>
      <c r="M106" s="74">
        <v>20.304535000000001</v>
      </c>
      <c r="N106" s="74">
        <v>48.681837000000002</v>
      </c>
      <c r="O106" s="74">
        <v>76.052582999999998</v>
      </c>
      <c r="P106" s="74">
        <v>116.93509</v>
      </c>
      <c r="Q106" s="74">
        <v>176.5626</v>
      </c>
      <c r="R106" s="74">
        <v>206.22954999999999</v>
      </c>
      <c r="S106" s="74">
        <v>263.51990999999998</v>
      </c>
      <c r="T106" s="74">
        <v>400.70191999999997</v>
      </c>
      <c r="U106" s="74">
        <v>28.511444999999998</v>
      </c>
      <c r="V106" s="74">
        <v>33.518470999999998</v>
      </c>
      <c r="X106" s="90">
        <v>1999</v>
      </c>
      <c r="Y106" s="74">
        <v>0</v>
      </c>
      <c r="Z106" s="74">
        <v>0</v>
      </c>
      <c r="AA106" s="74">
        <v>0</v>
      </c>
      <c r="AB106" s="74">
        <v>0</v>
      </c>
      <c r="AC106" s="74">
        <v>0.15722949999999999</v>
      </c>
      <c r="AD106" s="74">
        <v>0</v>
      </c>
      <c r="AE106" s="74">
        <v>1.4143231000000001</v>
      </c>
      <c r="AF106" s="74">
        <v>2.7852345000000001</v>
      </c>
      <c r="AG106" s="74">
        <v>4.5030909000000001</v>
      </c>
      <c r="AH106" s="74">
        <v>8.9161713999999996</v>
      </c>
      <c r="AI106" s="74">
        <v>13.289618000000001</v>
      </c>
      <c r="AJ106" s="74">
        <v>30.669052000000001</v>
      </c>
      <c r="AK106" s="74">
        <v>43.463802999999999</v>
      </c>
      <c r="AL106" s="74">
        <v>60.457383</v>
      </c>
      <c r="AM106" s="74">
        <v>92.349757999999994</v>
      </c>
      <c r="AN106" s="74">
        <v>127.50762</v>
      </c>
      <c r="AO106" s="74">
        <v>187.91415000000001</v>
      </c>
      <c r="AP106" s="74">
        <v>282.74756000000002</v>
      </c>
      <c r="AQ106" s="74">
        <v>23.067612</v>
      </c>
      <c r="AR106" s="74">
        <v>21.254491999999999</v>
      </c>
      <c r="AT106" s="90">
        <v>1999</v>
      </c>
      <c r="AU106" s="74">
        <v>0</v>
      </c>
      <c r="AV106" s="74">
        <v>0</v>
      </c>
      <c r="AW106" s="74">
        <v>0</v>
      </c>
      <c r="AX106" s="74">
        <v>0</v>
      </c>
      <c r="AY106" s="74">
        <v>0.30992180000000003</v>
      </c>
      <c r="AZ106" s="74">
        <v>0.34426869999999998</v>
      </c>
      <c r="BA106" s="74">
        <v>1.0678726000000001</v>
      </c>
      <c r="BB106" s="74">
        <v>1.9987741000000001</v>
      </c>
      <c r="BC106" s="74">
        <v>3.8222402999999998</v>
      </c>
      <c r="BD106" s="74">
        <v>8.4069573000000002</v>
      </c>
      <c r="BE106" s="74">
        <v>16.844376</v>
      </c>
      <c r="BF106" s="74">
        <v>39.835940999999998</v>
      </c>
      <c r="BG106" s="74">
        <v>59.773175999999999</v>
      </c>
      <c r="BH106" s="74">
        <v>88.184987000000007</v>
      </c>
      <c r="BI106" s="74">
        <v>131.85658000000001</v>
      </c>
      <c r="BJ106" s="74">
        <v>161.38607999999999</v>
      </c>
      <c r="BK106" s="74">
        <v>216.70794000000001</v>
      </c>
      <c r="BL106" s="74">
        <v>318.68585000000002</v>
      </c>
      <c r="BM106" s="74">
        <v>25.770423000000001</v>
      </c>
      <c r="BN106" s="74">
        <v>26.681515999999998</v>
      </c>
      <c r="BP106" s="90">
        <v>1999</v>
      </c>
    </row>
    <row r="107" spans="2:68">
      <c r="B107" s="90">
        <v>2000</v>
      </c>
      <c r="C107" s="74">
        <v>0</v>
      </c>
      <c r="D107" s="74">
        <v>0</v>
      </c>
      <c r="E107" s="74">
        <v>0</v>
      </c>
      <c r="F107" s="74">
        <v>0</v>
      </c>
      <c r="G107" s="74">
        <v>0.15395629999999999</v>
      </c>
      <c r="H107" s="74">
        <v>0.27919739999999998</v>
      </c>
      <c r="I107" s="74">
        <v>1.2780260000000001</v>
      </c>
      <c r="J107" s="74">
        <v>2.8223568000000001</v>
      </c>
      <c r="K107" s="74">
        <v>4.6105999000000004</v>
      </c>
      <c r="L107" s="74">
        <v>9.6496279999999999</v>
      </c>
      <c r="M107" s="74">
        <v>20.301413</v>
      </c>
      <c r="N107" s="74">
        <v>40.445517000000002</v>
      </c>
      <c r="O107" s="74">
        <v>76.587943999999993</v>
      </c>
      <c r="P107" s="74">
        <v>110.03100999999999</v>
      </c>
      <c r="Q107" s="74">
        <v>156.54131000000001</v>
      </c>
      <c r="R107" s="74">
        <v>205.32469</v>
      </c>
      <c r="S107" s="74">
        <v>272.39427999999998</v>
      </c>
      <c r="T107" s="74">
        <v>351.77445</v>
      </c>
      <c r="U107" s="74">
        <v>27.849947</v>
      </c>
      <c r="V107" s="74">
        <v>32.021923000000001</v>
      </c>
      <c r="X107" s="90">
        <v>2000</v>
      </c>
      <c r="Y107" s="74">
        <v>0</v>
      </c>
      <c r="Z107" s="74">
        <v>0</v>
      </c>
      <c r="AA107" s="74">
        <v>0</v>
      </c>
      <c r="AB107" s="74">
        <v>0</v>
      </c>
      <c r="AC107" s="74">
        <v>0.47595019999999999</v>
      </c>
      <c r="AD107" s="74">
        <v>0</v>
      </c>
      <c r="AE107" s="74">
        <v>1.2604971</v>
      </c>
      <c r="AF107" s="74">
        <v>1.7284913</v>
      </c>
      <c r="AG107" s="74">
        <v>2.8975949000000001</v>
      </c>
      <c r="AH107" s="74">
        <v>8.5048350999999993</v>
      </c>
      <c r="AI107" s="74">
        <v>13.241910000000001</v>
      </c>
      <c r="AJ107" s="74">
        <v>30.60782</v>
      </c>
      <c r="AK107" s="74">
        <v>45.141230999999998</v>
      </c>
      <c r="AL107" s="74">
        <v>64.744361999999995</v>
      </c>
      <c r="AM107" s="74">
        <v>92.601809000000003</v>
      </c>
      <c r="AN107" s="74">
        <v>133.25078999999999</v>
      </c>
      <c r="AO107" s="74">
        <v>174.78536</v>
      </c>
      <c r="AP107" s="74">
        <v>299.28080999999997</v>
      </c>
      <c r="AQ107" s="74">
        <v>23.66114</v>
      </c>
      <c r="AR107" s="74">
        <v>21.411885000000002</v>
      </c>
      <c r="AT107" s="90">
        <v>2000</v>
      </c>
      <c r="AU107" s="74">
        <v>0</v>
      </c>
      <c r="AV107" s="74">
        <v>0</v>
      </c>
      <c r="AW107" s="74">
        <v>0</v>
      </c>
      <c r="AX107" s="74">
        <v>0</v>
      </c>
      <c r="AY107" s="74">
        <v>0.31253589999999998</v>
      </c>
      <c r="AZ107" s="74">
        <v>0.13913829999999999</v>
      </c>
      <c r="BA107" s="74">
        <v>1.2692011000000001</v>
      </c>
      <c r="BB107" s="74">
        <v>2.2724842000000001</v>
      </c>
      <c r="BC107" s="74">
        <v>3.7487477999999999</v>
      </c>
      <c r="BD107" s="74">
        <v>9.0742399999999996</v>
      </c>
      <c r="BE107" s="74">
        <v>16.803440999999999</v>
      </c>
      <c r="BF107" s="74">
        <v>35.611978000000001</v>
      </c>
      <c r="BG107" s="74">
        <v>60.942297000000003</v>
      </c>
      <c r="BH107" s="74">
        <v>86.950834999999998</v>
      </c>
      <c r="BI107" s="74">
        <v>122.85208</v>
      </c>
      <c r="BJ107" s="74">
        <v>164.44562999999999</v>
      </c>
      <c r="BK107" s="74">
        <v>212.36816999999999</v>
      </c>
      <c r="BL107" s="74">
        <v>315.38454999999999</v>
      </c>
      <c r="BM107" s="74">
        <v>25.739927999999999</v>
      </c>
      <c r="BN107" s="74">
        <v>26.19491</v>
      </c>
      <c r="BP107" s="90">
        <v>2000</v>
      </c>
    </row>
    <row r="108" spans="2:68">
      <c r="B108" s="90">
        <v>2001</v>
      </c>
      <c r="C108" s="74">
        <v>0</v>
      </c>
      <c r="D108" s="74">
        <v>0</v>
      </c>
      <c r="E108" s="74">
        <v>0</v>
      </c>
      <c r="F108" s="74">
        <v>0.14616589999999999</v>
      </c>
      <c r="G108" s="74">
        <v>0.1527781</v>
      </c>
      <c r="H108" s="74">
        <v>0.2880607</v>
      </c>
      <c r="I108" s="74">
        <v>0.9689238</v>
      </c>
      <c r="J108" s="74">
        <v>2.7141571999999998</v>
      </c>
      <c r="K108" s="74">
        <v>3.2880226000000001</v>
      </c>
      <c r="L108" s="74">
        <v>10.284585</v>
      </c>
      <c r="M108" s="74">
        <v>18.206223999999999</v>
      </c>
      <c r="N108" s="74">
        <v>39.064033999999999</v>
      </c>
      <c r="O108" s="74">
        <v>73.446616000000006</v>
      </c>
      <c r="P108" s="74">
        <v>105.3039</v>
      </c>
      <c r="Q108" s="74">
        <v>162.85185999999999</v>
      </c>
      <c r="R108" s="74">
        <v>205.47247999999999</v>
      </c>
      <c r="S108" s="74">
        <v>279.47214000000002</v>
      </c>
      <c r="T108" s="74">
        <v>361.32584000000003</v>
      </c>
      <c r="U108" s="74">
        <v>28.226825999999999</v>
      </c>
      <c r="V108" s="74">
        <v>31.895576999999999</v>
      </c>
      <c r="X108" s="90">
        <v>2001</v>
      </c>
      <c r="Y108" s="74">
        <v>0</v>
      </c>
      <c r="Z108" s="74">
        <v>0</v>
      </c>
      <c r="AA108" s="74">
        <v>0</v>
      </c>
      <c r="AB108" s="74">
        <v>0</v>
      </c>
      <c r="AC108" s="74">
        <v>0.15733539999999999</v>
      </c>
      <c r="AD108" s="74">
        <v>0.71478609999999998</v>
      </c>
      <c r="AE108" s="74">
        <v>1.22424</v>
      </c>
      <c r="AF108" s="74">
        <v>2.9484490000000001</v>
      </c>
      <c r="AG108" s="74">
        <v>4.3229047999999999</v>
      </c>
      <c r="AH108" s="74">
        <v>6.7712979000000004</v>
      </c>
      <c r="AI108" s="74">
        <v>16.463334</v>
      </c>
      <c r="AJ108" s="74">
        <v>25.580691999999999</v>
      </c>
      <c r="AK108" s="74">
        <v>37.997951999999998</v>
      </c>
      <c r="AL108" s="74">
        <v>64.136607999999995</v>
      </c>
      <c r="AM108" s="74">
        <v>89.607350999999994</v>
      </c>
      <c r="AN108" s="74">
        <v>122.4024</v>
      </c>
      <c r="AO108" s="74">
        <v>186.09431000000001</v>
      </c>
      <c r="AP108" s="74">
        <v>273.51366000000002</v>
      </c>
      <c r="AQ108" s="74">
        <v>23.123946</v>
      </c>
      <c r="AR108" s="74">
        <v>20.602948000000001</v>
      </c>
      <c r="AT108" s="90">
        <v>2001</v>
      </c>
      <c r="AU108" s="74">
        <v>0</v>
      </c>
      <c r="AV108" s="74">
        <v>0</v>
      </c>
      <c r="AW108" s="74">
        <v>0</v>
      </c>
      <c r="AX108" s="74">
        <v>7.4627600000000002E-2</v>
      </c>
      <c r="AY108" s="74">
        <v>0.1550233</v>
      </c>
      <c r="AZ108" s="74">
        <v>0.50222129999999998</v>
      </c>
      <c r="BA108" s="74">
        <v>1.0976941</v>
      </c>
      <c r="BB108" s="74">
        <v>2.832036</v>
      </c>
      <c r="BC108" s="74">
        <v>3.8090963000000002</v>
      </c>
      <c r="BD108" s="74">
        <v>8.5169727999999996</v>
      </c>
      <c r="BE108" s="74">
        <v>17.337662999999999</v>
      </c>
      <c r="BF108" s="74">
        <v>32.435809999999996</v>
      </c>
      <c r="BG108" s="74">
        <v>55.850321000000001</v>
      </c>
      <c r="BH108" s="74">
        <v>84.378476000000006</v>
      </c>
      <c r="BI108" s="74">
        <v>124.43558</v>
      </c>
      <c r="BJ108" s="74">
        <v>158.76769999999999</v>
      </c>
      <c r="BK108" s="74">
        <v>222.37880999999999</v>
      </c>
      <c r="BL108" s="74">
        <v>300.63542999999999</v>
      </c>
      <c r="BM108" s="74">
        <v>25.655391000000002</v>
      </c>
      <c r="BN108" s="74">
        <v>25.645064999999999</v>
      </c>
      <c r="BP108" s="90">
        <v>2001</v>
      </c>
    </row>
    <row r="109" spans="2:68">
      <c r="B109" s="90">
        <v>2002</v>
      </c>
      <c r="C109" s="74">
        <v>0</v>
      </c>
      <c r="D109" s="74">
        <v>0</v>
      </c>
      <c r="E109" s="74">
        <v>0</v>
      </c>
      <c r="F109" s="74">
        <v>0.14493049999999999</v>
      </c>
      <c r="G109" s="74">
        <v>0.29904710000000001</v>
      </c>
      <c r="H109" s="74">
        <v>0.43982529999999997</v>
      </c>
      <c r="I109" s="74">
        <v>1.4886712</v>
      </c>
      <c r="J109" s="74">
        <v>1.6475686</v>
      </c>
      <c r="K109" s="74">
        <v>2.4157636999999998</v>
      </c>
      <c r="L109" s="74">
        <v>9.3968541000000005</v>
      </c>
      <c r="M109" s="74">
        <v>17.375547999999998</v>
      </c>
      <c r="N109" s="74">
        <v>37.370576999999997</v>
      </c>
      <c r="O109" s="74">
        <v>61.457293999999997</v>
      </c>
      <c r="P109" s="74">
        <v>99.003521000000006</v>
      </c>
      <c r="Q109" s="74">
        <v>148.29706999999999</v>
      </c>
      <c r="R109" s="74">
        <v>217.89506</v>
      </c>
      <c r="S109" s="74">
        <v>238.70568</v>
      </c>
      <c r="T109" s="74">
        <v>340.32898</v>
      </c>
      <c r="U109" s="74">
        <v>26.748018999999999</v>
      </c>
      <c r="V109" s="74">
        <v>29.745930999999999</v>
      </c>
      <c r="X109" s="90">
        <v>2002</v>
      </c>
      <c r="Y109" s="74">
        <v>0</v>
      </c>
      <c r="Z109" s="74">
        <v>0</v>
      </c>
      <c r="AA109" s="74">
        <v>0</v>
      </c>
      <c r="AB109" s="74">
        <v>0.302149</v>
      </c>
      <c r="AC109" s="74">
        <v>0.30917060000000002</v>
      </c>
      <c r="AD109" s="74">
        <v>0.58675549999999999</v>
      </c>
      <c r="AE109" s="74">
        <v>1.1971651000000001</v>
      </c>
      <c r="AF109" s="74">
        <v>2.4398575</v>
      </c>
      <c r="AG109" s="74">
        <v>3.4416163000000002</v>
      </c>
      <c r="AH109" s="74">
        <v>8.5553743000000004</v>
      </c>
      <c r="AI109" s="74">
        <v>12.738616</v>
      </c>
      <c r="AJ109" s="74">
        <v>22.931469</v>
      </c>
      <c r="AK109" s="74">
        <v>40.362687999999999</v>
      </c>
      <c r="AL109" s="74">
        <v>68.455018999999993</v>
      </c>
      <c r="AM109" s="74">
        <v>97.353854999999996</v>
      </c>
      <c r="AN109" s="74">
        <v>126.6902</v>
      </c>
      <c r="AO109" s="74">
        <v>180.97171</v>
      </c>
      <c r="AP109" s="74">
        <v>283.61926</v>
      </c>
      <c r="AQ109" s="74">
        <v>23.799032</v>
      </c>
      <c r="AR109" s="74">
        <v>20.926608999999999</v>
      </c>
      <c r="AT109" s="90">
        <v>2002</v>
      </c>
      <c r="AU109" s="74">
        <v>0</v>
      </c>
      <c r="AV109" s="74">
        <v>0</v>
      </c>
      <c r="AW109" s="74">
        <v>0</v>
      </c>
      <c r="AX109" s="74">
        <v>0.2219081</v>
      </c>
      <c r="AY109" s="74">
        <v>0.30402459999999998</v>
      </c>
      <c r="AZ109" s="74">
        <v>0.51327020000000001</v>
      </c>
      <c r="BA109" s="74">
        <v>1.3416606</v>
      </c>
      <c r="BB109" s="74">
        <v>2.0462535000000002</v>
      </c>
      <c r="BC109" s="74">
        <v>2.9322289000000001</v>
      </c>
      <c r="BD109" s="74">
        <v>8.9734909999999992</v>
      </c>
      <c r="BE109" s="74">
        <v>15.058650999999999</v>
      </c>
      <c r="BF109" s="74">
        <v>30.243880999999998</v>
      </c>
      <c r="BG109" s="74">
        <v>50.995849</v>
      </c>
      <c r="BH109" s="74">
        <v>83.494602</v>
      </c>
      <c r="BI109" s="74">
        <v>121.68322000000001</v>
      </c>
      <c r="BJ109" s="74">
        <v>166.99946</v>
      </c>
      <c r="BK109" s="74">
        <v>203.67543000000001</v>
      </c>
      <c r="BL109" s="74">
        <v>301.22692000000001</v>
      </c>
      <c r="BM109" s="74">
        <v>25.262616000000001</v>
      </c>
      <c r="BN109" s="74">
        <v>24.905866</v>
      </c>
      <c r="BP109" s="90">
        <v>2002</v>
      </c>
    </row>
    <row r="110" spans="2:68">
      <c r="B110" s="90">
        <v>2003</v>
      </c>
      <c r="C110" s="74">
        <v>0</v>
      </c>
      <c r="D110" s="74">
        <v>0</v>
      </c>
      <c r="E110" s="74">
        <v>0</v>
      </c>
      <c r="F110" s="74">
        <v>0</v>
      </c>
      <c r="G110" s="74">
        <v>0.1456134</v>
      </c>
      <c r="H110" s="74">
        <v>0</v>
      </c>
      <c r="I110" s="74">
        <v>0.80243509999999996</v>
      </c>
      <c r="J110" s="74">
        <v>0.9710394</v>
      </c>
      <c r="K110" s="74">
        <v>4.3693910000000002</v>
      </c>
      <c r="L110" s="74">
        <v>10.248874000000001</v>
      </c>
      <c r="M110" s="74">
        <v>17.76745</v>
      </c>
      <c r="N110" s="74">
        <v>38.574508000000002</v>
      </c>
      <c r="O110" s="74">
        <v>67.532527000000002</v>
      </c>
      <c r="P110" s="74">
        <v>99.801822000000001</v>
      </c>
      <c r="Q110" s="74">
        <v>147.7253</v>
      </c>
      <c r="R110" s="74">
        <v>211.7039</v>
      </c>
      <c r="S110" s="74">
        <v>253.54616999999999</v>
      </c>
      <c r="T110" s="74">
        <v>349.98336</v>
      </c>
      <c r="U110" s="74">
        <v>27.728971999999999</v>
      </c>
      <c r="V110" s="74">
        <v>30.372216999999999</v>
      </c>
      <c r="X110" s="90">
        <v>2003</v>
      </c>
      <c r="Y110" s="74">
        <v>0</v>
      </c>
      <c r="Z110" s="74">
        <v>0</v>
      </c>
      <c r="AA110" s="74">
        <v>0</v>
      </c>
      <c r="AB110" s="74">
        <v>0</v>
      </c>
      <c r="AC110" s="74">
        <v>0.15076999999999999</v>
      </c>
      <c r="AD110" s="74">
        <v>0.29716710000000002</v>
      </c>
      <c r="AE110" s="74">
        <v>1.7077713999999999</v>
      </c>
      <c r="AF110" s="74">
        <v>2.0521661</v>
      </c>
      <c r="AG110" s="74">
        <v>4.4402537999999998</v>
      </c>
      <c r="AH110" s="74">
        <v>9.1049156999999994</v>
      </c>
      <c r="AI110" s="74">
        <v>14.304897</v>
      </c>
      <c r="AJ110" s="74">
        <v>21.198416999999999</v>
      </c>
      <c r="AK110" s="74">
        <v>41.431420000000003</v>
      </c>
      <c r="AL110" s="74">
        <v>57.348503999999998</v>
      </c>
      <c r="AM110" s="74">
        <v>88.350334000000004</v>
      </c>
      <c r="AN110" s="74">
        <v>120.43165</v>
      </c>
      <c r="AO110" s="74">
        <v>180.6028</v>
      </c>
      <c r="AP110" s="74">
        <v>287.02760000000001</v>
      </c>
      <c r="AQ110" s="74">
        <v>23.31589</v>
      </c>
      <c r="AR110" s="74">
        <v>20.243731</v>
      </c>
      <c r="AT110" s="90">
        <v>2003</v>
      </c>
      <c r="AU110" s="74">
        <v>0</v>
      </c>
      <c r="AV110" s="74">
        <v>0</v>
      </c>
      <c r="AW110" s="74">
        <v>0</v>
      </c>
      <c r="AX110" s="74">
        <v>0</v>
      </c>
      <c r="AY110" s="74">
        <v>0.1481468</v>
      </c>
      <c r="AZ110" s="74">
        <v>0.14822389999999999</v>
      </c>
      <c r="BA110" s="74">
        <v>1.2591536999999999</v>
      </c>
      <c r="BB110" s="74">
        <v>1.5153477</v>
      </c>
      <c r="BC110" s="74">
        <v>4.4050662000000003</v>
      </c>
      <c r="BD110" s="74">
        <v>9.6727320999999993</v>
      </c>
      <c r="BE110" s="74">
        <v>16.032336000000001</v>
      </c>
      <c r="BF110" s="74">
        <v>29.977747999999998</v>
      </c>
      <c r="BG110" s="74">
        <v>54.582807000000003</v>
      </c>
      <c r="BH110" s="74">
        <v>78.269251999999994</v>
      </c>
      <c r="BI110" s="74">
        <v>116.76656</v>
      </c>
      <c r="BJ110" s="74">
        <v>161.16641000000001</v>
      </c>
      <c r="BK110" s="74">
        <v>209.55690000000001</v>
      </c>
      <c r="BL110" s="74">
        <v>306.65956</v>
      </c>
      <c r="BM110" s="74">
        <v>25.506146000000001</v>
      </c>
      <c r="BN110" s="74">
        <v>24.843684</v>
      </c>
      <c r="BP110" s="90">
        <v>2003</v>
      </c>
    </row>
    <row r="111" spans="2:68">
      <c r="B111" s="90">
        <v>2004</v>
      </c>
      <c r="C111" s="74">
        <v>0</v>
      </c>
      <c r="D111" s="74">
        <v>0</v>
      </c>
      <c r="E111" s="74">
        <v>0</v>
      </c>
      <c r="F111" s="74">
        <v>0.14329539999999999</v>
      </c>
      <c r="G111" s="74">
        <v>0.1421482</v>
      </c>
      <c r="H111" s="74">
        <v>0.59251450000000006</v>
      </c>
      <c r="I111" s="74">
        <v>1.7361527999999999</v>
      </c>
      <c r="J111" s="74">
        <v>1.8042248999999999</v>
      </c>
      <c r="K111" s="74">
        <v>4.0817778000000002</v>
      </c>
      <c r="L111" s="74">
        <v>7.7795144000000001</v>
      </c>
      <c r="M111" s="74">
        <v>18.551680999999999</v>
      </c>
      <c r="N111" s="74">
        <v>33.455613999999997</v>
      </c>
      <c r="O111" s="74">
        <v>55.051167</v>
      </c>
      <c r="P111" s="74">
        <v>91.935180000000003</v>
      </c>
      <c r="Q111" s="74">
        <v>141.73439999999999</v>
      </c>
      <c r="R111" s="74">
        <v>195.87107</v>
      </c>
      <c r="S111" s="74">
        <v>248.41292000000001</v>
      </c>
      <c r="T111" s="74">
        <v>317.39668</v>
      </c>
      <c r="U111" s="74">
        <v>26.071269000000001</v>
      </c>
      <c r="V111" s="74">
        <v>28.193180000000002</v>
      </c>
      <c r="X111" s="90">
        <v>2004</v>
      </c>
      <c r="Y111" s="74">
        <v>0</v>
      </c>
      <c r="Z111" s="74">
        <v>0</v>
      </c>
      <c r="AA111" s="74">
        <v>0</v>
      </c>
      <c r="AB111" s="74">
        <v>0</v>
      </c>
      <c r="AC111" s="74">
        <v>0.14765919999999999</v>
      </c>
      <c r="AD111" s="74">
        <v>0.59823910000000002</v>
      </c>
      <c r="AE111" s="74">
        <v>0.52609570000000005</v>
      </c>
      <c r="AF111" s="74">
        <v>1.7787313</v>
      </c>
      <c r="AG111" s="74">
        <v>4.8004629000000003</v>
      </c>
      <c r="AH111" s="74">
        <v>7.6673004999999996</v>
      </c>
      <c r="AI111" s="74">
        <v>14.13838</v>
      </c>
      <c r="AJ111" s="74">
        <v>22.236291999999999</v>
      </c>
      <c r="AK111" s="74">
        <v>31.922307</v>
      </c>
      <c r="AL111" s="74">
        <v>58.942269000000003</v>
      </c>
      <c r="AM111" s="74">
        <v>86.999598000000006</v>
      </c>
      <c r="AN111" s="74">
        <v>124.78879000000001</v>
      </c>
      <c r="AO111" s="74">
        <v>166.16041999999999</v>
      </c>
      <c r="AP111" s="74">
        <v>280.93747999999999</v>
      </c>
      <c r="AQ111" s="74">
        <v>22.716469</v>
      </c>
      <c r="AR111" s="74">
        <v>19.521453999999999</v>
      </c>
      <c r="AT111" s="90">
        <v>2004</v>
      </c>
      <c r="AU111" s="74">
        <v>0</v>
      </c>
      <c r="AV111" s="74">
        <v>0</v>
      </c>
      <c r="AW111" s="74">
        <v>0</v>
      </c>
      <c r="AX111" s="74">
        <v>7.3105299999999998E-2</v>
      </c>
      <c r="AY111" s="74">
        <v>0.14485129999999999</v>
      </c>
      <c r="AZ111" s="74">
        <v>0.59536299999999998</v>
      </c>
      <c r="BA111" s="74">
        <v>1.1264992</v>
      </c>
      <c r="BB111" s="74">
        <v>1.7913874000000001</v>
      </c>
      <c r="BC111" s="74">
        <v>4.4437705999999997</v>
      </c>
      <c r="BD111" s="74">
        <v>7.7229998999999996</v>
      </c>
      <c r="BE111" s="74">
        <v>16.335678000000001</v>
      </c>
      <c r="BF111" s="74">
        <v>27.886976000000001</v>
      </c>
      <c r="BG111" s="74">
        <v>43.559845000000003</v>
      </c>
      <c r="BH111" s="74">
        <v>75.203979000000004</v>
      </c>
      <c r="BI111" s="74">
        <v>113.25375</v>
      </c>
      <c r="BJ111" s="74">
        <v>156.80663000000001</v>
      </c>
      <c r="BK111" s="74">
        <v>199.12710999999999</v>
      </c>
      <c r="BL111" s="74">
        <v>292.37315000000001</v>
      </c>
      <c r="BM111" s="74">
        <v>24.382019</v>
      </c>
      <c r="BN111" s="74">
        <v>23.491167999999998</v>
      </c>
      <c r="BP111" s="90">
        <v>2004</v>
      </c>
    </row>
    <row r="112" spans="2:68">
      <c r="B112" s="90">
        <v>2005</v>
      </c>
      <c r="C112" s="74">
        <v>0</v>
      </c>
      <c r="D112" s="74">
        <v>0</v>
      </c>
      <c r="E112" s="74">
        <v>0</v>
      </c>
      <c r="F112" s="74">
        <v>0</v>
      </c>
      <c r="G112" s="74">
        <v>0.55566819999999995</v>
      </c>
      <c r="H112" s="74">
        <v>0.58764159999999999</v>
      </c>
      <c r="I112" s="74">
        <v>0.93955569999999999</v>
      </c>
      <c r="J112" s="74">
        <v>2.0551042000000002</v>
      </c>
      <c r="K112" s="74">
        <v>3.2970742999999998</v>
      </c>
      <c r="L112" s="74">
        <v>8.6172629000000001</v>
      </c>
      <c r="M112" s="74">
        <v>19.577252999999999</v>
      </c>
      <c r="N112" s="74">
        <v>29.402208999999999</v>
      </c>
      <c r="O112" s="74">
        <v>62.405752</v>
      </c>
      <c r="P112" s="74">
        <v>96.530013999999994</v>
      </c>
      <c r="Q112" s="74">
        <v>138.02901</v>
      </c>
      <c r="R112" s="74">
        <v>199.01947000000001</v>
      </c>
      <c r="S112" s="74">
        <v>239.41579999999999</v>
      </c>
      <c r="T112" s="74">
        <v>354.36374999999998</v>
      </c>
      <c r="U112" s="74">
        <v>26.977035999999998</v>
      </c>
      <c r="V112" s="74">
        <v>28.814050999999999</v>
      </c>
      <c r="X112" s="90">
        <v>2005</v>
      </c>
      <c r="Y112" s="74">
        <v>0</v>
      </c>
      <c r="Z112" s="74">
        <v>0</v>
      </c>
      <c r="AA112" s="74">
        <v>0</v>
      </c>
      <c r="AB112" s="74">
        <v>0</v>
      </c>
      <c r="AC112" s="74">
        <v>0.14392759999999999</v>
      </c>
      <c r="AD112" s="74">
        <v>0.44651760000000001</v>
      </c>
      <c r="AE112" s="74">
        <v>0.66182649999999998</v>
      </c>
      <c r="AF112" s="74">
        <v>2.3019384999999999</v>
      </c>
      <c r="AG112" s="74">
        <v>3.7691805999999999</v>
      </c>
      <c r="AH112" s="74">
        <v>6.2875373000000003</v>
      </c>
      <c r="AI112" s="74">
        <v>13.652839999999999</v>
      </c>
      <c r="AJ112" s="74">
        <v>17.844134</v>
      </c>
      <c r="AK112" s="74">
        <v>33.062961000000001</v>
      </c>
      <c r="AL112" s="74">
        <v>52.366439</v>
      </c>
      <c r="AM112" s="74">
        <v>78.865577999999999</v>
      </c>
      <c r="AN112" s="74">
        <v>115.97447</v>
      </c>
      <c r="AO112" s="74">
        <v>157.54369</v>
      </c>
      <c r="AP112" s="74">
        <v>271.78140999999999</v>
      </c>
      <c r="AQ112" s="74">
        <v>21.472429999999999</v>
      </c>
      <c r="AR112" s="74">
        <v>18.167003000000001</v>
      </c>
      <c r="AT112" s="90">
        <v>2005</v>
      </c>
      <c r="AU112" s="74">
        <v>0</v>
      </c>
      <c r="AV112" s="74">
        <v>0</v>
      </c>
      <c r="AW112" s="74">
        <v>0</v>
      </c>
      <c r="AX112" s="74">
        <v>0</v>
      </c>
      <c r="AY112" s="74">
        <v>0.3534448</v>
      </c>
      <c r="AZ112" s="74">
        <v>0.51753979999999999</v>
      </c>
      <c r="BA112" s="74">
        <v>0.79972379999999998</v>
      </c>
      <c r="BB112" s="74">
        <v>2.1792457000000001</v>
      </c>
      <c r="BC112" s="74">
        <v>3.5348503999999998</v>
      </c>
      <c r="BD112" s="74">
        <v>7.4426708000000001</v>
      </c>
      <c r="BE112" s="74">
        <v>16.598061000000001</v>
      </c>
      <c r="BF112" s="74">
        <v>23.645576999999999</v>
      </c>
      <c r="BG112" s="74">
        <v>47.792867999999999</v>
      </c>
      <c r="BH112" s="74">
        <v>74.185450000000003</v>
      </c>
      <c r="BI112" s="74">
        <v>107.25142</v>
      </c>
      <c r="BJ112" s="74">
        <v>153.72479000000001</v>
      </c>
      <c r="BK112" s="74">
        <v>190.61569</v>
      </c>
      <c r="BL112" s="74">
        <v>298.1558</v>
      </c>
      <c r="BM112" s="74">
        <v>24.205966</v>
      </c>
      <c r="BN112" s="74">
        <v>23.005762000000001</v>
      </c>
      <c r="BP112" s="90">
        <v>2005</v>
      </c>
    </row>
    <row r="113" spans="2:68">
      <c r="B113" s="90">
        <v>2006</v>
      </c>
      <c r="C113" s="74">
        <v>0</v>
      </c>
      <c r="D113" s="74">
        <v>0</v>
      </c>
      <c r="E113" s="74">
        <v>0</v>
      </c>
      <c r="F113" s="74">
        <v>0</v>
      </c>
      <c r="G113" s="74">
        <v>0</v>
      </c>
      <c r="H113" s="74">
        <v>0.4309038</v>
      </c>
      <c r="I113" s="74">
        <v>1.2262949999999999</v>
      </c>
      <c r="J113" s="74">
        <v>2.2668116999999999</v>
      </c>
      <c r="K113" s="74">
        <v>4.7810987000000003</v>
      </c>
      <c r="L113" s="74">
        <v>8.7480454000000005</v>
      </c>
      <c r="M113" s="74">
        <v>17.010812000000001</v>
      </c>
      <c r="N113" s="74">
        <v>34.346010999999997</v>
      </c>
      <c r="O113" s="74">
        <v>56.018757000000001</v>
      </c>
      <c r="P113" s="74">
        <v>96.849765000000005</v>
      </c>
      <c r="Q113" s="74">
        <v>126.85496000000001</v>
      </c>
      <c r="R113" s="74">
        <v>177.60355000000001</v>
      </c>
      <c r="S113" s="74">
        <v>232.34879000000001</v>
      </c>
      <c r="T113" s="74">
        <v>383.47568000000001</v>
      </c>
      <c r="U113" s="74">
        <v>26.645211</v>
      </c>
      <c r="V113" s="74">
        <v>28.088531</v>
      </c>
      <c r="X113" s="90">
        <v>2006</v>
      </c>
      <c r="Y113" s="74">
        <v>0</v>
      </c>
      <c r="Z113" s="74">
        <v>0</v>
      </c>
      <c r="AA113" s="74">
        <v>0</v>
      </c>
      <c r="AB113" s="74">
        <v>0.29495650000000001</v>
      </c>
      <c r="AC113" s="74">
        <v>0.14044609999999999</v>
      </c>
      <c r="AD113" s="74">
        <v>0.14590510000000001</v>
      </c>
      <c r="AE113" s="74">
        <v>0.6754694</v>
      </c>
      <c r="AF113" s="74">
        <v>1.9766075000000001</v>
      </c>
      <c r="AG113" s="74">
        <v>2.8815461999999998</v>
      </c>
      <c r="AH113" s="74">
        <v>7.5052938999999999</v>
      </c>
      <c r="AI113" s="74">
        <v>11.952667</v>
      </c>
      <c r="AJ113" s="74">
        <v>16.531606</v>
      </c>
      <c r="AK113" s="74">
        <v>28.692758000000001</v>
      </c>
      <c r="AL113" s="74">
        <v>54.719422000000002</v>
      </c>
      <c r="AM113" s="74">
        <v>79.372677999999993</v>
      </c>
      <c r="AN113" s="74">
        <v>120.66629</v>
      </c>
      <c r="AO113" s="74">
        <v>180.56786</v>
      </c>
      <c r="AP113" s="74">
        <v>252.9871</v>
      </c>
      <c r="AQ113" s="74">
        <v>21.658562</v>
      </c>
      <c r="AR113" s="74">
        <v>18.15155</v>
      </c>
      <c r="AT113" s="90">
        <v>2006</v>
      </c>
      <c r="AU113" s="74">
        <v>0</v>
      </c>
      <c r="AV113" s="74">
        <v>0</v>
      </c>
      <c r="AW113" s="74">
        <v>0</v>
      </c>
      <c r="AX113" s="74">
        <v>0.14360780000000001</v>
      </c>
      <c r="AY113" s="74">
        <v>6.9040000000000004E-2</v>
      </c>
      <c r="AZ113" s="74">
        <v>0.2895219</v>
      </c>
      <c r="BA113" s="74">
        <v>0.94970370000000004</v>
      </c>
      <c r="BB113" s="74">
        <v>2.1208513999999998</v>
      </c>
      <c r="BC113" s="74">
        <v>3.8247372999999998</v>
      </c>
      <c r="BD113" s="74">
        <v>8.1205522999999999</v>
      </c>
      <c r="BE113" s="74">
        <v>14.467646</v>
      </c>
      <c r="BF113" s="74">
        <v>25.437363999999999</v>
      </c>
      <c r="BG113" s="74">
        <v>42.39734</v>
      </c>
      <c r="BH113" s="74">
        <v>75.537982</v>
      </c>
      <c r="BI113" s="74">
        <v>102.22197</v>
      </c>
      <c r="BJ113" s="74">
        <v>146.70347000000001</v>
      </c>
      <c r="BK113" s="74">
        <v>201.77462</v>
      </c>
      <c r="BL113" s="74">
        <v>295.26940999999999</v>
      </c>
      <c r="BM113" s="74">
        <v>24.135778999999999</v>
      </c>
      <c r="BN113" s="74">
        <v>22.623034000000001</v>
      </c>
      <c r="BP113" s="90">
        <v>2006</v>
      </c>
    </row>
    <row r="114" spans="2:68">
      <c r="B114" s="90">
        <v>2007</v>
      </c>
      <c r="C114" s="74">
        <v>0</v>
      </c>
      <c r="D114" s="74">
        <v>0</v>
      </c>
      <c r="E114" s="74">
        <v>0</v>
      </c>
      <c r="F114" s="74">
        <v>0.27412619999999999</v>
      </c>
      <c r="G114" s="74">
        <v>0.39597369999999998</v>
      </c>
      <c r="H114" s="74">
        <v>0.96882330000000005</v>
      </c>
      <c r="I114" s="74">
        <v>0.82614810000000005</v>
      </c>
      <c r="J114" s="74">
        <v>1.4240183</v>
      </c>
      <c r="K114" s="74">
        <v>4.0169569000000003</v>
      </c>
      <c r="L114" s="74">
        <v>5.0822658000000001</v>
      </c>
      <c r="M114" s="74">
        <v>17.891238999999999</v>
      </c>
      <c r="N114" s="74">
        <v>31.806006</v>
      </c>
      <c r="O114" s="74">
        <v>49.174250999999998</v>
      </c>
      <c r="P114" s="74">
        <v>90.904970000000006</v>
      </c>
      <c r="Q114" s="74">
        <v>124.54956</v>
      </c>
      <c r="R114" s="74">
        <v>182.62188</v>
      </c>
      <c r="S114" s="74">
        <v>239.69967</v>
      </c>
      <c r="T114" s="74">
        <v>325.45098999999999</v>
      </c>
      <c r="U114" s="74">
        <v>25.604531999999999</v>
      </c>
      <c r="V114" s="74">
        <v>26.582238</v>
      </c>
      <c r="X114" s="90">
        <v>2007</v>
      </c>
      <c r="Y114" s="74">
        <v>0</v>
      </c>
      <c r="Z114" s="74">
        <v>0</v>
      </c>
      <c r="AA114" s="74">
        <v>0</v>
      </c>
      <c r="AB114" s="74">
        <v>0</v>
      </c>
      <c r="AC114" s="74">
        <v>0.41349940000000002</v>
      </c>
      <c r="AD114" s="74">
        <v>0.28228969999999998</v>
      </c>
      <c r="AE114" s="74">
        <v>1.6419866999999999</v>
      </c>
      <c r="AF114" s="74">
        <v>1.7874858</v>
      </c>
      <c r="AG114" s="74">
        <v>3.8288983999999999</v>
      </c>
      <c r="AH114" s="74">
        <v>6.4291637000000001</v>
      </c>
      <c r="AI114" s="74">
        <v>12.298164999999999</v>
      </c>
      <c r="AJ114" s="74">
        <v>19.092319</v>
      </c>
      <c r="AK114" s="74">
        <v>34.572037999999999</v>
      </c>
      <c r="AL114" s="74">
        <v>51.794210999999997</v>
      </c>
      <c r="AM114" s="74">
        <v>73.809409000000002</v>
      </c>
      <c r="AN114" s="74">
        <v>106.62312</v>
      </c>
      <c r="AO114" s="74">
        <v>170.77610000000001</v>
      </c>
      <c r="AP114" s="74">
        <v>250.20666</v>
      </c>
      <c r="AQ114" s="74">
        <v>21.414961000000002</v>
      </c>
      <c r="AR114" s="74">
        <v>17.753786999999999</v>
      </c>
      <c r="AT114" s="90">
        <v>2007</v>
      </c>
      <c r="AU114" s="74">
        <v>0</v>
      </c>
      <c r="AV114" s="74">
        <v>0</v>
      </c>
      <c r="AW114" s="74">
        <v>0</v>
      </c>
      <c r="AX114" s="74">
        <v>0.1407736</v>
      </c>
      <c r="AY114" s="74">
        <v>0.40454679999999998</v>
      </c>
      <c r="AZ114" s="74">
        <v>0.62892289999999995</v>
      </c>
      <c r="BA114" s="74">
        <v>1.235344</v>
      </c>
      <c r="BB114" s="74">
        <v>1.6070091</v>
      </c>
      <c r="BC114" s="74">
        <v>3.9222673000000001</v>
      </c>
      <c r="BD114" s="74">
        <v>5.7621618000000003</v>
      </c>
      <c r="BE114" s="74">
        <v>15.075837999999999</v>
      </c>
      <c r="BF114" s="74">
        <v>25.434681999999999</v>
      </c>
      <c r="BG114" s="74">
        <v>41.889023999999999</v>
      </c>
      <c r="BH114" s="74">
        <v>71.193223000000003</v>
      </c>
      <c r="BI114" s="74">
        <v>98.243334000000004</v>
      </c>
      <c r="BJ114" s="74">
        <v>141.49824000000001</v>
      </c>
      <c r="BK114" s="74">
        <v>199.32875999999999</v>
      </c>
      <c r="BL114" s="74">
        <v>274.96321999999998</v>
      </c>
      <c r="BM114" s="74">
        <v>23.497641999999999</v>
      </c>
      <c r="BN114" s="74">
        <v>21.771647999999999</v>
      </c>
      <c r="BP114" s="90">
        <v>2007</v>
      </c>
    </row>
    <row r="115" spans="2:68">
      <c r="B115" s="90">
        <v>2008</v>
      </c>
      <c r="C115" s="74">
        <v>0</v>
      </c>
      <c r="D115" s="74">
        <v>0</v>
      </c>
      <c r="E115" s="74">
        <v>0</v>
      </c>
      <c r="F115" s="74">
        <v>0</v>
      </c>
      <c r="G115" s="74">
        <v>0.51089680000000004</v>
      </c>
      <c r="H115" s="74">
        <v>1.7113212</v>
      </c>
      <c r="I115" s="74">
        <v>0.82416900000000004</v>
      </c>
      <c r="J115" s="74">
        <v>1.0142694999999999</v>
      </c>
      <c r="K115" s="74">
        <v>3.2230425999999999</v>
      </c>
      <c r="L115" s="74">
        <v>7.0865770000000001</v>
      </c>
      <c r="M115" s="74">
        <v>17.451377999999998</v>
      </c>
      <c r="N115" s="74">
        <v>31.680959999999999</v>
      </c>
      <c r="O115" s="74">
        <v>49.649329000000002</v>
      </c>
      <c r="P115" s="74">
        <v>82.987148000000005</v>
      </c>
      <c r="Q115" s="74">
        <v>130.01199</v>
      </c>
      <c r="R115" s="74">
        <v>185.65709000000001</v>
      </c>
      <c r="S115" s="74">
        <v>248.21789000000001</v>
      </c>
      <c r="T115" s="74">
        <v>355.37148000000002</v>
      </c>
      <c r="U115" s="74">
        <v>26.324141000000001</v>
      </c>
      <c r="V115" s="74">
        <v>27.193006</v>
      </c>
      <c r="X115" s="90">
        <v>2008</v>
      </c>
      <c r="Y115" s="74">
        <v>0</v>
      </c>
      <c r="Z115" s="74">
        <v>0</v>
      </c>
      <c r="AA115" s="74">
        <v>0</v>
      </c>
      <c r="AB115" s="74">
        <v>0.1420747</v>
      </c>
      <c r="AC115" s="74">
        <v>0.53805020000000003</v>
      </c>
      <c r="AD115" s="74">
        <v>0.81041549999999996</v>
      </c>
      <c r="AE115" s="74">
        <v>0.82153739999999997</v>
      </c>
      <c r="AF115" s="74">
        <v>2.2477298000000001</v>
      </c>
      <c r="AG115" s="74">
        <v>3.4447534000000002</v>
      </c>
      <c r="AH115" s="74">
        <v>8.2493467999999996</v>
      </c>
      <c r="AI115" s="74">
        <v>12.633789999999999</v>
      </c>
      <c r="AJ115" s="74">
        <v>20.241613000000001</v>
      </c>
      <c r="AK115" s="74">
        <v>34.786476</v>
      </c>
      <c r="AL115" s="74">
        <v>53.573186999999997</v>
      </c>
      <c r="AM115" s="74">
        <v>81.713274999999996</v>
      </c>
      <c r="AN115" s="74">
        <v>114.0853</v>
      </c>
      <c r="AO115" s="74">
        <v>156.59049999999999</v>
      </c>
      <c r="AP115" s="74">
        <v>285.27213999999998</v>
      </c>
      <c r="AQ115" s="74">
        <v>22.749507999999999</v>
      </c>
      <c r="AR115" s="74">
        <v>18.733114</v>
      </c>
      <c r="AT115" s="90">
        <v>2008</v>
      </c>
      <c r="AU115" s="74">
        <v>0</v>
      </c>
      <c r="AV115" s="74">
        <v>0</v>
      </c>
      <c r="AW115" s="74">
        <v>0</v>
      </c>
      <c r="AX115" s="74">
        <v>6.9079299999999996E-2</v>
      </c>
      <c r="AY115" s="74">
        <v>0.52412210000000004</v>
      </c>
      <c r="AZ115" s="74">
        <v>1.2666599000000001</v>
      </c>
      <c r="BA115" s="74">
        <v>0.82285109999999995</v>
      </c>
      <c r="BB115" s="74">
        <v>1.63568</v>
      </c>
      <c r="BC115" s="74">
        <v>3.3346472</v>
      </c>
      <c r="BD115" s="74">
        <v>7.6731847999999996</v>
      </c>
      <c r="BE115" s="74">
        <v>15.023447000000001</v>
      </c>
      <c r="BF115" s="74">
        <v>25.934203</v>
      </c>
      <c r="BG115" s="74">
        <v>42.232790000000001</v>
      </c>
      <c r="BH115" s="74">
        <v>68.185114999999996</v>
      </c>
      <c r="BI115" s="74">
        <v>105.03483</v>
      </c>
      <c r="BJ115" s="74">
        <v>147.00182000000001</v>
      </c>
      <c r="BK115" s="74">
        <v>194.94012000000001</v>
      </c>
      <c r="BL115" s="74">
        <v>308.60345999999998</v>
      </c>
      <c r="BM115" s="74">
        <v>24.527982999999999</v>
      </c>
      <c r="BN115" s="74">
        <v>22.567715</v>
      </c>
      <c r="BP115" s="90">
        <v>2008</v>
      </c>
    </row>
    <row r="116" spans="2:68">
      <c r="B116" s="90">
        <v>2009</v>
      </c>
      <c r="C116" s="74">
        <v>0</v>
      </c>
      <c r="D116" s="74">
        <v>0</v>
      </c>
      <c r="E116" s="74">
        <v>0</v>
      </c>
      <c r="F116" s="74">
        <v>0.26615490000000003</v>
      </c>
      <c r="G116" s="74">
        <v>0.36872159999999998</v>
      </c>
      <c r="H116" s="74">
        <v>0.49918010000000002</v>
      </c>
      <c r="I116" s="74">
        <v>1.0835572</v>
      </c>
      <c r="J116" s="74">
        <v>2.7628784999999998</v>
      </c>
      <c r="K116" s="74">
        <v>4.2641081999999999</v>
      </c>
      <c r="L116" s="74">
        <v>7.6580114000000004</v>
      </c>
      <c r="M116" s="74">
        <v>15.230209</v>
      </c>
      <c r="N116" s="74">
        <v>28.940345000000001</v>
      </c>
      <c r="O116" s="74">
        <v>55.220208</v>
      </c>
      <c r="P116" s="74">
        <v>82.950143999999995</v>
      </c>
      <c r="Q116" s="74">
        <v>116.79337</v>
      </c>
      <c r="R116" s="74">
        <v>175.81442999999999</v>
      </c>
      <c r="S116" s="74">
        <v>267.45355000000001</v>
      </c>
      <c r="T116" s="74">
        <v>345.14181000000002</v>
      </c>
      <c r="U116" s="74">
        <v>26.303614</v>
      </c>
      <c r="V116" s="74">
        <v>26.820097000000001</v>
      </c>
      <c r="X116" s="90">
        <v>2009</v>
      </c>
      <c r="Y116" s="74">
        <v>0</v>
      </c>
      <c r="Z116" s="74">
        <v>0</v>
      </c>
      <c r="AA116" s="74">
        <v>0</v>
      </c>
      <c r="AB116" s="74">
        <v>0</v>
      </c>
      <c r="AC116" s="74">
        <v>0.26050010000000001</v>
      </c>
      <c r="AD116" s="74">
        <v>0.90206770000000003</v>
      </c>
      <c r="AE116" s="74">
        <v>0.94842210000000005</v>
      </c>
      <c r="AF116" s="74">
        <v>1.4851319999999999</v>
      </c>
      <c r="AG116" s="74">
        <v>5.1207108999999997</v>
      </c>
      <c r="AH116" s="74">
        <v>7.3980063999999999</v>
      </c>
      <c r="AI116" s="74">
        <v>14.286408</v>
      </c>
      <c r="AJ116" s="74">
        <v>20.990051000000001</v>
      </c>
      <c r="AK116" s="74">
        <v>29.410644999999999</v>
      </c>
      <c r="AL116" s="74">
        <v>42.940728</v>
      </c>
      <c r="AM116" s="74">
        <v>79.850337999999994</v>
      </c>
      <c r="AN116" s="74">
        <v>104.73653</v>
      </c>
      <c r="AO116" s="74">
        <v>153.84925999999999</v>
      </c>
      <c r="AP116" s="74">
        <v>266.15129000000002</v>
      </c>
      <c r="AQ116" s="74">
        <v>21.495096</v>
      </c>
      <c r="AR116" s="74">
        <v>17.659309</v>
      </c>
      <c r="AT116" s="90">
        <v>2009</v>
      </c>
      <c r="AU116" s="74">
        <v>0</v>
      </c>
      <c r="AV116" s="74">
        <v>0</v>
      </c>
      <c r="AW116" s="74">
        <v>0</v>
      </c>
      <c r="AX116" s="74">
        <v>0.13675789999999999</v>
      </c>
      <c r="AY116" s="74">
        <v>0.31618030000000003</v>
      </c>
      <c r="AZ116" s="74">
        <v>0.69739030000000002</v>
      </c>
      <c r="BA116" s="74">
        <v>1.0160007</v>
      </c>
      <c r="BB116" s="74">
        <v>2.1193308000000002</v>
      </c>
      <c r="BC116" s="74">
        <v>4.6955714999999998</v>
      </c>
      <c r="BD116" s="74">
        <v>7.5268747999999999</v>
      </c>
      <c r="BE116" s="74">
        <v>14.754398999999999</v>
      </c>
      <c r="BF116" s="74">
        <v>24.938392</v>
      </c>
      <c r="BG116" s="74">
        <v>42.331882</v>
      </c>
      <c r="BH116" s="74">
        <v>62.827491000000002</v>
      </c>
      <c r="BI116" s="74">
        <v>97.751279999999994</v>
      </c>
      <c r="BJ116" s="74">
        <v>137.51792</v>
      </c>
      <c r="BK116" s="74">
        <v>201.81469999999999</v>
      </c>
      <c r="BL116" s="74">
        <v>292.75261</v>
      </c>
      <c r="BM116" s="74">
        <v>23.889372999999999</v>
      </c>
      <c r="BN116" s="74">
        <v>21.815594000000001</v>
      </c>
      <c r="BP116" s="90">
        <v>2009</v>
      </c>
    </row>
    <row r="117" spans="2:68">
      <c r="B117" s="90">
        <v>2010</v>
      </c>
      <c r="C117" s="74">
        <v>0</v>
      </c>
      <c r="D117" s="74">
        <v>0</v>
      </c>
      <c r="E117" s="74">
        <v>0</v>
      </c>
      <c r="F117" s="74">
        <v>0</v>
      </c>
      <c r="G117" s="74">
        <v>0.24269840000000001</v>
      </c>
      <c r="H117" s="74">
        <v>0.96809049999999996</v>
      </c>
      <c r="I117" s="74">
        <v>0.66704379999999996</v>
      </c>
      <c r="J117" s="74">
        <v>2.6438139999999999</v>
      </c>
      <c r="K117" s="74">
        <v>3.0149937000000002</v>
      </c>
      <c r="L117" s="74">
        <v>7.9162486999999997</v>
      </c>
      <c r="M117" s="74">
        <v>13.955018000000001</v>
      </c>
      <c r="N117" s="74">
        <v>29.902415999999999</v>
      </c>
      <c r="O117" s="74">
        <v>47.233173999999998</v>
      </c>
      <c r="P117" s="74">
        <v>72.466819000000001</v>
      </c>
      <c r="Q117" s="74">
        <v>127.31448</v>
      </c>
      <c r="R117" s="74">
        <v>180.48336</v>
      </c>
      <c r="S117" s="74">
        <v>230.77212</v>
      </c>
      <c r="T117" s="74">
        <v>357.18628000000001</v>
      </c>
      <c r="U117" s="74">
        <v>25.711556000000002</v>
      </c>
      <c r="V117" s="74">
        <v>25.978952</v>
      </c>
      <c r="X117" s="90">
        <v>2010</v>
      </c>
      <c r="Y117" s="74">
        <v>0</v>
      </c>
      <c r="Z117" s="74">
        <v>0</v>
      </c>
      <c r="AA117" s="74">
        <v>0</v>
      </c>
      <c r="AB117" s="74">
        <v>0</v>
      </c>
      <c r="AC117" s="74">
        <v>0.64021629999999996</v>
      </c>
      <c r="AD117" s="74">
        <v>0.49944620000000001</v>
      </c>
      <c r="AE117" s="74">
        <v>0.66789469999999995</v>
      </c>
      <c r="AF117" s="74">
        <v>1.9845231999999999</v>
      </c>
      <c r="AG117" s="74">
        <v>4.2622001999999997</v>
      </c>
      <c r="AH117" s="74">
        <v>5.6105489000000004</v>
      </c>
      <c r="AI117" s="74">
        <v>10.314469000000001</v>
      </c>
      <c r="AJ117" s="74">
        <v>20.162941</v>
      </c>
      <c r="AK117" s="74">
        <v>25.780702999999999</v>
      </c>
      <c r="AL117" s="74">
        <v>41.123998</v>
      </c>
      <c r="AM117" s="74">
        <v>74.266205999999997</v>
      </c>
      <c r="AN117" s="74">
        <v>107.07832000000001</v>
      </c>
      <c r="AO117" s="74">
        <v>171.95086000000001</v>
      </c>
      <c r="AP117" s="74">
        <v>266.26407</v>
      </c>
      <c r="AQ117" s="74">
        <v>21.267329</v>
      </c>
      <c r="AR117" s="74">
        <v>17.143905</v>
      </c>
      <c r="AT117" s="90">
        <v>2010</v>
      </c>
      <c r="AU117" s="74">
        <v>0</v>
      </c>
      <c r="AV117" s="74">
        <v>0</v>
      </c>
      <c r="AW117" s="74">
        <v>0</v>
      </c>
      <c r="AX117" s="74">
        <v>0</v>
      </c>
      <c r="AY117" s="74">
        <v>0.43612240000000002</v>
      </c>
      <c r="AZ117" s="74">
        <v>0.73743769999999997</v>
      </c>
      <c r="BA117" s="74">
        <v>0.66746899999999998</v>
      </c>
      <c r="BB117" s="74">
        <v>2.3117111000000001</v>
      </c>
      <c r="BC117" s="74">
        <v>3.6432194999999998</v>
      </c>
      <c r="BD117" s="74">
        <v>6.7532627999999999</v>
      </c>
      <c r="BE117" s="74">
        <v>12.118449</v>
      </c>
      <c r="BF117" s="74">
        <v>24.9923</v>
      </c>
      <c r="BG117" s="74">
        <v>36.504173000000002</v>
      </c>
      <c r="BH117" s="74">
        <v>56.693398999999999</v>
      </c>
      <c r="BI117" s="74">
        <v>100.15689999999999</v>
      </c>
      <c r="BJ117" s="74">
        <v>140.95830000000001</v>
      </c>
      <c r="BK117" s="74">
        <v>197.03238999999999</v>
      </c>
      <c r="BL117" s="74">
        <v>297.21102999999999</v>
      </c>
      <c r="BM117" s="74">
        <v>23.479751</v>
      </c>
      <c r="BN117" s="74">
        <v>21.185655000000001</v>
      </c>
      <c r="BP117" s="90">
        <v>2010</v>
      </c>
    </row>
    <row r="118" spans="2:68">
      <c r="B118" s="90">
        <v>2011</v>
      </c>
      <c r="C118" s="74">
        <v>0</v>
      </c>
      <c r="D118" s="74">
        <v>0</v>
      </c>
      <c r="E118" s="74">
        <v>0</v>
      </c>
      <c r="F118" s="74">
        <v>0.1339407</v>
      </c>
      <c r="G118" s="74">
        <v>0.36431200000000002</v>
      </c>
      <c r="H118" s="74">
        <v>1.1889419000000001</v>
      </c>
      <c r="I118" s="74">
        <v>1.3000334</v>
      </c>
      <c r="J118" s="74">
        <v>2.0455022</v>
      </c>
      <c r="K118" s="74">
        <v>3.9402705999999998</v>
      </c>
      <c r="L118" s="74">
        <v>6.6741085</v>
      </c>
      <c r="M118" s="74">
        <v>12.303499</v>
      </c>
      <c r="N118" s="74">
        <v>21.447915999999999</v>
      </c>
      <c r="O118" s="74">
        <v>48.102252</v>
      </c>
      <c r="P118" s="74">
        <v>76.330566000000005</v>
      </c>
      <c r="Q118" s="74">
        <v>112.79163</v>
      </c>
      <c r="R118" s="74">
        <v>178.39797999999999</v>
      </c>
      <c r="S118" s="74">
        <v>215.14178000000001</v>
      </c>
      <c r="T118" s="74">
        <v>334.36399</v>
      </c>
      <c r="U118" s="74">
        <v>24.734144000000001</v>
      </c>
      <c r="V118" s="74">
        <v>24.509601</v>
      </c>
      <c r="X118" s="90">
        <v>2011</v>
      </c>
      <c r="Y118" s="74">
        <v>0</v>
      </c>
      <c r="Z118" s="74">
        <v>0</v>
      </c>
      <c r="AA118" s="74">
        <v>0</v>
      </c>
      <c r="AB118" s="74">
        <v>0.1414707</v>
      </c>
      <c r="AC118" s="74">
        <v>0</v>
      </c>
      <c r="AD118" s="74">
        <v>0.85670299999999999</v>
      </c>
      <c r="AE118" s="74">
        <v>0.7823196</v>
      </c>
      <c r="AF118" s="74">
        <v>2.1472617000000001</v>
      </c>
      <c r="AG118" s="74">
        <v>3.1230636999999999</v>
      </c>
      <c r="AH118" s="74">
        <v>7.2008127000000002</v>
      </c>
      <c r="AI118" s="74">
        <v>10.206300000000001</v>
      </c>
      <c r="AJ118" s="74">
        <v>18.251315999999999</v>
      </c>
      <c r="AK118" s="74">
        <v>27.976486999999999</v>
      </c>
      <c r="AL118" s="74">
        <v>38.332774000000001</v>
      </c>
      <c r="AM118" s="74">
        <v>59.669254000000002</v>
      </c>
      <c r="AN118" s="74">
        <v>106.69156</v>
      </c>
      <c r="AO118" s="74">
        <v>169.25747999999999</v>
      </c>
      <c r="AP118" s="74">
        <v>275.95384000000001</v>
      </c>
      <c r="AQ118" s="74">
        <v>21.101803</v>
      </c>
      <c r="AR118" s="74">
        <v>16.666858999999999</v>
      </c>
      <c r="AT118" s="90">
        <v>2011</v>
      </c>
      <c r="AU118" s="74">
        <v>0</v>
      </c>
      <c r="AV118" s="74">
        <v>0</v>
      </c>
      <c r="AW118" s="74">
        <v>0</v>
      </c>
      <c r="AX118" s="74">
        <v>0.1376028</v>
      </c>
      <c r="AY118" s="74">
        <v>0.18614310000000001</v>
      </c>
      <c r="AZ118" s="74">
        <v>1.0252266000000001</v>
      </c>
      <c r="BA118" s="74">
        <v>1.0415574999999999</v>
      </c>
      <c r="BB118" s="74">
        <v>2.0966890999999999</v>
      </c>
      <c r="BC118" s="74">
        <v>3.5281280000000002</v>
      </c>
      <c r="BD118" s="74">
        <v>6.9397738000000002</v>
      </c>
      <c r="BE118" s="74">
        <v>11.244505999999999</v>
      </c>
      <c r="BF118" s="74">
        <v>19.835432999999998</v>
      </c>
      <c r="BG118" s="74">
        <v>38.009788</v>
      </c>
      <c r="BH118" s="74">
        <v>57.217111000000003</v>
      </c>
      <c r="BI118" s="74">
        <v>85.753039000000001</v>
      </c>
      <c r="BJ118" s="74">
        <v>139.87868</v>
      </c>
      <c r="BK118" s="74">
        <v>188.95034999999999</v>
      </c>
      <c r="BL118" s="74">
        <v>296.08010000000002</v>
      </c>
      <c r="BM118" s="74">
        <v>22.909555000000001</v>
      </c>
      <c r="BN118" s="74">
        <v>20.315588999999999</v>
      </c>
      <c r="BP118" s="90">
        <v>2011</v>
      </c>
    </row>
    <row r="119" spans="2:68">
      <c r="B119" s="90">
        <v>2012</v>
      </c>
      <c r="C119" s="74">
        <v>0</v>
      </c>
      <c r="D119" s="74">
        <v>0</v>
      </c>
      <c r="E119" s="74">
        <v>0</v>
      </c>
      <c r="F119" s="74">
        <v>0</v>
      </c>
      <c r="G119" s="74">
        <v>0.24063019999999999</v>
      </c>
      <c r="H119" s="74">
        <v>1.046497</v>
      </c>
      <c r="I119" s="74">
        <v>0.87721389999999999</v>
      </c>
      <c r="J119" s="74">
        <v>3.3502478</v>
      </c>
      <c r="K119" s="74">
        <v>4.2050428000000002</v>
      </c>
      <c r="L119" s="74">
        <v>7.3732718999999998</v>
      </c>
      <c r="M119" s="74">
        <v>14.326134</v>
      </c>
      <c r="N119" s="74">
        <v>24.926888999999999</v>
      </c>
      <c r="O119" s="74">
        <v>42.516238999999999</v>
      </c>
      <c r="P119" s="74">
        <v>65.576094999999995</v>
      </c>
      <c r="Q119" s="74">
        <v>102.69632</v>
      </c>
      <c r="R119" s="74">
        <v>160.46189000000001</v>
      </c>
      <c r="S119" s="74">
        <v>227.95484999999999</v>
      </c>
      <c r="T119" s="74">
        <v>348.89652000000001</v>
      </c>
      <c r="U119" s="74">
        <v>24.414435999999998</v>
      </c>
      <c r="V119" s="74">
        <v>23.925359</v>
      </c>
      <c r="X119" s="90">
        <v>2012</v>
      </c>
      <c r="Y119" s="74">
        <v>0</v>
      </c>
      <c r="Z119" s="74">
        <v>0</v>
      </c>
      <c r="AA119" s="74">
        <v>0</v>
      </c>
      <c r="AB119" s="74">
        <v>0</v>
      </c>
      <c r="AC119" s="74">
        <v>0</v>
      </c>
      <c r="AD119" s="74">
        <v>0.59612089999999995</v>
      </c>
      <c r="AE119" s="74">
        <v>1.767871</v>
      </c>
      <c r="AF119" s="74">
        <v>1.7925253999999999</v>
      </c>
      <c r="AG119" s="74">
        <v>3.1490035999999999</v>
      </c>
      <c r="AH119" s="74">
        <v>6.4578708000000002</v>
      </c>
      <c r="AI119" s="74">
        <v>11.694919000000001</v>
      </c>
      <c r="AJ119" s="74">
        <v>18.413162</v>
      </c>
      <c r="AK119" s="74">
        <v>26.438506</v>
      </c>
      <c r="AL119" s="74">
        <v>37.920774999999999</v>
      </c>
      <c r="AM119" s="74">
        <v>60.345478</v>
      </c>
      <c r="AN119" s="74">
        <v>100.98626</v>
      </c>
      <c r="AO119" s="74">
        <v>146.92429000000001</v>
      </c>
      <c r="AP119" s="74">
        <v>254.48828</v>
      </c>
      <c r="AQ119" s="74">
        <v>20.060441999999998</v>
      </c>
      <c r="AR119" s="74">
        <v>15.860469</v>
      </c>
      <c r="AT119" s="90">
        <v>2012</v>
      </c>
      <c r="AU119" s="74">
        <v>0</v>
      </c>
      <c r="AV119" s="74">
        <v>0</v>
      </c>
      <c r="AW119" s="74">
        <v>0</v>
      </c>
      <c r="AX119" s="74">
        <v>0</v>
      </c>
      <c r="AY119" s="74">
        <v>0.12279139999999999</v>
      </c>
      <c r="AZ119" s="74">
        <v>0.82412669999999999</v>
      </c>
      <c r="BA119" s="74">
        <v>1.3208428000000001</v>
      </c>
      <c r="BB119" s="74">
        <v>2.5689061</v>
      </c>
      <c r="BC119" s="74">
        <v>3.6714964999999999</v>
      </c>
      <c r="BD119" s="74">
        <v>6.9111700000000003</v>
      </c>
      <c r="BE119" s="74">
        <v>12.996969999999999</v>
      </c>
      <c r="BF119" s="74">
        <v>21.632403</v>
      </c>
      <c r="BG119" s="74">
        <v>34.429192999999998</v>
      </c>
      <c r="BH119" s="74">
        <v>51.661535000000001</v>
      </c>
      <c r="BI119" s="74">
        <v>81.115899999999996</v>
      </c>
      <c r="BJ119" s="74">
        <v>128.73390000000001</v>
      </c>
      <c r="BK119" s="74">
        <v>181.98444000000001</v>
      </c>
      <c r="BL119" s="74">
        <v>287.49777</v>
      </c>
      <c r="BM119" s="74">
        <v>22.227143999999999</v>
      </c>
      <c r="BN119" s="74">
        <v>19.531037999999999</v>
      </c>
      <c r="BP119" s="90">
        <v>2012</v>
      </c>
    </row>
    <row r="120" spans="2:68">
      <c r="B120" s="90">
        <v>2013</v>
      </c>
      <c r="C120" s="74">
        <v>0</v>
      </c>
      <c r="D120" s="74">
        <v>0</v>
      </c>
      <c r="E120" s="74">
        <v>0</v>
      </c>
      <c r="F120" s="74">
        <v>0</v>
      </c>
      <c r="G120" s="74">
        <v>0.1191171</v>
      </c>
      <c r="H120" s="74">
        <v>1.4862001</v>
      </c>
      <c r="I120" s="74">
        <v>1.0841414</v>
      </c>
      <c r="J120" s="74">
        <v>1.9341162999999999</v>
      </c>
      <c r="K120" s="74">
        <v>3.6578184</v>
      </c>
      <c r="L120" s="74">
        <v>7.6572205999999996</v>
      </c>
      <c r="M120" s="74">
        <v>15.683589</v>
      </c>
      <c r="N120" s="74">
        <v>23.513089000000001</v>
      </c>
      <c r="O120" s="74">
        <v>41.945013000000003</v>
      </c>
      <c r="P120" s="74">
        <v>66.504349000000005</v>
      </c>
      <c r="Q120" s="74">
        <v>110.36515</v>
      </c>
      <c r="R120" s="74">
        <v>161.13321999999999</v>
      </c>
      <c r="S120" s="74">
        <v>227.75639000000001</v>
      </c>
      <c r="T120" s="74">
        <v>351.06670000000003</v>
      </c>
      <c r="U120" s="74">
        <v>25.003986999999999</v>
      </c>
      <c r="V120" s="74">
        <v>24.156383000000002</v>
      </c>
      <c r="X120" s="90">
        <v>2013</v>
      </c>
      <c r="Y120" s="74">
        <v>0</v>
      </c>
      <c r="Z120" s="74">
        <v>0</v>
      </c>
      <c r="AA120" s="74">
        <v>0</v>
      </c>
      <c r="AB120" s="74">
        <v>0</v>
      </c>
      <c r="AC120" s="74">
        <v>0.12404610000000001</v>
      </c>
      <c r="AD120" s="74">
        <v>0.93310780000000004</v>
      </c>
      <c r="AE120" s="74">
        <v>2.0671081</v>
      </c>
      <c r="AF120" s="74">
        <v>2.0585238000000001</v>
      </c>
      <c r="AG120" s="74">
        <v>2.9790063</v>
      </c>
      <c r="AH120" s="74">
        <v>6.9763476000000004</v>
      </c>
      <c r="AI120" s="74">
        <v>10.611409</v>
      </c>
      <c r="AJ120" s="74">
        <v>15.614265</v>
      </c>
      <c r="AK120" s="74">
        <v>24.842980000000001</v>
      </c>
      <c r="AL120" s="74">
        <v>38.683365999999999</v>
      </c>
      <c r="AM120" s="74">
        <v>57.801144000000001</v>
      </c>
      <c r="AN120" s="74">
        <v>106.10572999999999</v>
      </c>
      <c r="AO120" s="74">
        <v>171.05713</v>
      </c>
      <c r="AP120" s="74">
        <v>275.65974</v>
      </c>
      <c r="AQ120" s="74">
        <v>21.07217</v>
      </c>
      <c r="AR120" s="74">
        <v>16.453645000000002</v>
      </c>
      <c r="AT120" s="90">
        <v>2013</v>
      </c>
      <c r="AU120" s="74">
        <v>0</v>
      </c>
      <c r="AV120" s="74">
        <v>0</v>
      </c>
      <c r="AW120" s="74">
        <v>0</v>
      </c>
      <c r="AX120" s="74">
        <v>0</v>
      </c>
      <c r="AY120" s="74">
        <v>0.1215316</v>
      </c>
      <c r="AZ120" s="74">
        <v>1.2124263</v>
      </c>
      <c r="BA120" s="74">
        <v>1.5733212999999999</v>
      </c>
      <c r="BB120" s="74">
        <v>1.9963884999999999</v>
      </c>
      <c r="BC120" s="74">
        <v>3.3145169000000001</v>
      </c>
      <c r="BD120" s="74">
        <v>7.3130965000000003</v>
      </c>
      <c r="BE120" s="74">
        <v>13.11956</v>
      </c>
      <c r="BF120" s="74">
        <v>19.507504000000001</v>
      </c>
      <c r="BG120" s="74">
        <v>33.305579000000002</v>
      </c>
      <c r="BH120" s="74">
        <v>52.515754999999999</v>
      </c>
      <c r="BI120" s="74">
        <v>83.528254000000004</v>
      </c>
      <c r="BJ120" s="74">
        <v>131.94541000000001</v>
      </c>
      <c r="BK120" s="74">
        <v>195.7593</v>
      </c>
      <c r="BL120" s="74">
        <v>302.45021000000003</v>
      </c>
      <c r="BM120" s="74">
        <v>23.028234999999999</v>
      </c>
      <c r="BN120" s="74">
        <v>20.019062999999999</v>
      </c>
      <c r="BP120" s="90">
        <v>2013</v>
      </c>
    </row>
    <row r="121" spans="2:68">
      <c r="B121" s="90">
        <v>2014</v>
      </c>
      <c r="C121" s="74">
        <v>0</v>
      </c>
      <c r="D121" s="74">
        <v>0</v>
      </c>
      <c r="E121" s="74">
        <v>0</v>
      </c>
      <c r="F121" s="74">
        <v>0</v>
      </c>
      <c r="G121" s="74">
        <v>0</v>
      </c>
      <c r="H121" s="74">
        <v>0.7930933</v>
      </c>
      <c r="I121" s="74">
        <v>1.7563333000000001</v>
      </c>
      <c r="J121" s="74">
        <v>1.9317500000000001</v>
      </c>
      <c r="K121" s="74">
        <v>4.2550087999999997</v>
      </c>
      <c r="L121" s="74">
        <v>6.7201643999999998</v>
      </c>
      <c r="M121" s="74">
        <v>13.873906</v>
      </c>
      <c r="N121" s="74">
        <v>23.360468000000001</v>
      </c>
      <c r="O121" s="74">
        <v>46.156320000000001</v>
      </c>
      <c r="P121" s="74">
        <v>64.634839999999997</v>
      </c>
      <c r="Q121" s="74">
        <v>92.087501000000003</v>
      </c>
      <c r="R121" s="74">
        <v>152.77293</v>
      </c>
      <c r="S121" s="74">
        <v>213.01208</v>
      </c>
      <c r="T121" s="74">
        <v>339.35133000000002</v>
      </c>
      <c r="U121" s="74">
        <v>24.151762000000002</v>
      </c>
      <c r="V121" s="74">
        <v>22.876657999999999</v>
      </c>
      <c r="X121" s="90">
        <v>2014</v>
      </c>
      <c r="Y121" s="74">
        <v>0</v>
      </c>
      <c r="Z121" s="74">
        <v>0</v>
      </c>
      <c r="AA121" s="74">
        <v>0</v>
      </c>
      <c r="AB121" s="74">
        <v>0</v>
      </c>
      <c r="AC121" s="74">
        <v>0.36879960000000001</v>
      </c>
      <c r="AD121" s="74">
        <v>0.68684069999999997</v>
      </c>
      <c r="AE121" s="74">
        <v>2.3515662000000002</v>
      </c>
      <c r="AF121" s="74">
        <v>1.7982123000000001</v>
      </c>
      <c r="AG121" s="74">
        <v>3.6861449999999998</v>
      </c>
      <c r="AH121" s="74">
        <v>7.5545334999999998</v>
      </c>
      <c r="AI121" s="74">
        <v>8.7297349999999998</v>
      </c>
      <c r="AJ121" s="74">
        <v>16.396585999999999</v>
      </c>
      <c r="AK121" s="74">
        <v>26.037199999999999</v>
      </c>
      <c r="AL121" s="74">
        <v>37.853746000000001</v>
      </c>
      <c r="AM121" s="74">
        <v>55.080914</v>
      </c>
      <c r="AN121" s="74">
        <v>94.732264999999998</v>
      </c>
      <c r="AO121" s="74">
        <v>154.75738999999999</v>
      </c>
      <c r="AP121" s="74">
        <v>264.56119999999999</v>
      </c>
      <c r="AQ121" s="74">
        <v>20.240857999999999</v>
      </c>
      <c r="AR121" s="74">
        <v>15.661542000000001</v>
      </c>
      <c r="AT121" s="90">
        <v>2014</v>
      </c>
      <c r="AU121" s="74">
        <v>0</v>
      </c>
      <c r="AV121" s="74">
        <v>0</v>
      </c>
      <c r="AW121" s="74">
        <v>0</v>
      </c>
      <c r="AX121" s="74">
        <v>0</v>
      </c>
      <c r="AY121" s="74">
        <v>0.18054529999999999</v>
      </c>
      <c r="AZ121" s="74">
        <v>0.74024089999999998</v>
      </c>
      <c r="BA121" s="74">
        <v>2.0533291</v>
      </c>
      <c r="BB121" s="74">
        <v>1.8648929999999999</v>
      </c>
      <c r="BC121" s="74">
        <v>3.9674261999999998</v>
      </c>
      <c r="BD121" s="74">
        <v>7.1433302999999997</v>
      </c>
      <c r="BE121" s="74">
        <v>11.270246</v>
      </c>
      <c r="BF121" s="74">
        <v>19.824724</v>
      </c>
      <c r="BG121" s="74">
        <v>35.940753000000001</v>
      </c>
      <c r="BH121" s="74">
        <v>51.157299999999999</v>
      </c>
      <c r="BI121" s="74">
        <v>73.192957000000007</v>
      </c>
      <c r="BJ121" s="74">
        <v>122.07144</v>
      </c>
      <c r="BK121" s="74">
        <v>180.33418</v>
      </c>
      <c r="BL121" s="74">
        <v>291.54390999999998</v>
      </c>
      <c r="BM121" s="74">
        <v>22.184654999999999</v>
      </c>
      <c r="BN121" s="74">
        <v>18.993945</v>
      </c>
      <c r="BP121" s="90">
        <v>2014</v>
      </c>
    </row>
    <row r="122" spans="2:68">
      <c r="B122" s="90">
        <v>2015</v>
      </c>
      <c r="C122" s="74">
        <v>0</v>
      </c>
      <c r="D122" s="74">
        <v>0</v>
      </c>
      <c r="E122" s="74">
        <v>0</v>
      </c>
      <c r="F122" s="74">
        <v>0.13289090000000001</v>
      </c>
      <c r="G122" s="74">
        <v>0.23354279999999999</v>
      </c>
      <c r="H122" s="74">
        <v>0.66989259999999995</v>
      </c>
      <c r="I122" s="74">
        <v>2.0574555999999999</v>
      </c>
      <c r="J122" s="74">
        <v>2.0373937999999998</v>
      </c>
      <c r="K122" s="74">
        <v>4.2722106000000002</v>
      </c>
      <c r="L122" s="74">
        <v>8.9880966000000004</v>
      </c>
      <c r="M122" s="74">
        <v>16.501736000000001</v>
      </c>
      <c r="N122" s="74">
        <v>25.762274999999999</v>
      </c>
      <c r="O122" s="74">
        <v>40.257905000000001</v>
      </c>
      <c r="P122" s="74">
        <v>64.720854000000003</v>
      </c>
      <c r="Q122" s="74">
        <v>85.521005000000002</v>
      </c>
      <c r="R122" s="74">
        <v>149.95671999999999</v>
      </c>
      <c r="S122" s="74">
        <v>214.84612000000001</v>
      </c>
      <c r="T122" s="74">
        <v>349.65848999999997</v>
      </c>
      <c r="U122" s="74">
        <v>24.603362000000001</v>
      </c>
      <c r="V122" s="74">
        <v>23.018433999999999</v>
      </c>
      <c r="X122" s="90">
        <v>2015</v>
      </c>
      <c r="Y122" s="74">
        <v>0</v>
      </c>
      <c r="Z122" s="74">
        <v>0</v>
      </c>
      <c r="AA122" s="74">
        <v>0</v>
      </c>
      <c r="AB122" s="74">
        <v>0</v>
      </c>
      <c r="AC122" s="74">
        <v>0.2439307</v>
      </c>
      <c r="AD122" s="74">
        <v>0.89851300000000001</v>
      </c>
      <c r="AE122" s="74">
        <v>1.9374897</v>
      </c>
      <c r="AF122" s="74">
        <v>2.2853051</v>
      </c>
      <c r="AG122" s="74">
        <v>4.3064157999999999</v>
      </c>
      <c r="AH122" s="74">
        <v>7.1775034</v>
      </c>
      <c r="AI122" s="74">
        <v>13.159376</v>
      </c>
      <c r="AJ122" s="74">
        <v>13.600058000000001</v>
      </c>
      <c r="AK122" s="74">
        <v>26.31108</v>
      </c>
      <c r="AL122" s="74">
        <v>37.726272000000002</v>
      </c>
      <c r="AM122" s="74">
        <v>58.520086999999997</v>
      </c>
      <c r="AN122" s="74">
        <v>104.97946</v>
      </c>
      <c r="AO122" s="74">
        <v>162.59123</v>
      </c>
      <c r="AP122" s="74">
        <v>273.34269</v>
      </c>
      <c r="AQ122" s="74">
        <v>21.320710999999999</v>
      </c>
      <c r="AR122" s="74">
        <v>16.494541000000002</v>
      </c>
      <c r="AT122" s="90">
        <v>2015</v>
      </c>
      <c r="AU122" s="74">
        <v>0</v>
      </c>
      <c r="AV122" s="74">
        <v>0</v>
      </c>
      <c r="AW122" s="74">
        <v>0</v>
      </c>
      <c r="AX122" s="74">
        <v>6.8033899999999994E-2</v>
      </c>
      <c r="AY122" s="74">
        <v>0.2386238</v>
      </c>
      <c r="AZ122" s="74">
        <v>0.78386319999999998</v>
      </c>
      <c r="BA122" s="74">
        <v>1.9973851</v>
      </c>
      <c r="BB122" s="74">
        <v>2.1615326000000001</v>
      </c>
      <c r="BC122" s="74">
        <v>4.2894858999999999</v>
      </c>
      <c r="BD122" s="74">
        <v>8.0674592999999994</v>
      </c>
      <c r="BE122" s="74">
        <v>14.808384999999999</v>
      </c>
      <c r="BF122" s="74">
        <v>19.576212999999999</v>
      </c>
      <c r="BG122" s="74">
        <v>33.147060000000003</v>
      </c>
      <c r="BH122" s="74">
        <v>51.107812000000003</v>
      </c>
      <c r="BI122" s="74">
        <v>71.738457999999994</v>
      </c>
      <c r="BJ122" s="74">
        <v>126.2426</v>
      </c>
      <c r="BK122" s="74">
        <v>185.65751</v>
      </c>
      <c r="BL122" s="74">
        <v>301.31464999999997</v>
      </c>
      <c r="BM122" s="74">
        <v>22.950962000000001</v>
      </c>
      <c r="BN122" s="74">
        <v>19.505413000000001</v>
      </c>
      <c r="BP122" s="90">
        <v>2015</v>
      </c>
    </row>
    <row r="123" spans="2:68">
      <c r="B123" s="90">
        <v>2016</v>
      </c>
      <c r="C123" s="74">
        <v>0</v>
      </c>
      <c r="D123" s="74">
        <v>0</v>
      </c>
      <c r="E123" s="74">
        <v>0</v>
      </c>
      <c r="F123" s="74">
        <v>0</v>
      </c>
      <c r="G123" s="74">
        <v>0.1156104</v>
      </c>
      <c r="H123" s="74">
        <v>1.4321360000000001</v>
      </c>
      <c r="I123" s="74">
        <v>2.5782989999999999</v>
      </c>
      <c r="J123" s="74">
        <v>2.1200497</v>
      </c>
      <c r="K123" s="74">
        <v>4.3336139999999999</v>
      </c>
      <c r="L123" s="74">
        <v>8.9096157999999992</v>
      </c>
      <c r="M123" s="74">
        <v>15.993959</v>
      </c>
      <c r="N123" s="74">
        <v>23.627334999999999</v>
      </c>
      <c r="O123" s="74">
        <v>38.896714000000003</v>
      </c>
      <c r="P123" s="74">
        <v>58.393169</v>
      </c>
      <c r="Q123" s="74">
        <v>83.096596000000005</v>
      </c>
      <c r="R123" s="74">
        <v>158.68638000000001</v>
      </c>
      <c r="S123" s="74">
        <v>220.24474000000001</v>
      </c>
      <c r="T123" s="74">
        <v>341.44544999999999</v>
      </c>
      <c r="U123" s="74">
        <v>24.610434000000001</v>
      </c>
      <c r="V123" s="74">
        <v>22.809723000000002</v>
      </c>
      <c r="X123" s="90">
        <v>2016</v>
      </c>
      <c r="Y123" s="74">
        <v>0</v>
      </c>
      <c r="Z123" s="74">
        <v>0</v>
      </c>
      <c r="AA123" s="74">
        <v>0</v>
      </c>
      <c r="AB123" s="74">
        <v>0</v>
      </c>
      <c r="AC123" s="74">
        <v>0.24122540000000001</v>
      </c>
      <c r="AD123" s="74">
        <v>0.66184180000000004</v>
      </c>
      <c r="AE123" s="74">
        <v>2.1063741</v>
      </c>
      <c r="AF123" s="74">
        <v>1.7378480999999999</v>
      </c>
      <c r="AG123" s="74">
        <v>3.5403156</v>
      </c>
      <c r="AH123" s="74">
        <v>7.9339697999999999</v>
      </c>
      <c r="AI123" s="74">
        <v>9.0366660000000003</v>
      </c>
      <c r="AJ123" s="74">
        <v>13.693585000000001</v>
      </c>
      <c r="AK123" s="74">
        <v>25.026038</v>
      </c>
      <c r="AL123" s="74">
        <v>33.611330000000002</v>
      </c>
      <c r="AM123" s="74">
        <v>57.350200000000001</v>
      </c>
      <c r="AN123" s="74">
        <v>98.529347000000001</v>
      </c>
      <c r="AO123" s="74">
        <v>157.56074000000001</v>
      </c>
      <c r="AP123" s="74">
        <v>254.74474000000001</v>
      </c>
      <c r="AQ123" s="74">
        <v>20.093751999999999</v>
      </c>
      <c r="AR123" s="74">
        <v>15.421336</v>
      </c>
      <c r="AT123" s="90">
        <v>2016</v>
      </c>
      <c r="AU123" s="74">
        <v>0</v>
      </c>
      <c r="AV123" s="74">
        <v>0</v>
      </c>
      <c r="AW123" s="74">
        <v>0</v>
      </c>
      <c r="AX123" s="74">
        <v>0</v>
      </c>
      <c r="AY123" s="74">
        <v>0.17708789999999999</v>
      </c>
      <c r="AZ123" s="74">
        <v>1.0472382</v>
      </c>
      <c r="BA123" s="74">
        <v>2.3410261999999999</v>
      </c>
      <c r="BB123" s="74">
        <v>1.9285059</v>
      </c>
      <c r="BC123" s="74">
        <v>3.9341618</v>
      </c>
      <c r="BD123" s="74">
        <v>8.4115818000000004</v>
      </c>
      <c r="BE123" s="74">
        <v>12.463868</v>
      </c>
      <c r="BF123" s="74">
        <v>18.564755000000002</v>
      </c>
      <c r="BG123" s="74">
        <v>31.803422999999999</v>
      </c>
      <c r="BH123" s="74">
        <v>45.847991</v>
      </c>
      <c r="BI123" s="74">
        <v>69.984588000000002</v>
      </c>
      <c r="BJ123" s="74">
        <v>126.99630999999999</v>
      </c>
      <c r="BK123" s="74">
        <v>185.45251999999999</v>
      </c>
      <c r="BL123" s="74">
        <v>286.94018</v>
      </c>
      <c r="BM123" s="74">
        <v>22.334838000000001</v>
      </c>
      <c r="BN123" s="74">
        <v>18.831835999999999</v>
      </c>
      <c r="BP123" s="90">
        <v>2016</v>
      </c>
    </row>
    <row r="124" spans="2:68">
      <c r="B124" s="90">
        <v>2017</v>
      </c>
      <c r="C124" s="74">
        <v>0</v>
      </c>
      <c r="D124" s="74">
        <v>0</v>
      </c>
      <c r="E124" s="74">
        <v>0</v>
      </c>
      <c r="F124" s="74">
        <v>0</v>
      </c>
      <c r="G124" s="74">
        <v>0.22845940000000001</v>
      </c>
      <c r="H124" s="74">
        <v>0.54148180000000001</v>
      </c>
      <c r="I124" s="74">
        <v>1.9781089000000001</v>
      </c>
      <c r="J124" s="74">
        <v>3.0200312999999999</v>
      </c>
      <c r="K124" s="74">
        <v>3.8847459</v>
      </c>
      <c r="L124" s="74">
        <v>7.1648370000000003</v>
      </c>
      <c r="M124" s="74">
        <v>14.666456999999999</v>
      </c>
      <c r="N124" s="74">
        <v>23.125046000000001</v>
      </c>
      <c r="O124" s="74">
        <v>32.494883000000002</v>
      </c>
      <c r="P124" s="74">
        <v>57.779133999999999</v>
      </c>
      <c r="Q124" s="74">
        <v>81.056068999999994</v>
      </c>
      <c r="R124" s="74">
        <v>135.32304999999999</v>
      </c>
      <c r="S124" s="74">
        <v>203.12603999999999</v>
      </c>
      <c r="T124" s="74">
        <v>341.91744999999997</v>
      </c>
      <c r="U124" s="74">
        <v>23.296429</v>
      </c>
      <c r="V124" s="74">
        <v>21.23583</v>
      </c>
      <c r="X124" s="90">
        <v>2017</v>
      </c>
      <c r="Y124" s="74">
        <v>0</v>
      </c>
      <c r="Z124" s="74">
        <v>0</v>
      </c>
      <c r="AA124" s="74">
        <v>0</v>
      </c>
      <c r="AB124" s="74">
        <v>0</v>
      </c>
      <c r="AC124" s="74">
        <v>0.11929439999999999</v>
      </c>
      <c r="AD124" s="74">
        <v>0.6510148</v>
      </c>
      <c r="AE124" s="74">
        <v>1.4084019000000001</v>
      </c>
      <c r="AF124" s="74">
        <v>2.0373652999999998</v>
      </c>
      <c r="AG124" s="74">
        <v>3.3468985999999998</v>
      </c>
      <c r="AH124" s="74">
        <v>5.7106214</v>
      </c>
      <c r="AI124" s="74">
        <v>11.266783</v>
      </c>
      <c r="AJ124" s="74">
        <v>14.053661999999999</v>
      </c>
      <c r="AK124" s="74">
        <v>23.129341</v>
      </c>
      <c r="AL124" s="74">
        <v>32.048648</v>
      </c>
      <c r="AM124" s="74">
        <v>51.880408000000003</v>
      </c>
      <c r="AN124" s="74">
        <v>92.205921000000004</v>
      </c>
      <c r="AO124" s="74">
        <v>136.83222000000001</v>
      </c>
      <c r="AP124" s="74">
        <v>267.44333999999998</v>
      </c>
      <c r="AQ124" s="74">
        <v>19.493096999999999</v>
      </c>
      <c r="AR124" s="74">
        <v>14.717264999999999</v>
      </c>
      <c r="AT124" s="90">
        <v>2017</v>
      </c>
      <c r="AU124" s="74">
        <v>0</v>
      </c>
      <c r="AV124" s="74">
        <v>0</v>
      </c>
      <c r="AW124" s="74">
        <v>0</v>
      </c>
      <c r="AX124" s="74">
        <v>0</v>
      </c>
      <c r="AY124" s="74">
        <v>0.17506070000000001</v>
      </c>
      <c r="AZ124" s="74">
        <v>0.59619630000000001</v>
      </c>
      <c r="BA124" s="74">
        <v>1.6912240000000001</v>
      </c>
      <c r="BB124" s="74">
        <v>2.5267458999999999</v>
      </c>
      <c r="BC124" s="74">
        <v>3.6143602000000001</v>
      </c>
      <c r="BD124" s="74">
        <v>6.4240554999999997</v>
      </c>
      <c r="BE124" s="74">
        <v>12.939840999999999</v>
      </c>
      <c r="BF124" s="74">
        <v>18.502050000000001</v>
      </c>
      <c r="BG124" s="74">
        <v>27.693387999999999</v>
      </c>
      <c r="BH124" s="74">
        <v>44.679948000000003</v>
      </c>
      <c r="BI124" s="74">
        <v>66.199926000000005</v>
      </c>
      <c r="BJ124" s="74">
        <v>112.70622</v>
      </c>
      <c r="BK124" s="74">
        <v>166.51261</v>
      </c>
      <c r="BL124" s="74">
        <v>295.39870999999999</v>
      </c>
      <c r="BM124" s="74">
        <v>21.380426</v>
      </c>
      <c r="BN124" s="74">
        <v>17.732786000000001</v>
      </c>
      <c r="BP124" s="90">
        <v>2017</v>
      </c>
    </row>
    <row r="125" spans="2:68">
      <c r="B125" s="90">
        <v>2018</v>
      </c>
      <c r="C125" s="74">
        <v>0</v>
      </c>
      <c r="D125" s="74">
        <v>0</v>
      </c>
      <c r="E125" s="74">
        <v>0</v>
      </c>
      <c r="F125" s="74">
        <v>0.13078609999999999</v>
      </c>
      <c r="G125" s="74">
        <v>0</v>
      </c>
      <c r="H125" s="74">
        <v>0.64061360000000001</v>
      </c>
      <c r="I125" s="74">
        <v>1.9520002999999999</v>
      </c>
      <c r="J125" s="74">
        <v>2.9121983999999999</v>
      </c>
      <c r="K125" s="74">
        <v>4.1634283999999999</v>
      </c>
      <c r="L125" s="74">
        <v>6.6727651999999997</v>
      </c>
      <c r="M125" s="74">
        <v>14.193617</v>
      </c>
      <c r="N125" s="74">
        <v>23.653918999999998</v>
      </c>
      <c r="O125" s="74">
        <v>36.446399999999997</v>
      </c>
      <c r="P125" s="74">
        <v>61.848891999999999</v>
      </c>
      <c r="Q125" s="74">
        <v>78.947316000000001</v>
      </c>
      <c r="R125" s="74">
        <v>130.36596</v>
      </c>
      <c r="S125" s="74">
        <v>194.31447</v>
      </c>
      <c r="T125" s="74">
        <v>321.67439999999999</v>
      </c>
      <c r="U125" s="74">
        <v>23.316775</v>
      </c>
      <c r="V125" s="74">
        <v>20.891200999999999</v>
      </c>
      <c r="X125" s="90">
        <v>2018</v>
      </c>
      <c r="Y125" s="74">
        <v>0</v>
      </c>
      <c r="Z125" s="74">
        <v>0</v>
      </c>
      <c r="AA125" s="74">
        <v>0</v>
      </c>
      <c r="AB125" s="74">
        <v>0</v>
      </c>
      <c r="AC125" s="74">
        <v>0.11834450000000001</v>
      </c>
      <c r="AD125" s="74">
        <v>1.1796145</v>
      </c>
      <c r="AE125" s="74">
        <v>1.1731606000000001</v>
      </c>
      <c r="AF125" s="74">
        <v>2.5364879999999999</v>
      </c>
      <c r="AG125" s="74">
        <v>4.3625993000000003</v>
      </c>
      <c r="AH125" s="74">
        <v>6.2231772000000003</v>
      </c>
      <c r="AI125" s="74">
        <v>12.465895</v>
      </c>
      <c r="AJ125" s="74">
        <v>17.414152000000001</v>
      </c>
      <c r="AK125" s="74">
        <v>23.769839000000001</v>
      </c>
      <c r="AL125" s="74">
        <v>30.498284000000002</v>
      </c>
      <c r="AM125" s="74">
        <v>46.856921999999997</v>
      </c>
      <c r="AN125" s="74">
        <v>90.274500000000003</v>
      </c>
      <c r="AO125" s="74">
        <v>141.18989999999999</v>
      </c>
      <c r="AP125" s="74">
        <v>263.7645</v>
      </c>
      <c r="AQ125" s="74">
        <v>19.772469999999998</v>
      </c>
      <c r="AR125" s="74">
        <v>14.923921</v>
      </c>
      <c r="AT125" s="90">
        <v>2018</v>
      </c>
      <c r="AU125" s="74">
        <v>0</v>
      </c>
      <c r="AV125" s="74">
        <v>0</v>
      </c>
      <c r="AW125" s="74">
        <v>0</v>
      </c>
      <c r="AX125" s="74">
        <v>6.7190899999999998E-2</v>
      </c>
      <c r="AY125" s="74">
        <v>5.7787699999999997E-2</v>
      </c>
      <c r="AZ125" s="74">
        <v>0.90952379999999999</v>
      </c>
      <c r="BA125" s="74">
        <v>1.5593334000000001</v>
      </c>
      <c r="BB125" s="74">
        <v>2.7233762000000001</v>
      </c>
      <c r="BC125" s="74">
        <v>4.2636168999999997</v>
      </c>
      <c r="BD125" s="74">
        <v>6.4442947000000004</v>
      </c>
      <c r="BE125" s="74">
        <v>13.316075</v>
      </c>
      <c r="BF125" s="74">
        <v>20.476141999999999</v>
      </c>
      <c r="BG125" s="74">
        <v>29.935077</v>
      </c>
      <c r="BH125" s="74">
        <v>45.790610999999998</v>
      </c>
      <c r="BI125" s="74">
        <v>62.594149000000002</v>
      </c>
      <c r="BJ125" s="74">
        <v>109.41374</v>
      </c>
      <c r="BK125" s="74">
        <v>165.11492999999999</v>
      </c>
      <c r="BL125" s="74">
        <v>285.71028000000001</v>
      </c>
      <c r="BM125" s="74">
        <v>21.531645000000001</v>
      </c>
      <c r="BN125" s="74">
        <v>17.707325000000001</v>
      </c>
      <c r="BP125" s="90">
        <v>2018</v>
      </c>
    </row>
    <row r="126" spans="2:68">
      <c r="B126" s="90">
        <v>2019</v>
      </c>
      <c r="C126" s="74">
        <v>0</v>
      </c>
      <c r="D126" s="74">
        <v>0</v>
      </c>
      <c r="E126" s="74">
        <v>0</v>
      </c>
      <c r="F126" s="74">
        <v>0</v>
      </c>
      <c r="G126" s="74">
        <v>0.2236506</v>
      </c>
      <c r="H126" s="74">
        <v>0.63158890000000001</v>
      </c>
      <c r="I126" s="74">
        <v>2.9960591000000001</v>
      </c>
      <c r="J126" s="74">
        <v>3.6052559999999998</v>
      </c>
      <c r="K126" s="74">
        <v>4.0371774</v>
      </c>
      <c r="L126" s="74">
        <v>7.3449729000000001</v>
      </c>
      <c r="M126" s="74">
        <v>13.063409</v>
      </c>
      <c r="N126" s="74">
        <v>19.942219999999999</v>
      </c>
      <c r="O126" s="74">
        <v>37.043159000000003</v>
      </c>
      <c r="P126" s="74">
        <v>54.782586999999999</v>
      </c>
      <c r="Q126" s="74">
        <v>75.760643000000002</v>
      </c>
      <c r="R126" s="74">
        <v>112.18622999999999</v>
      </c>
      <c r="S126" s="74">
        <v>189.5061</v>
      </c>
      <c r="T126" s="74">
        <v>341.73606000000001</v>
      </c>
      <c r="U126" s="74">
        <v>22.826982000000001</v>
      </c>
      <c r="V126" s="74">
        <v>20.175440999999999</v>
      </c>
      <c r="X126" s="90">
        <v>2019</v>
      </c>
      <c r="Y126" s="74">
        <v>0</v>
      </c>
      <c r="Z126" s="74">
        <v>0</v>
      </c>
      <c r="AA126" s="74">
        <v>0</v>
      </c>
      <c r="AB126" s="74">
        <v>0</v>
      </c>
      <c r="AC126" s="74">
        <v>0.1182213</v>
      </c>
      <c r="AD126" s="74">
        <v>0.74289629999999995</v>
      </c>
      <c r="AE126" s="74">
        <v>1.6810290000000001</v>
      </c>
      <c r="AF126" s="74">
        <v>2.4496677</v>
      </c>
      <c r="AG126" s="74">
        <v>3.8438647000000001</v>
      </c>
      <c r="AH126" s="74">
        <v>6.3297296999999997</v>
      </c>
      <c r="AI126" s="74">
        <v>9.7065803000000006</v>
      </c>
      <c r="AJ126" s="74">
        <v>12.255134</v>
      </c>
      <c r="AK126" s="74">
        <v>18.565850999999999</v>
      </c>
      <c r="AL126" s="74">
        <v>33.295566999999998</v>
      </c>
      <c r="AM126" s="74">
        <v>48.462915000000002</v>
      </c>
      <c r="AN126" s="74">
        <v>70.796367000000004</v>
      </c>
      <c r="AO126" s="74">
        <v>124.98189000000001</v>
      </c>
      <c r="AP126" s="74">
        <v>280.76713000000001</v>
      </c>
      <c r="AQ126" s="74">
        <v>18.851500999999999</v>
      </c>
      <c r="AR126" s="74">
        <v>13.805363</v>
      </c>
      <c r="AT126" s="90">
        <v>2019</v>
      </c>
      <c r="AU126" s="74">
        <v>0</v>
      </c>
      <c r="AV126" s="74">
        <v>0</v>
      </c>
      <c r="AW126" s="74">
        <v>0</v>
      </c>
      <c r="AX126" s="74">
        <v>0</v>
      </c>
      <c r="AY126" s="74">
        <v>0.17240159999999999</v>
      </c>
      <c r="AZ126" s="74">
        <v>0.68701540000000005</v>
      </c>
      <c r="BA126" s="74">
        <v>2.3325358999999999</v>
      </c>
      <c r="BB126" s="74">
        <v>3.0240681999999999</v>
      </c>
      <c r="BC126" s="74">
        <v>3.9396841</v>
      </c>
      <c r="BD126" s="74">
        <v>6.8305321000000001</v>
      </c>
      <c r="BE126" s="74">
        <v>11.357618</v>
      </c>
      <c r="BF126" s="74">
        <v>16.026188000000001</v>
      </c>
      <c r="BG126" s="74">
        <v>27.547478000000002</v>
      </c>
      <c r="BH126" s="74">
        <v>43.717694000000002</v>
      </c>
      <c r="BI126" s="74">
        <v>61.803882000000002</v>
      </c>
      <c r="BJ126" s="74">
        <v>90.624666000000005</v>
      </c>
      <c r="BK126" s="74">
        <v>154.16636</v>
      </c>
      <c r="BL126" s="74">
        <v>304.09922999999998</v>
      </c>
      <c r="BM126" s="74">
        <v>20.825088999999998</v>
      </c>
      <c r="BN126" s="74">
        <v>16.778091</v>
      </c>
      <c r="BP126" s="90">
        <v>2019</v>
      </c>
    </row>
    <row r="127" spans="2:68">
      <c r="B127" s="90">
        <v>2020</v>
      </c>
      <c r="C127" s="74">
        <v>0</v>
      </c>
      <c r="D127" s="74">
        <v>0</v>
      </c>
      <c r="E127" s="74">
        <v>0</v>
      </c>
      <c r="F127" s="74">
        <v>0</v>
      </c>
      <c r="G127" s="74">
        <v>0.3419758</v>
      </c>
      <c r="H127" s="74">
        <v>0.63300350000000005</v>
      </c>
      <c r="I127" s="74">
        <v>1.4795244000000001</v>
      </c>
      <c r="J127" s="74">
        <v>2.6244681000000001</v>
      </c>
      <c r="K127" s="74">
        <v>3.6183152000000001</v>
      </c>
      <c r="L127" s="74">
        <v>8.9007886999999997</v>
      </c>
      <c r="M127" s="74">
        <v>14.645975999999999</v>
      </c>
      <c r="N127" s="74">
        <v>25.521364999999999</v>
      </c>
      <c r="O127" s="74">
        <v>33.388694999999998</v>
      </c>
      <c r="P127" s="74">
        <v>49.839170000000003</v>
      </c>
      <c r="Q127" s="74">
        <v>72.128989000000004</v>
      </c>
      <c r="R127" s="74">
        <v>104.74984000000001</v>
      </c>
      <c r="S127" s="74">
        <v>195.46716000000001</v>
      </c>
      <c r="T127" s="74">
        <v>310.39654000000002</v>
      </c>
      <c r="U127" s="74">
        <v>22.500442</v>
      </c>
      <c r="V127" s="74">
        <v>19.492705999999998</v>
      </c>
      <c r="X127" s="90">
        <v>2020</v>
      </c>
      <c r="Y127" s="74">
        <v>0</v>
      </c>
      <c r="Z127" s="74">
        <v>0</v>
      </c>
      <c r="AA127" s="74">
        <v>0</v>
      </c>
      <c r="AB127" s="74">
        <v>0.1388559</v>
      </c>
      <c r="AC127" s="74">
        <v>0</v>
      </c>
      <c r="AD127" s="74">
        <v>0.64022129999999999</v>
      </c>
      <c r="AE127" s="74">
        <v>1.5581970999999999</v>
      </c>
      <c r="AF127" s="74">
        <v>3.4555855000000002</v>
      </c>
      <c r="AG127" s="74">
        <v>3.9039435</v>
      </c>
      <c r="AH127" s="74">
        <v>6.4593945000000001</v>
      </c>
      <c r="AI127" s="74">
        <v>8.6598451000000001</v>
      </c>
      <c r="AJ127" s="74">
        <v>14.265817</v>
      </c>
      <c r="AK127" s="74">
        <v>22.111843</v>
      </c>
      <c r="AL127" s="74">
        <v>32.474494999999997</v>
      </c>
      <c r="AM127" s="74">
        <v>55.228760999999999</v>
      </c>
      <c r="AN127" s="74">
        <v>71.085480000000004</v>
      </c>
      <c r="AO127" s="74">
        <v>126.91904</v>
      </c>
      <c r="AP127" s="74">
        <v>265.30279000000002</v>
      </c>
      <c r="AQ127" s="74">
        <v>19.41085</v>
      </c>
      <c r="AR127" s="74">
        <v>14.088861</v>
      </c>
      <c r="AT127" s="90">
        <v>2020</v>
      </c>
      <c r="AU127" s="74">
        <v>0</v>
      </c>
      <c r="AV127" s="74">
        <v>0</v>
      </c>
      <c r="AW127" s="74">
        <v>0</v>
      </c>
      <c r="AX127" s="74">
        <v>6.7275199999999993E-2</v>
      </c>
      <c r="AY127" s="74">
        <v>0.1760265</v>
      </c>
      <c r="AZ127" s="74">
        <v>0.63659189999999999</v>
      </c>
      <c r="BA127" s="74">
        <v>1.5191987</v>
      </c>
      <c r="BB127" s="74">
        <v>3.0426381999999998</v>
      </c>
      <c r="BC127" s="74">
        <v>3.7627332</v>
      </c>
      <c r="BD127" s="74">
        <v>7.6655217999999996</v>
      </c>
      <c r="BE127" s="74">
        <v>11.604744999999999</v>
      </c>
      <c r="BF127" s="74">
        <v>19.7818</v>
      </c>
      <c r="BG127" s="74">
        <v>27.578541999999999</v>
      </c>
      <c r="BH127" s="74">
        <v>40.862160000000003</v>
      </c>
      <c r="BI127" s="74">
        <v>63.453319</v>
      </c>
      <c r="BJ127" s="74">
        <v>87.237765999999993</v>
      </c>
      <c r="BK127" s="74">
        <v>158.14403999999999</v>
      </c>
      <c r="BL127" s="74">
        <v>282.73451</v>
      </c>
      <c r="BM127" s="74">
        <v>20.944084</v>
      </c>
      <c r="BN127" s="74">
        <v>16.616301</v>
      </c>
      <c r="BP127" s="90">
        <v>2020</v>
      </c>
    </row>
    <row r="128" spans="2:68">
      <c r="B128" s="90">
        <v>2021</v>
      </c>
      <c r="C128" s="74">
        <v>0</v>
      </c>
      <c r="D128" s="74">
        <v>0</v>
      </c>
      <c r="E128" s="74">
        <v>0</v>
      </c>
      <c r="F128" s="74">
        <v>0</v>
      </c>
      <c r="G128" s="74">
        <v>0.119465</v>
      </c>
      <c r="H128" s="74">
        <v>0.32660739999999999</v>
      </c>
      <c r="I128" s="74">
        <v>1.4884575</v>
      </c>
      <c r="J128" s="74">
        <v>4.0942629000000004</v>
      </c>
      <c r="K128" s="74">
        <v>4.5349195</v>
      </c>
      <c r="L128" s="74">
        <v>8.0749156000000006</v>
      </c>
      <c r="M128" s="74">
        <v>14.478831</v>
      </c>
      <c r="N128" s="74">
        <v>21.765183</v>
      </c>
      <c r="O128" s="74">
        <v>32.333570000000002</v>
      </c>
      <c r="P128" s="74">
        <v>45.652194999999999</v>
      </c>
      <c r="Q128" s="74">
        <v>69.583652000000001</v>
      </c>
      <c r="R128" s="74">
        <v>94.615183999999999</v>
      </c>
      <c r="S128" s="74">
        <v>173.22564</v>
      </c>
      <c r="T128" s="74">
        <v>334.74126000000001</v>
      </c>
      <c r="U128" s="74">
        <v>22.252009999999999</v>
      </c>
      <c r="V128" s="74">
        <v>18.782648999999999</v>
      </c>
      <c r="X128" s="90">
        <v>2021</v>
      </c>
      <c r="Y128" s="74">
        <v>0</v>
      </c>
      <c r="Z128" s="74">
        <v>0</v>
      </c>
      <c r="AA128" s="74">
        <v>0</v>
      </c>
      <c r="AB128" s="74">
        <v>0</v>
      </c>
      <c r="AC128" s="74">
        <v>0.25450509999999998</v>
      </c>
      <c r="AD128" s="74">
        <v>0.22149199999999999</v>
      </c>
      <c r="AE128" s="74">
        <v>1.5646774999999999</v>
      </c>
      <c r="AF128" s="74">
        <v>4.1534962000000002</v>
      </c>
      <c r="AG128" s="74">
        <v>5.2474657000000002</v>
      </c>
      <c r="AH128" s="74">
        <v>6.4855672000000002</v>
      </c>
      <c r="AI128" s="74">
        <v>8.4405528000000007</v>
      </c>
      <c r="AJ128" s="74">
        <v>15.860588999999999</v>
      </c>
      <c r="AK128" s="74">
        <v>15.382065000000001</v>
      </c>
      <c r="AL128" s="74">
        <v>29.422370999999998</v>
      </c>
      <c r="AM128" s="74">
        <v>41.884886999999999</v>
      </c>
      <c r="AN128" s="74">
        <v>69.625928000000002</v>
      </c>
      <c r="AO128" s="74">
        <v>130.30749</v>
      </c>
      <c r="AP128" s="74">
        <v>284.25677999999999</v>
      </c>
      <c r="AQ128" s="74">
        <v>19.410943</v>
      </c>
      <c r="AR128" s="74">
        <v>13.738887999999999</v>
      </c>
      <c r="AT128" s="90">
        <v>2021</v>
      </c>
      <c r="AU128" s="74">
        <v>0</v>
      </c>
      <c r="AV128" s="74">
        <v>0</v>
      </c>
      <c r="AW128" s="74">
        <v>0</v>
      </c>
      <c r="AX128" s="74">
        <v>0</v>
      </c>
      <c r="AY128" s="74">
        <v>0.18485380000000001</v>
      </c>
      <c r="AZ128" s="74">
        <v>0.27449889999999999</v>
      </c>
      <c r="BA128" s="74">
        <v>1.5269306</v>
      </c>
      <c r="BB128" s="74">
        <v>4.1240515000000002</v>
      </c>
      <c r="BC128" s="74">
        <v>4.8960615000000001</v>
      </c>
      <c r="BD128" s="74">
        <v>7.2728859999999997</v>
      </c>
      <c r="BE128" s="74">
        <v>11.416198</v>
      </c>
      <c r="BF128" s="74">
        <v>18.764472000000001</v>
      </c>
      <c r="BG128" s="74">
        <v>23.610334000000002</v>
      </c>
      <c r="BH128" s="74">
        <v>37.251801</v>
      </c>
      <c r="BI128" s="74">
        <v>55.282967999999997</v>
      </c>
      <c r="BJ128" s="74">
        <v>81.633058000000005</v>
      </c>
      <c r="BK128" s="74">
        <v>149.97672</v>
      </c>
      <c r="BL128" s="74">
        <v>303.99006000000003</v>
      </c>
      <c r="BM128" s="74">
        <v>20.821156999999999</v>
      </c>
      <c r="BN128" s="74">
        <v>16.101030000000002</v>
      </c>
      <c r="BP128" s="90">
        <v>2021</v>
      </c>
    </row>
    <row r="129" spans="2:68">
      <c r="B129" s="90">
        <v>2022</v>
      </c>
      <c r="C129" s="74">
        <v>0</v>
      </c>
      <c r="D129" s="74">
        <v>0</v>
      </c>
      <c r="E129" s="74">
        <v>0</v>
      </c>
      <c r="F129" s="74">
        <v>0</v>
      </c>
      <c r="G129" s="74">
        <v>0.1182125</v>
      </c>
      <c r="H129" s="74">
        <v>0.43264239999999998</v>
      </c>
      <c r="I129" s="74">
        <v>1.0552798000000001</v>
      </c>
      <c r="J129" s="74">
        <v>3.9347093000000002</v>
      </c>
      <c r="K129" s="74">
        <v>3.0887443999999999</v>
      </c>
      <c r="L129" s="74">
        <v>7.8447095999999998</v>
      </c>
      <c r="M129" s="74">
        <v>14.375107</v>
      </c>
      <c r="N129" s="74">
        <v>17.494496999999999</v>
      </c>
      <c r="O129" s="74">
        <v>31.42539</v>
      </c>
      <c r="P129" s="74">
        <v>46.069139</v>
      </c>
      <c r="Q129" s="74">
        <v>61.687627999999997</v>
      </c>
      <c r="R129" s="74">
        <v>87.658118999999999</v>
      </c>
      <c r="S129" s="74">
        <v>170.19739999999999</v>
      </c>
      <c r="T129" s="74">
        <v>319.24900000000002</v>
      </c>
      <c r="U129" s="74">
        <v>21.270088000000001</v>
      </c>
      <c r="V129" s="74">
        <v>17.657364000000001</v>
      </c>
      <c r="X129" s="90">
        <v>2022</v>
      </c>
      <c r="Y129" s="74">
        <v>0</v>
      </c>
      <c r="Z129" s="74">
        <v>0</v>
      </c>
      <c r="AA129" s="74">
        <v>0</v>
      </c>
      <c r="AB129" s="74">
        <v>0</v>
      </c>
      <c r="AC129" s="74">
        <v>0.1263003</v>
      </c>
      <c r="AD129" s="74">
        <v>0.33238529999999999</v>
      </c>
      <c r="AE129" s="74">
        <v>1.7561728999999999</v>
      </c>
      <c r="AF129" s="74">
        <v>3.3537493</v>
      </c>
      <c r="AG129" s="74">
        <v>3.8236840999999999</v>
      </c>
      <c r="AH129" s="74">
        <v>7.4444625000000002</v>
      </c>
      <c r="AI129" s="74">
        <v>10.478910000000001</v>
      </c>
      <c r="AJ129" s="74">
        <v>14.097359000000001</v>
      </c>
      <c r="AK129" s="74">
        <v>20.993583000000001</v>
      </c>
      <c r="AL129" s="74">
        <v>24.717927</v>
      </c>
      <c r="AM129" s="74">
        <v>42.948019000000002</v>
      </c>
      <c r="AN129" s="74">
        <v>68.035747999999998</v>
      </c>
      <c r="AO129" s="74">
        <v>130.08418</v>
      </c>
      <c r="AP129" s="74">
        <v>270.40159</v>
      </c>
      <c r="AQ129" s="74">
        <v>19.306712999999998</v>
      </c>
      <c r="AR129" s="74">
        <v>13.566428999999999</v>
      </c>
      <c r="AT129" s="90">
        <v>2022</v>
      </c>
      <c r="AU129" s="74">
        <v>0</v>
      </c>
      <c r="AV129" s="74">
        <v>0</v>
      </c>
      <c r="AW129" s="74">
        <v>0</v>
      </c>
      <c r="AX129" s="74">
        <v>0</v>
      </c>
      <c r="AY129" s="74">
        <v>0.1221226</v>
      </c>
      <c r="AZ129" s="74">
        <v>0.38311699999999999</v>
      </c>
      <c r="BA129" s="74">
        <v>1.4094580000000001</v>
      </c>
      <c r="BB129" s="74">
        <v>3.6421123</v>
      </c>
      <c r="BC129" s="74">
        <v>3.4608002999999998</v>
      </c>
      <c r="BD129" s="74">
        <v>7.6425741</v>
      </c>
      <c r="BE129" s="74">
        <v>12.396527000000001</v>
      </c>
      <c r="BF129" s="74">
        <v>15.767414</v>
      </c>
      <c r="BG129" s="74">
        <v>26.064892</v>
      </c>
      <c r="BH129" s="74">
        <v>34.997746999999997</v>
      </c>
      <c r="BI129" s="74">
        <v>51.969377000000001</v>
      </c>
      <c r="BJ129" s="74">
        <v>77.447885999999997</v>
      </c>
      <c r="BK129" s="74">
        <v>148.54821000000001</v>
      </c>
      <c r="BL129" s="74">
        <v>289.66807999999997</v>
      </c>
      <c r="BM129" s="74">
        <v>20.281075999999999</v>
      </c>
      <c r="BN129" s="74">
        <v>15.469027000000001</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3" t="s">
        <v>119</v>
      </c>
      <c r="E5" s="253"/>
      <c r="F5" s="253"/>
      <c r="G5" s="253"/>
      <c r="H5" s="253"/>
      <c r="I5" s="253"/>
      <c r="J5" s="253"/>
      <c r="K5" s="253"/>
      <c r="L5" s="253"/>
      <c r="M5" s="253"/>
      <c r="N5" s="253"/>
      <c r="O5" s="253"/>
      <c r="P5" s="253"/>
      <c r="Q5" s="253"/>
      <c r="R5" s="253"/>
      <c r="S5" s="253"/>
      <c r="T5" s="253"/>
      <c r="U5" s="253"/>
      <c r="V5" s="253"/>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3" t="s">
        <v>119</v>
      </c>
      <c r="E14" s="253"/>
      <c r="F14" s="253"/>
      <c r="G14" s="253"/>
      <c r="H14" s="253"/>
      <c r="I14" s="253"/>
      <c r="J14" s="253"/>
      <c r="K14" s="253"/>
      <c r="L14" s="253"/>
      <c r="M14" s="253"/>
      <c r="N14" s="253"/>
      <c r="O14" s="253"/>
      <c r="P14" s="253"/>
      <c r="Q14" s="253"/>
      <c r="R14" s="253"/>
      <c r="S14" s="253"/>
      <c r="T14" s="253"/>
      <c r="U14" s="253"/>
      <c r="V14" s="5"/>
      <c r="Y14" s="253" t="s">
        <v>119</v>
      </c>
      <c r="Z14" s="253"/>
      <c r="AA14" s="253"/>
      <c r="AB14" s="253"/>
      <c r="AC14" s="253"/>
      <c r="AD14" s="253"/>
      <c r="AE14" s="253"/>
      <c r="AF14" s="253"/>
      <c r="AG14" s="253"/>
      <c r="AH14" s="253"/>
      <c r="AI14" s="253"/>
      <c r="AJ14" s="253"/>
      <c r="AK14" s="253"/>
      <c r="AL14" s="253"/>
      <c r="AM14" s="253"/>
      <c r="AN14" s="253"/>
      <c r="AO14" s="253"/>
      <c r="AP14" s="253"/>
      <c r="AQ14" s="9"/>
      <c r="AT14" s="253" t="s">
        <v>119</v>
      </c>
      <c r="AU14" s="253"/>
      <c r="AV14" s="253"/>
      <c r="AW14" s="253"/>
      <c r="AX14" s="253"/>
      <c r="AY14" s="253"/>
      <c r="AZ14" s="253"/>
      <c r="BA14" s="253"/>
      <c r="BB14" s="253"/>
      <c r="BC14" s="253"/>
      <c r="BD14" s="253"/>
      <c r="BE14" s="253"/>
      <c r="BF14" s="253"/>
      <c r="BG14" s="253"/>
      <c r="BH14" s="253"/>
      <c r="BI14" s="253"/>
      <c r="BJ14" s="253"/>
      <c r="BK14" s="253"/>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6" sqref="E6"/>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Colorectal cancer (ICD-10 C18–C20, C26.0), 1968–2022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[GRIM_output_2.xlsx]GRIM0260</v>
      </c>
      <c r="F5" s="98" t="s">
        <v>155</v>
      </c>
      <c r="G5" s="148" t="s">
        <v>206</v>
      </c>
    </row>
    <row r="6" spans="1:11" ht="28.9" customHeight="1">
      <c r="B6" s="195" t="s">
        <v>226</v>
      </c>
      <c r="C6" s="195" t="s">
        <v>223</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Colorectal cancer, AIHW, Australian Government.</v>
      </c>
      <c r="H7" s="99"/>
      <c r="I7" s="99"/>
      <c r="J7" s="99"/>
      <c r="K7" s="99"/>
    </row>
    <row r="8" spans="1:11" ht="28.9" customHeight="1">
      <c r="B8" s="195" t="s">
        <v>227</v>
      </c>
      <c r="C8" s="195" t="s">
        <v>228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221</v>
      </c>
      <c r="F18" s="108" t="s">
        <v>13</v>
      </c>
      <c r="G18" s="107">
        <v>8</v>
      </c>
    </row>
    <row r="19" spans="1:20">
      <c r="B19" s="100" t="s">
        <v>108</v>
      </c>
      <c r="C19" s="195" t="s">
        <v>222</v>
      </c>
      <c r="F19" s="108" t="s">
        <v>14</v>
      </c>
      <c r="G19" s="107">
        <v>9</v>
      </c>
    </row>
    <row r="20" spans="1:20">
      <c r="B20" s="100" t="s">
        <v>184</v>
      </c>
      <c r="C20" s="195" t="s">
        <v>223</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224</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224</v>
      </c>
      <c r="C25" s="195">
        <v>0.98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Colorectal cancer (ICD-10 C18–C20, C26.0),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0.1182125</v>
      </c>
      <c r="H32" s="113">
        <f ca="1">INDIRECT("Rates!H"&amp;$E$8)</f>
        <v>0.43264239999999998</v>
      </c>
      <c r="I32" s="113">
        <f ca="1">INDIRECT("Rates!I"&amp;$E$8)</f>
        <v>1.0552798000000001</v>
      </c>
      <c r="J32" s="113">
        <f ca="1">INDIRECT("Rates!J"&amp;$E$8)</f>
        <v>3.9347093000000002</v>
      </c>
      <c r="K32" s="113">
        <f ca="1">INDIRECT("Rates!K"&amp;$E$8)</f>
        <v>3.0887443999999999</v>
      </c>
      <c r="L32" s="113">
        <f ca="1">INDIRECT("Rates!L"&amp;$E$8)</f>
        <v>7.8447095999999998</v>
      </c>
      <c r="M32" s="113">
        <f ca="1">INDIRECT("Rates!M"&amp;$E$8)</f>
        <v>14.375107</v>
      </c>
      <c r="N32" s="113">
        <f ca="1">INDIRECT("Rates!N"&amp;$E$8)</f>
        <v>17.494496999999999</v>
      </c>
      <c r="O32" s="113">
        <f ca="1">INDIRECT("Rates!O"&amp;$E$8)</f>
        <v>31.42539</v>
      </c>
      <c r="P32" s="113">
        <f ca="1">INDIRECT("Rates!P"&amp;$E$8)</f>
        <v>46.069139</v>
      </c>
      <c r="Q32" s="113">
        <f ca="1">INDIRECT("Rates!Q"&amp;$E$8)</f>
        <v>61.687627999999997</v>
      </c>
      <c r="R32" s="113">
        <f ca="1">INDIRECT("Rates!R"&amp;$E$8)</f>
        <v>87.658118999999999</v>
      </c>
      <c r="S32" s="113">
        <f ca="1">INDIRECT("Rates!S"&amp;$E$8)</f>
        <v>170.19739999999999</v>
      </c>
      <c r="T32" s="113">
        <f ca="1">INDIRECT("Rates!T"&amp;$E$8)</f>
        <v>319.24900000000002</v>
      </c>
    </row>
    <row r="33" spans="1:21">
      <c r="B33" s="101" t="s">
        <v>186</v>
      </c>
      <c r="C33" s="113">
        <f ca="1">INDIRECT("Rates!Y"&amp;$E$8)</f>
        <v>0</v>
      </c>
      <c r="D33" s="113">
        <f ca="1">INDIRECT("Rates!Z"&amp;$E$8)</f>
        <v>0</v>
      </c>
      <c r="E33" s="113">
        <f ca="1">INDIRECT("Rates!AA"&amp;$E$8)</f>
        <v>0</v>
      </c>
      <c r="F33" s="113">
        <f ca="1">INDIRECT("Rates!AB"&amp;$E$8)</f>
        <v>0</v>
      </c>
      <c r="G33" s="113">
        <f ca="1">INDIRECT("Rates!AC"&amp;$E$8)</f>
        <v>0.1263003</v>
      </c>
      <c r="H33" s="113">
        <f ca="1">INDIRECT("Rates!AD"&amp;$E$8)</f>
        <v>0.33238529999999999</v>
      </c>
      <c r="I33" s="113">
        <f ca="1">INDIRECT("Rates!AE"&amp;$E$8)</f>
        <v>1.7561728999999999</v>
      </c>
      <c r="J33" s="113">
        <f ca="1">INDIRECT("Rates!AF"&amp;$E$8)</f>
        <v>3.3537493</v>
      </c>
      <c r="K33" s="113">
        <f ca="1">INDIRECT("Rates!AG"&amp;$E$8)</f>
        <v>3.8236840999999999</v>
      </c>
      <c r="L33" s="113">
        <f ca="1">INDIRECT("Rates!AH"&amp;$E$8)</f>
        <v>7.4444625000000002</v>
      </c>
      <c r="M33" s="113">
        <f ca="1">INDIRECT("Rates!AI"&amp;$E$8)</f>
        <v>10.478910000000001</v>
      </c>
      <c r="N33" s="113">
        <f ca="1">INDIRECT("Rates!AJ"&amp;$E$8)</f>
        <v>14.097359000000001</v>
      </c>
      <c r="O33" s="113">
        <f ca="1">INDIRECT("Rates!AK"&amp;$E$8)</f>
        <v>20.993583000000001</v>
      </c>
      <c r="P33" s="113">
        <f ca="1">INDIRECT("Rates!AL"&amp;$E$8)</f>
        <v>24.717927</v>
      </c>
      <c r="Q33" s="113">
        <f ca="1">INDIRECT("Rates!AM"&amp;$E$8)</f>
        <v>42.948019000000002</v>
      </c>
      <c r="R33" s="113">
        <f ca="1">INDIRECT("Rates!AN"&amp;$E$8)</f>
        <v>68.035747999999998</v>
      </c>
      <c r="S33" s="113">
        <f ca="1">INDIRECT("Rates!AO"&amp;$E$8)</f>
        <v>130.08418</v>
      </c>
      <c r="T33" s="113">
        <f ca="1">INDIRECT("Rates!AP"&amp;$E$8)</f>
        <v>270.40159</v>
      </c>
    </row>
    <row r="35" spans="1:21">
      <c r="A35" s="63">
        <v>2</v>
      </c>
      <c r="B35" s="96" t="str">
        <f>"Number of deaths due to " &amp;Admin!B6&amp;" (ICD-10 "&amp;UPPER(Admin!C6)&amp;"), by sex and age group, " &amp;Admin!D8</f>
        <v>Number of deaths due to Colorectal cancer (ICD-10 C18–C20, C26.0),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1</v>
      </c>
      <c r="H38" s="113">
        <f ca="1">INDIRECT("Deaths!H"&amp;$E$8)</f>
        <v>4</v>
      </c>
      <c r="I38" s="113">
        <f ca="1">INDIRECT("Deaths!I"&amp;$E$8)</f>
        <v>10</v>
      </c>
      <c r="J38" s="113">
        <f ca="1">INDIRECT("Deaths!J"&amp;$E$8)</f>
        <v>37</v>
      </c>
      <c r="K38" s="113">
        <f ca="1">INDIRECT("Deaths!K"&amp;$E$8)</f>
        <v>26</v>
      </c>
      <c r="L38" s="113">
        <f ca="1">INDIRECT("Deaths!L"&amp;$E$8)</f>
        <v>63</v>
      </c>
      <c r="M38" s="113">
        <f ca="1">INDIRECT("Deaths!M"&amp;$E$8)</f>
        <v>117</v>
      </c>
      <c r="N38" s="113">
        <f ca="1">INDIRECT("Deaths!N"&amp;$E$8)</f>
        <v>132</v>
      </c>
      <c r="O38" s="113">
        <f ca="1">INDIRECT("Deaths!O"&amp;$E$8)</f>
        <v>228</v>
      </c>
      <c r="P38" s="113">
        <f ca="1">INDIRECT("Deaths!P"&amp;$E$8)</f>
        <v>289</v>
      </c>
      <c r="Q38" s="113">
        <f ca="1">INDIRECT("Deaths!Q"&amp;$E$8)</f>
        <v>340</v>
      </c>
      <c r="R38" s="113">
        <f ca="1">INDIRECT("Deaths!R"&amp;$E$8)</f>
        <v>367</v>
      </c>
      <c r="S38" s="113">
        <f ca="1">INDIRECT("Deaths!S"&amp;$E$8)</f>
        <v>443</v>
      </c>
      <c r="T38" s="113">
        <f ca="1">INDIRECT("Deaths!T"&amp;$E$8)</f>
        <v>689</v>
      </c>
      <c r="U38" s="115">
        <f ca="1">SUM(C38:T38)</f>
        <v>2746</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3</v>
      </c>
      <c r="I39" s="113">
        <f ca="1">INDIRECT("Deaths!AE"&amp;$E$8)</f>
        <v>17</v>
      </c>
      <c r="J39" s="113">
        <f ca="1">INDIRECT("Deaths!AF"&amp;$E$8)</f>
        <v>32</v>
      </c>
      <c r="K39" s="113">
        <f ca="1">INDIRECT("Deaths!AG"&amp;$E$8)</f>
        <v>33</v>
      </c>
      <c r="L39" s="113">
        <f ca="1">INDIRECT("Deaths!AH"&amp;$E$8)</f>
        <v>61</v>
      </c>
      <c r="M39" s="113">
        <f ca="1">INDIRECT("Deaths!AI"&amp;$E$8)</f>
        <v>88</v>
      </c>
      <c r="N39" s="113">
        <f ca="1">INDIRECT("Deaths!AJ"&amp;$E$8)</f>
        <v>110</v>
      </c>
      <c r="O39" s="113">
        <f ca="1">INDIRECT("Deaths!AK"&amp;$E$8)</f>
        <v>161</v>
      </c>
      <c r="P39" s="113">
        <f ca="1">INDIRECT("Deaths!AL"&amp;$E$8)</f>
        <v>167</v>
      </c>
      <c r="Q39" s="113">
        <f ca="1">INDIRECT("Deaths!AM"&amp;$E$8)</f>
        <v>255</v>
      </c>
      <c r="R39" s="113">
        <f ca="1">INDIRECT("Deaths!AN"&amp;$E$8)</f>
        <v>309</v>
      </c>
      <c r="S39" s="113">
        <f ca="1">INDIRECT("Deaths!AO"&amp;$E$8)</f>
        <v>397</v>
      </c>
      <c r="T39" s="113">
        <f ca="1">INDIRECT("Deaths!AP"&amp;$E$8)</f>
        <v>896</v>
      </c>
      <c r="U39" s="115">
        <f ca="1">SUM(C39:T39)</f>
        <v>2530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-1</v>
      </c>
      <c r="H42" s="117">
        <f t="shared" ca="1" si="0"/>
        <v>-4</v>
      </c>
      <c r="I42" s="117">
        <f t="shared" ca="1" si="0"/>
        <v>-10</v>
      </c>
      <c r="J42" s="117">
        <f t="shared" ca="1" si="0"/>
        <v>-37</v>
      </c>
      <c r="K42" s="117">
        <f t="shared" ca="1" si="0"/>
        <v>-26</v>
      </c>
      <c r="L42" s="117">
        <f t="shared" ca="1" si="0"/>
        <v>-63</v>
      </c>
      <c r="M42" s="117">
        <f t="shared" ca="1" si="0"/>
        <v>-117</v>
      </c>
      <c r="N42" s="117">
        <f t="shared" ca="1" si="0"/>
        <v>-132</v>
      </c>
      <c r="O42" s="117">
        <f t="shared" ca="1" si="0"/>
        <v>-228</v>
      </c>
      <c r="P42" s="117">
        <f t="shared" ca="1" si="0"/>
        <v>-289</v>
      </c>
      <c r="Q42" s="117">
        <f t="shared" ca="1" si="0"/>
        <v>-340</v>
      </c>
      <c r="R42" s="117">
        <f t="shared" ca="1" si="0"/>
        <v>-367</v>
      </c>
      <c r="S42" s="117">
        <f t="shared" ca="1" si="0"/>
        <v>-443</v>
      </c>
      <c r="T42" s="117">
        <f t="shared" ca="1" si="0"/>
        <v>-689</v>
      </c>
      <c r="U42" s="79"/>
    </row>
    <row r="43" spans="1:21">
      <c r="B43" s="63" t="s">
        <v>63</v>
      </c>
      <c r="C43" s="117">
        <f ca="1">C39</f>
        <v>0</v>
      </c>
      <c r="D43" s="117">
        <f t="shared" ref="D43:T43" ca="1" si="1">D39</f>
        <v>0</v>
      </c>
      <c r="E43" s="117">
        <f t="shared" ca="1" si="1"/>
        <v>0</v>
      </c>
      <c r="F43" s="117">
        <f t="shared" ca="1" si="1"/>
        <v>0</v>
      </c>
      <c r="G43" s="117">
        <f t="shared" ca="1" si="1"/>
        <v>1</v>
      </c>
      <c r="H43" s="117">
        <f t="shared" ca="1" si="1"/>
        <v>3</v>
      </c>
      <c r="I43" s="117">
        <f t="shared" ca="1" si="1"/>
        <v>17</v>
      </c>
      <c r="J43" s="117">
        <f t="shared" ca="1" si="1"/>
        <v>32</v>
      </c>
      <c r="K43" s="117">
        <f t="shared" ca="1" si="1"/>
        <v>33</v>
      </c>
      <c r="L43" s="117">
        <f t="shared" ca="1" si="1"/>
        <v>61</v>
      </c>
      <c r="M43" s="117">
        <f t="shared" ca="1" si="1"/>
        <v>88</v>
      </c>
      <c r="N43" s="117">
        <f t="shared" ca="1" si="1"/>
        <v>110</v>
      </c>
      <c r="O43" s="117">
        <f t="shared" ca="1" si="1"/>
        <v>161</v>
      </c>
      <c r="P43" s="117">
        <f t="shared" ca="1" si="1"/>
        <v>167</v>
      </c>
      <c r="Q43" s="117">
        <f t="shared" ca="1" si="1"/>
        <v>255</v>
      </c>
      <c r="R43" s="117">
        <f t="shared" ca="1" si="1"/>
        <v>309</v>
      </c>
      <c r="S43" s="117">
        <f t="shared" ca="1" si="1"/>
        <v>397</v>
      </c>
      <c r="T43" s="117">
        <f t="shared" ca="1" si="1"/>
        <v>896</v>
      </c>
      <c r="U43" s="79"/>
    </row>
    <row r="45" spans="1:21">
      <c r="A45" s="63">
        <v>3</v>
      </c>
      <c r="B45" s="96" t="str">
        <f>"Number of deaths due to " &amp;Admin!B6&amp;" (ICD-10 "&amp;UPPER(Admin!C6)&amp;"), by sex and year, " &amp;Admin!D6&amp;"–" &amp;Admin!D8</f>
        <v>Number of deaths due to Colorectal cancer (ICD-10 C18–C20, C26.0), by sex and year, 1968–2022</v>
      </c>
      <c r="C45" s="99"/>
      <c r="D45" s="99"/>
      <c r="E45" s="99"/>
    </row>
    <row r="46" spans="1:21">
      <c r="A46" s="63">
        <v>4</v>
      </c>
      <c r="B46" s="96" t="str">
        <f>"Age-standardised death rates for " &amp;Admin!B6&amp;" (ICD-10 "&amp;UPPER(Admin!C6)&amp;"), by sex and year, " &amp;Admin!D6&amp;"–" &amp;Admin!D8</f>
        <v>Age-standardised death rates for Colorectal cancer (ICD-10 C18–C20, C26.0),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1225</v>
      </c>
      <c r="D118" s="119">
        <f>Deaths!AR75</f>
        <v>1306</v>
      </c>
      <c r="E118" s="119">
        <f>Deaths!BN75</f>
        <v>2531</v>
      </c>
      <c r="F118" s="120">
        <f>Rates!V75</f>
        <v>36.029426999999998</v>
      </c>
      <c r="G118" s="120">
        <f>Rates!AR75</f>
        <v>28.754349999999999</v>
      </c>
      <c r="H118" s="120">
        <f>Rates!BN75</f>
        <v>31.576574999999998</v>
      </c>
    </row>
    <row r="119" spans="2:8">
      <c r="B119" s="101">
        <v>1969</v>
      </c>
      <c r="C119" s="119">
        <f>Deaths!V76</f>
        <v>1165</v>
      </c>
      <c r="D119" s="119">
        <f>Deaths!AR76</f>
        <v>1401</v>
      </c>
      <c r="E119" s="119">
        <f>Deaths!BN76</f>
        <v>2566</v>
      </c>
      <c r="F119" s="120">
        <f>Rates!V76</f>
        <v>33.438746000000002</v>
      </c>
      <c r="G119" s="120">
        <f>Rates!AR76</f>
        <v>30.405747000000002</v>
      </c>
      <c r="H119" s="120">
        <f>Rates!BN76</f>
        <v>31.557981000000002</v>
      </c>
    </row>
    <row r="120" spans="2:8">
      <c r="B120" s="101">
        <v>1970</v>
      </c>
      <c r="C120" s="119">
        <f>Deaths!V77</f>
        <v>1201</v>
      </c>
      <c r="D120" s="119">
        <f>Deaths!AR77</f>
        <v>1460</v>
      </c>
      <c r="E120" s="119">
        <f>Deaths!BN77</f>
        <v>2661</v>
      </c>
      <c r="F120" s="120">
        <f>Rates!V77</f>
        <v>32.482551000000001</v>
      </c>
      <c r="G120" s="120">
        <f>Rates!AR77</f>
        <v>30.882345999999998</v>
      </c>
      <c r="H120" s="120">
        <f>Rates!BN77</f>
        <v>31.603871000000002</v>
      </c>
    </row>
    <row r="121" spans="2:8">
      <c r="B121" s="101">
        <v>1971</v>
      </c>
      <c r="C121" s="119">
        <f>Deaths!V78</f>
        <v>1248</v>
      </c>
      <c r="D121" s="119">
        <f>Deaths!AR78</f>
        <v>1423</v>
      </c>
      <c r="E121" s="119">
        <f>Deaths!BN78</f>
        <v>2671</v>
      </c>
      <c r="F121" s="120">
        <f>Rates!V78</f>
        <v>32.660257999999999</v>
      </c>
      <c r="G121" s="120">
        <f>Rates!AR78</f>
        <v>28.985897000000001</v>
      </c>
      <c r="H121" s="120">
        <f>Rates!BN78</f>
        <v>30.577544</v>
      </c>
    </row>
    <row r="122" spans="2:8">
      <c r="B122" s="101">
        <v>1972</v>
      </c>
      <c r="C122" s="119">
        <f>Deaths!V79</f>
        <v>1308</v>
      </c>
      <c r="D122" s="119">
        <f>Deaths!AR79</f>
        <v>1465</v>
      </c>
      <c r="E122" s="119">
        <f>Deaths!BN79</f>
        <v>2773</v>
      </c>
      <c r="F122" s="120">
        <f>Rates!V79</f>
        <v>33.560001999999997</v>
      </c>
      <c r="G122" s="120">
        <f>Rates!AR79</f>
        <v>28.784538000000001</v>
      </c>
      <c r="H122" s="120">
        <f>Rates!BN79</f>
        <v>30.737438999999998</v>
      </c>
    </row>
    <row r="123" spans="2:8">
      <c r="B123" s="101">
        <v>1973</v>
      </c>
      <c r="C123" s="119">
        <f>Deaths!V80</f>
        <v>1340</v>
      </c>
      <c r="D123" s="119">
        <f>Deaths!AR80</f>
        <v>1547</v>
      </c>
      <c r="E123" s="119">
        <f>Deaths!BN80</f>
        <v>2887</v>
      </c>
      <c r="F123" s="120">
        <f>Rates!V80</f>
        <v>34.322685999999997</v>
      </c>
      <c r="G123" s="120">
        <f>Rates!AR80</f>
        <v>30.046785</v>
      </c>
      <c r="H123" s="120">
        <f>Rates!BN80</f>
        <v>31.827126</v>
      </c>
    </row>
    <row r="124" spans="2:8">
      <c r="B124" s="101">
        <v>1974</v>
      </c>
      <c r="C124" s="119">
        <f>Deaths!V81</f>
        <v>1464</v>
      </c>
      <c r="D124" s="119">
        <f>Deaths!AR81</f>
        <v>1549</v>
      </c>
      <c r="E124" s="119">
        <f>Deaths!BN81</f>
        <v>3013</v>
      </c>
      <c r="F124" s="120">
        <f>Rates!V81</f>
        <v>35.612820999999997</v>
      </c>
      <c r="G124" s="120">
        <f>Rates!AR81</f>
        <v>29.122385999999999</v>
      </c>
      <c r="H124" s="120">
        <f>Rates!BN81</f>
        <v>31.922331</v>
      </c>
    </row>
    <row r="125" spans="2:8">
      <c r="B125" s="101">
        <v>1975</v>
      </c>
      <c r="C125" s="119">
        <f>Deaths!V82</f>
        <v>1495</v>
      </c>
      <c r="D125" s="119">
        <f>Deaths!AR82</f>
        <v>1601</v>
      </c>
      <c r="E125" s="119">
        <f>Deaths!BN82</f>
        <v>3096</v>
      </c>
      <c r="F125" s="120">
        <f>Rates!V82</f>
        <v>36.409517999999998</v>
      </c>
      <c r="G125" s="120">
        <f>Rates!AR82</f>
        <v>29.308323999999999</v>
      </c>
      <c r="H125" s="120">
        <f>Rates!BN82</f>
        <v>32.168646000000003</v>
      </c>
    </row>
    <row r="126" spans="2:8">
      <c r="B126" s="101">
        <v>1976</v>
      </c>
      <c r="C126" s="119">
        <f>Deaths!V83</f>
        <v>1497</v>
      </c>
      <c r="D126" s="119">
        <f>Deaths!AR83</f>
        <v>1661</v>
      </c>
      <c r="E126" s="119">
        <f>Deaths!BN83</f>
        <v>3158</v>
      </c>
      <c r="F126" s="120">
        <f>Rates!V83</f>
        <v>35.910735000000003</v>
      </c>
      <c r="G126" s="120">
        <f>Rates!AR83</f>
        <v>29.810144999999999</v>
      </c>
      <c r="H126" s="120">
        <f>Rates!BN83</f>
        <v>32.344050000000003</v>
      </c>
    </row>
    <row r="127" spans="2:8">
      <c r="B127" s="101">
        <v>1977</v>
      </c>
      <c r="C127" s="119">
        <f>Deaths!V84</f>
        <v>1561</v>
      </c>
      <c r="D127" s="119">
        <f>Deaths!AR84</f>
        <v>1591</v>
      </c>
      <c r="E127" s="119">
        <f>Deaths!BN84</f>
        <v>3152</v>
      </c>
      <c r="F127" s="120">
        <f>Rates!V84</f>
        <v>35.599170999999998</v>
      </c>
      <c r="G127" s="120">
        <f>Rates!AR84</f>
        <v>27.677802</v>
      </c>
      <c r="H127" s="120">
        <f>Rates!BN84</f>
        <v>31.014942999999999</v>
      </c>
    </row>
    <row r="128" spans="2:8">
      <c r="B128" s="101">
        <v>1978</v>
      </c>
      <c r="C128" s="119">
        <f>Deaths!V85</f>
        <v>1650</v>
      </c>
      <c r="D128" s="119">
        <f>Deaths!AR85</f>
        <v>1660</v>
      </c>
      <c r="E128" s="119">
        <f>Deaths!BN85</f>
        <v>3310</v>
      </c>
      <c r="F128" s="120">
        <f>Rates!V85</f>
        <v>36.557383000000002</v>
      </c>
      <c r="G128" s="120">
        <f>Rates!AR85</f>
        <v>28.490568</v>
      </c>
      <c r="H128" s="120">
        <f>Rates!BN85</f>
        <v>32.042254999999997</v>
      </c>
    </row>
    <row r="129" spans="2:8">
      <c r="B129" s="101">
        <v>1979</v>
      </c>
      <c r="C129" s="119">
        <f>Deaths!V86</f>
        <v>1682</v>
      </c>
      <c r="D129" s="119">
        <f>Deaths!AR86</f>
        <v>1664</v>
      </c>
      <c r="E129" s="119">
        <f>Deaths!BN86</f>
        <v>3346</v>
      </c>
      <c r="F129" s="120">
        <f>Rates!V86</f>
        <v>36.884369</v>
      </c>
      <c r="G129" s="120">
        <f>Rates!AR86</f>
        <v>27.781200999999999</v>
      </c>
      <c r="H129" s="120">
        <f>Rates!BN86</f>
        <v>31.673770999999999</v>
      </c>
    </row>
    <row r="130" spans="2:8">
      <c r="B130" s="101">
        <v>1980</v>
      </c>
      <c r="C130" s="119">
        <f>Deaths!V87</f>
        <v>1662</v>
      </c>
      <c r="D130" s="119">
        <f>Deaths!AR87</f>
        <v>1796</v>
      </c>
      <c r="E130" s="119">
        <f>Deaths!BN87</f>
        <v>3458</v>
      </c>
      <c r="F130" s="120">
        <f>Rates!V87</f>
        <v>35.507004999999999</v>
      </c>
      <c r="G130" s="120">
        <f>Rates!AR87</f>
        <v>29.069648000000001</v>
      </c>
      <c r="H130" s="120">
        <f>Rates!BN87</f>
        <v>31.759613000000002</v>
      </c>
    </row>
    <row r="131" spans="2:8">
      <c r="B131" s="101">
        <v>1981</v>
      </c>
      <c r="C131" s="119">
        <f>Deaths!V88</f>
        <v>1807</v>
      </c>
      <c r="D131" s="119">
        <f>Deaths!AR88</f>
        <v>1800</v>
      </c>
      <c r="E131" s="119">
        <f>Deaths!BN88</f>
        <v>3607</v>
      </c>
      <c r="F131" s="120">
        <f>Rates!V88</f>
        <v>38.158144999999998</v>
      </c>
      <c r="G131" s="120">
        <f>Rates!AR88</f>
        <v>28.546543</v>
      </c>
      <c r="H131" s="120">
        <f>Rates!BN88</f>
        <v>32.503107999999997</v>
      </c>
    </row>
    <row r="132" spans="2:8">
      <c r="B132" s="101">
        <v>1982</v>
      </c>
      <c r="C132" s="119">
        <f>Deaths!V89</f>
        <v>1871</v>
      </c>
      <c r="D132" s="119">
        <f>Deaths!AR89</f>
        <v>1840</v>
      </c>
      <c r="E132" s="119">
        <f>Deaths!BN89</f>
        <v>3711</v>
      </c>
      <c r="F132" s="120">
        <f>Rates!V89</f>
        <v>37.786051999999998</v>
      </c>
      <c r="G132" s="120">
        <f>Rates!AR89</f>
        <v>28.206087</v>
      </c>
      <c r="H132" s="120">
        <f>Rates!BN89</f>
        <v>32.345568999999998</v>
      </c>
    </row>
    <row r="133" spans="2:8">
      <c r="B133" s="101">
        <v>1983</v>
      </c>
      <c r="C133" s="119">
        <f>Deaths!V90</f>
        <v>1956</v>
      </c>
      <c r="D133" s="119">
        <f>Deaths!AR90</f>
        <v>1879</v>
      </c>
      <c r="E133" s="119">
        <f>Deaths!BN90</f>
        <v>3835</v>
      </c>
      <c r="F133" s="120">
        <f>Rates!V90</f>
        <v>38.787610999999998</v>
      </c>
      <c r="G133" s="120">
        <f>Rates!AR90</f>
        <v>28.025585</v>
      </c>
      <c r="H133" s="120">
        <f>Rates!BN90</f>
        <v>32.382195000000003</v>
      </c>
    </row>
    <row r="134" spans="2:8">
      <c r="B134" s="101">
        <v>1984</v>
      </c>
      <c r="C134" s="119">
        <f>Deaths!V91</f>
        <v>1917</v>
      </c>
      <c r="D134" s="119">
        <f>Deaths!AR91</f>
        <v>1825</v>
      </c>
      <c r="E134" s="119">
        <f>Deaths!BN91</f>
        <v>3742</v>
      </c>
      <c r="F134" s="120">
        <f>Rates!V91</f>
        <v>36.143867999999998</v>
      </c>
      <c r="G134" s="120">
        <f>Rates!AR91</f>
        <v>26.434065</v>
      </c>
      <c r="H134" s="120">
        <f>Rates!BN91</f>
        <v>30.555610999999999</v>
      </c>
    </row>
    <row r="135" spans="2:8">
      <c r="B135" s="101">
        <v>1985</v>
      </c>
      <c r="C135" s="119">
        <f>Deaths!V92</f>
        <v>2115</v>
      </c>
      <c r="D135" s="119">
        <f>Deaths!AR92</f>
        <v>2042</v>
      </c>
      <c r="E135" s="119">
        <f>Deaths!BN92</f>
        <v>4157</v>
      </c>
      <c r="F135" s="120">
        <f>Rates!V92</f>
        <v>38.989697</v>
      </c>
      <c r="G135" s="120">
        <f>Rates!AR92</f>
        <v>28.829336000000001</v>
      </c>
      <c r="H135" s="120">
        <f>Rates!BN92</f>
        <v>33.160665999999999</v>
      </c>
    </row>
    <row r="136" spans="2:8">
      <c r="B136" s="101">
        <v>1986</v>
      </c>
      <c r="C136" s="119">
        <f>Deaths!V93</f>
        <v>2154</v>
      </c>
      <c r="D136" s="119">
        <f>Deaths!AR93</f>
        <v>2113</v>
      </c>
      <c r="E136" s="119">
        <f>Deaths!BN93</f>
        <v>4267</v>
      </c>
      <c r="F136" s="120">
        <f>Rates!V93</f>
        <v>38.224747000000001</v>
      </c>
      <c r="G136" s="120">
        <f>Rates!AR93</f>
        <v>28.773952000000001</v>
      </c>
      <c r="H136" s="120">
        <f>Rates!BN93</f>
        <v>32.862735999999998</v>
      </c>
    </row>
    <row r="137" spans="2:8">
      <c r="B137" s="101">
        <v>1987</v>
      </c>
      <c r="C137" s="119">
        <f>Deaths!V94</f>
        <v>2218</v>
      </c>
      <c r="D137" s="119">
        <f>Deaths!AR94</f>
        <v>2083</v>
      </c>
      <c r="E137" s="119">
        <f>Deaths!BN94</f>
        <v>4301</v>
      </c>
      <c r="F137" s="120">
        <f>Rates!V94</f>
        <v>38.714466000000002</v>
      </c>
      <c r="G137" s="120">
        <f>Rates!AR94</f>
        <v>27.718661000000001</v>
      </c>
      <c r="H137" s="120">
        <f>Rates!BN94</f>
        <v>32.388305000000003</v>
      </c>
    </row>
    <row r="138" spans="2:8">
      <c r="B138" s="101">
        <v>1988</v>
      </c>
      <c r="C138" s="119">
        <f>Deaths!V95</f>
        <v>2253</v>
      </c>
      <c r="D138" s="119">
        <f>Deaths!AR95</f>
        <v>2026</v>
      </c>
      <c r="E138" s="119">
        <f>Deaths!BN95</f>
        <v>4279</v>
      </c>
      <c r="F138" s="120">
        <f>Rates!V95</f>
        <v>38.367648000000003</v>
      </c>
      <c r="G138" s="120">
        <f>Rates!AR95</f>
        <v>26.298863999999998</v>
      </c>
      <c r="H138" s="120">
        <f>Rates!BN95</f>
        <v>31.323647999999999</v>
      </c>
    </row>
    <row r="139" spans="2:8">
      <c r="B139" s="101">
        <v>1989</v>
      </c>
      <c r="C139" s="119">
        <f>Deaths!V96</f>
        <v>2267</v>
      </c>
      <c r="D139" s="119">
        <f>Deaths!AR96</f>
        <v>2014</v>
      </c>
      <c r="E139" s="119">
        <f>Deaths!BN96</f>
        <v>4281</v>
      </c>
      <c r="F139" s="120">
        <f>Rates!V96</f>
        <v>37.759920000000001</v>
      </c>
      <c r="G139" s="120">
        <f>Rates!AR96</f>
        <v>25.463728</v>
      </c>
      <c r="H139" s="120">
        <f>Rates!BN96</f>
        <v>30.599589999999999</v>
      </c>
    </row>
    <row r="140" spans="2:8">
      <c r="B140" s="101">
        <v>1990</v>
      </c>
      <c r="C140" s="119">
        <f>Deaths!V97</f>
        <v>2289</v>
      </c>
      <c r="D140" s="119">
        <f>Deaths!AR97</f>
        <v>2043</v>
      </c>
      <c r="E140" s="119">
        <f>Deaths!BN97</f>
        <v>4332</v>
      </c>
      <c r="F140" s="120">
        <f>Rates!V97</f>
        <v>36.627837</v>
      </c>
      <c r="G140" s="120">
        <f>Rates!AR97</f>
        <v>25.285312000000001</v>
      </c>
      <c r="H140" s="120">
        <f>Rates!BN97</f>
        <v>30.099796000000001</v>
      </c>
    </row>
    <row r="141" spans="2:8">
      <c r="B141" s="101">
        <v>1991</v>
      </c>
      <c r="C141" s="119">
        <f>Deaths!V98</f>
        <v>2321</v>
      </c>
      <c r="D141" s="119">
        <f>Deaths!AR98</f>
        <v>2061</v>
      </c>
      <c r="E141" s="119">
        <f>Deaths!BN98</f>
        <v>4382</v>
      </c>
      <c r="F141" s="120">
        <f>Rates!V98</f>
        <v>36.207608999999998</v>
      </c>
      <c r="G141" s="120">
        <f>Rates!AR98</f>
        <v>24.708114999999999</v>
      </c>
      <c r="H141" s="120">
        <f>Rates!BN98</f>
        <v>29.721031</v>
      </c>
    </row>
    <row r="142" spans="2:8">
      <c r="B142" s="101">
        <v>1992</v>
      </c>
      <c r="C142" s="119">
        <f>Deaths!V99</f>
        <v>2367</v>
      </c>
      <c r="D142" s="119">
        <f>Deaths!AR99</f>
        <v>2060</v>
      </c>
      <c r="E142" s="119">
        <f>Deaths!BN99</f>
        <v>4427</v>
      </c>
      <c r="F142" s="120">
        <f>Rates!V99</f>
        <v>36.462204999999997</v>
      </c>
      <c r="G142" s="120">
        <f>Rates!AR99</f>
        <v>24.18458</v>
      </c>
      <c r="H142" s="120">
        <f>Rates!BN99</f>
        <v>29.384444999999999</v>
      </c>
    </row>
    <row r="143" spans="2:8">
      <c r="B143" s="101">
        <v>1993</v>
      </c>
      <c r="C143" s="119">
        <f>Deaths!V100</f>
        <v>2408</v>
      </c>
      <c r="D143" s="119">
        <f>Deaths!AR100</f>
        <v>2133</v>
      </c>
      <c r="E143" s="119">
        <f>Deaths!BN100</f>
        <v>4541</v>
      </c>
      <c r="F143" s="120">
        <f>Rates!V100</f>
        <v>36.011552999999999</v>
      </c>
      <c r="G143" s="120">
        <f>Rates!AR100</f>
        <v>24.402657000000001</v>
      </c>
      <c r="H143" s="120">
        <f>Rates!BN100</f>
        <v>29.368538999999998</v>
      </c>
    </row>
    <row r="144" spans="2:8">
      <c r="B144" s="101">
        <v>1994</v>
      </c>
      <c r="C144" s="119">
        <f>Deaths!V101</f>
        <v>2553</v>
      </c>
      <c r="D144" s="119">
        <f>Deaths!AR101</f>
        <v>2216</v>
      </c>
      <c r="E144" s="119">
        <f>Deaths!BN101</f>
        <v>4769</v>
      </c>
      <c r="F144" s="120">
        <f>Rates!V101</f>
        <v>36.503155</v>
      </c>
      <c r="G144" s="120">
        <f>Rates!AR101</f>
        <v>24.700986</v>
      </c>
      <c r="H144" s="120">
        <f>Rates!BN101</f>
        <v>29.956531999999999</v>
      </c>
    </row>
    <row r="145" spans="2:8">
      <c r="B145" s="101">
        <v>1995</v>
      </c>
      <c r="C145" s="119">
        <f>Deaths!V102</f>
        <v>2491</v>
      </c>
      <c r="D145" s="119">
        <f>Deaths!AR102</f>
        <v>2128</v>
      </c>
      <c r="E145" s="119">
        <f>Deaths!BN102</f>
        <v>4619</v>
      </c>
      <c r="F145" s="120">
        <f>Rates!V102</f>
        <v>35.184252999999998</v>
      </c>
      <c r="G145" s="120">
        <f>Rates!AR102</f>
        <v>23.149100000000001</v>
      </c>
      <c r="H145" s="120">
        <f>Rates!BN102</f>
        <v>28.354071000000001</v>
      </c>
    </row>
    <row r="146" spans="2:8">
      <c r="B146" s="101">
        <v>1996</v>
      </c>
      <c r="C146" s="119">
        <f>Deaths!V103</f>
        <v>2603</v>
      </c>
      <c r="D146" s="119">
        <f>Deaths!AR103</f>
        <v>2177</v>
      </c>
      <c r="E146" s="119">
        <f>Deaths!BN103</f>
        <v>4780</v>
      </c>
      <c r="F146" s="120">
        <f>Rates!V103</f>
        <v>35.429028000000002</v>
      </c>
      <c r="G146" s="120">
        <f>Rates!AR103</f>
        <v>23.088826999999998</v>
      </c>
      <c r="H146" s="120">
        <f>Rates!BN103</f>
        <v>28.516486</v>
      </c>
    </row>
    <row r="147" spans="2:8">
      <c r="B147" s="101">
        <v>1997</v>
      </c>
      <c r="C147" s="119">
        <f>Deaths!V104</f>
        <v>2618</v>
      </c>
      <c r="D147" s="119">
        <f>Deaths!AR104</f>
        <v>2245</v>
      </c>
      <c r="E147" s="119">
        <f>Deaths!BN104</f>
        <v>4863</v>
      </c>
      <c r="F147" s="120">
        <f>Rates!V104</f>
        <v>34.766131999999999</v>
      </c>
      <c r="G147" s="120">
        <f>Rates!AR104</f>
        <v>23.157489000000002</v>
      </c>
      <c r="H147" s="120">
        <f>Rates!BN104</f>
        <v>28.269971999999999</v>
      </c>
    </row>
    <row r="148" spans="2:8">
      <c r="B148" s="101">
        <v>1998</v>
      </c>
      <c r="C148" s="119">
        <f>Deaths!V105</f>
        <v>2556</v>
      </c>
      <c r="D148" s="119">
        <f>Deaths!AR105</f>
        <v>2236</v>
      </c>
      <c r="E148" s="119">
        <f>Deaths!BN105</f>
        <v>4792</v>
      </c>
      <c r="F148" s="120">
        <f>Rates!V105</f>
        <v>33.091137000000003</v>
      </c>
      <c r="G148" s="120">
        <f>Rates!AR105</f>
        <v>22.454730999999999</v>
      </c>
      <c r="H148" s="120">
        <f>Rates!BN105</f>
        <v>27.093404</v>
      </c>
    </row>
    <row r="149" spans="2:8">
      <c r="B149" s="101">
        <v>1999</v>
      </c>
      <c r="C149" s="119">
        <f>Deaths!V106</f>
        <v>2663</v>
      </c>
      <c r="D149" s="119">
        <f>Deaths!AR106</f>
        <v>2185</v>
      </c>
      <c r="E149" s="119">
        <f>Deaths!BN106</f>
        <v>4848</v>
      </c>
      <c r="F149" s="120">
        <f>Rates!V106</f>
        <v>33.518470999999998</v>
      </c>
      <c r="G149" s="120">
        <f>Rates!AR106</f>
        <v>21.254491999999999</v>
      </c>
      <c r="H149" s="120">
        <f>Rates!BN106</f>
        <v>26.681515999999998</v>
      </c>
    </row>
    <row r="150" spans="2:8">
      <c r="B150" s="101">
        <v>2000</v>
      </c>
      <c r="C150" s="119">
        <f>Deaths!V107</f>
        <v>2630</v>
      </c>
      <c r="D150" s="119">
        <f>Deaths!AR107</f>
        <v>2268</v>
      </c>
      <c r="E150" s="119">
        <f>Deaths!BN107</f>
        <v>4898</v>
      </c>
      <c r="F150" s="120">
        <f>Rates!V107</f>
        <v>32.021923000000001</v>
      </c>
      <c r="G150" s="120">
        <f>Rates!AR107</f>
        <v>21.411885000000002</v>
      </c>
      <c r="H150" s="120">
        <f>Rates!BN107</f>
        <v>26.19491</v>
      </c>
    </row>
    <row r="151" spans="2:8">
      <c r="B151" s="101">
        <v>2001</v>
      </c>
      <c r="C151" s="119">
        <f>Deaths!V108</f>
        <v>2699</v>
      </c>
      <c r="D151" s="119">
        <f>Deaths!AR108</f>
        <v>2246</v>
      </c>
      <c r="E151" s="119">
        <f>Deaths!BN108</f>
        <v>4945</v>
      </c>
      <c r="F151" s="120">
        <f>Rates!V108</f>
        <v>31.895576999999999</v>
      </c>
      <c r="G151" s="120">
        <f>Rates!AR108</f>
        <v>20.602948000000001</v>
      </c>
      <c r="H151" s="120">
        <f>Rates!BN108</f>
        <v>25.645064999999999</v>
      </c>
    </row>
    <row r="152" spans="2:8">
      <c r="B152" s="101">
        <v>2002</v>
      </c>
      <c r="C152" s="119">
        <f>Deaths!V109</f>
        <v>2588</v>
      </c>
      <c r="D152" s="119">
        <f>Deaths!AR109</f>
        <v>2337</v>
      </c>
      <c r="E152" s="119">
        <f>Deaths!BN109</f>
        <v>4925</v>
      </c>
      <c r="F152" s="120">
        <f>Rates!V109</f>
        <v>29.745930999999999</v>
      </c>
      <c r="G152" s="120">
        <f>Rates!AR109</f>
        <v>20.926608999999999</v>
      </c>
      <c r="H152" s="120">
        <f>Rates!BN109</f>
        <v>24.905866</v>
      </c>
    </row>
    <row r="153" spans="2:8">
      <c r="B153" s="101">
        <v>2003</v>
      </c>
      <c r="C153" s="119">
        <f>Deaths!V110</f>
        <v>2714</v>
      </c>
      <c r="D153" s="119">
        <f>Deaths!AR110</f>
        <v>2316</v>
      </c>
      <c r="E153" s="119">
        <f>Deaths!BN110</f>
        <v>5030</v>
      </c>
      <c r="F153" s="120">
        <f>Rates!V110</f>
        <v>30.372216999999999</v>
      </c>
      <c r="G153" s="120">
        <f>Rates!AR110</f>
        <v>20.243731</v>
      </c>
      <c r="H153" s="120">
        <f>Rates!BN110</f>
        <v>24.843684</v>
      </c>
    </row>
    <row r="154" spans="2:8">
      <c r="B154" s="101">
        <v>2004</v>
      </c>
      <c r="C154" s="119">
        <f>Deaths!V111</f>
        <v>2580</v>
      </c>
      <c r="D154" s="119">
        <f>Deaths!AR111</f>
        <v>2280</v>
      </c>
      <c r="E154" s="119">
        <f>Deaths!BN111</f>
        <v>4860</v>
      </c>
      <c r="F154" s="120">
        <f>Rates!V111</f>
        <v>28.193180000000002</v>
      </c>
      <c r="G154" s="120">
        <f>Rates!AR111</f>
        <v>19.521453999999999</v>
      </c>
      <c r="H154" s="120">
        <f>Rates!BN111</f>
        <v>23.491167999999998</v>
      </c>
    </row>
    <row r="155" spans="2:8">
      <c r="B155" s="101">
        <v>2005</v>
      </c>
      <c r="C155" s="119">
        <f>Deaths!V112</f>
        <v>2703</v>
      </c>
      <c r="D155" s="119">
        <f>Deaths!AR112</f>
        <v>2181</v>
      </c>
      <c r="E155" s="119">
        <f>Deaths!BN112</f>
        <v>4884</v>
      </c>
      <c r="F155" s="120">
        <f>Rates!V112</f>
        <v>28.814050999999999</v>
      </c>
      <c r="G155" s="120">
        <f>Rates!AR112</f>
        <v>18.167003000000001</v>
      </c>
      <c r="H155" s="120">
        <f>Rates!BN112</f>
        <v>23.005762000000001</v>
      </c>
    </row>
    <row r="156" spans="2:8">
      <c r="B156" s="101">
        <v>2006</v>
      </c>
      <c r="C156" s="119">
        <f>Deaths!V113</f>
        <v>2707</v>
      </c>
      <c r="D156" s="119">
        <f>Deaths!AR113</f>
        <v>2229</v>
      </c>
      <c r="E156" s="119">
        <f>Deaths!BN113</f>
        <v>4936</v>
      </c>
      <c r="F156" s="120">
        <f>Rates!V113</f>
        <v>28.088531</v>
      </c>
      <c r="G156" s="120">
        <f>Rates!AR113</f>
        <v>18.15155</v>
      </c>
      <c r="H156" s="120">
        <f>Rates!BN113</f>
        <v>22.623034000000001</v>
      </c>
    </row>
    <row r="157" spans="2:8">
      <c r="B157" s="101">
        <v>2007</v>
      </c>
      <c r="C157" s="119">
        <f>Deaths!V114</f>
        <v>2651</v>
      </c>
      <c r="D157" s="119">
        <f>Deaths!AR114</f>
        <v>2243</v>
      </c>
      <c r="E157" s="119">
        <f>Deaths!BN114</f>
        <v>4894</v>
      </c>
      <c r="F157" s="120">
        <f>Rates!V114</f>
        <v>26.582238</v>
      </c>
      <c r="G157" s="120">
        <f>Rates!AR114</f>
        <v>17.753786999999999</v>
      </c>
      <c r="H157" s="120">
        <f>Rates!BN114</f>
        <v>21.771647999999999</v>
      </c>
    </row>
    <row r="158" spans="2:8">
      <c r="B158" s="101">
        <v>2008</v>
      </c>
      <c r="C158" s="119">
        <f>Deaths!V115</f>
        <v>2783</v>
      </c>
      <c r="D158" s="119">
        <f>Deaths!AR115</f>
        <v>2429</v>
      </c>
      <c r="E158" s="119">
        <f>Deaths!BN115</f>
        <v>5212</v>
      </c>
      <c r="F158" s="120">
        <f>Rates!V115</f>
        <v>27.193006</v>
      </c>
      <c r="G158" s="120">
        <f>Rates!AR115</f>
        <v>18.733114</v>
      </c>
      <c r="H158" s="120">
        <f>Rates!BN115</f>
        <v>22.567715</v>
      </c>
    </row>
    <row r="159" spans="2:8">
      <c r="B159" s="101">
        <v>2009</v>
      </c>
      <c r="C159" s="119">
        <f>Deaths!V116</f>
        <v>2841</v>
      </c>
      <c r="D159" s="119">
        <f>Deaths!AR116</f>
        <v>2341</v>
      </c>
      <c r="E159" s="119">
        <f>Deaths!BN116</f>
        <v>5182</v>
      </c>
      <c r="F159" s="120">
        <f>Rates!V116</f>
        <v>26.820097000000001</v>
      </c>
      <c r="G159" s="120">
        <f>Rates!AR116</f>
        <v>17.659309</v>
      </c>
      <c r="H159" s="120">
        <f>Rates!BN116</f>
        <v>21.815594000000001</v>
      </c>
    </row>
    <row r="160" spans="2:8">
      <c r="B160" s="101">
        <v>2010</v>
      </c>
      <c r="C160" s="119">
        <f>Deaths!V117</f>
        <v>2820</v>
      </c>
      <c r="D160" s="119">
        <f>Deaths!AR117</f>
        <v>2353</v>
      </c>
      <c r="E160" s="119">
        <f>Deaths!BN117</f>
        <v>5173</v>
      </c>
      <c r="F160" s="120">
        <f>Rates!V117</f>
        <v>25.978952</v>
      </c>
      <c r="G160" s="120">
        <f>Rates!AR117</f>
        <v>17.143905</v>
      </c>
      <c r="H160" s="120">
        <f>Rates!BN117</f>
        <v>21.185655000000001</v>
      </c>
    </row>
    <row r="161" spans="2:8">
      <c r="B161" s="101">
        <v>2011</v>
      </c>
      <c r="C161" s="119">
        <f>Deaths!V118</f>
        <v>2750</v>
      </c>
      <c r="D161" s="119">
        <f>Deaths!AR118</f>
        <v>2368</v>
      </c>
      <c r="E161" s="119">
        <f>Deaths!BN118</f>
        <v>5118</v>
      </c>
      <c r="F161" s="120">
        <f>Rates!V118</f>
        <v>24.509601</v>
      </c>
      <c r="G161" s="120">
        <f>Rates!AR118</f>
        <v>16.666858999999999</v>
      </c>
      <c r="H161" s="120">
        <f>Rates!BN118</f>
        <v>20.315588999999999</v>
      </c>
    </row>
    <row r="162" spans="2:8">
      <c r="B162" s="112">
        <f>IF($D$8&gt;=2012,2012,"")</f>
        <v>2012</v>
      </c>
      <c r="C162" s="119">
        <f>Deaths!V119</f>
        <v>2762</v>
      </c>
      <c r="D162" s="119">
        <f>Deaths!AR119</f>
        <v>2291</v>
      </c>
      <c r="E162" s="119">
        <f>Deaths!BN119</f>
        <v>5053</v>
      </c>
      <c r="F162" s="120">
        <f>Rates!V119</f>
        <v>23.925359</v>
      </c>
      <c r="G162" s="120">
        <f>Rates!AR119</f>
        <v>15.860469</v>
      </c>
      <c r="H162" s="120">
        <f>Rates!BN119</f>
        <v>19.531037999999999</v>
      </c>
    </row>
    <row r="163" spans="2:8">
      <c r="B163" s="112">
        <f>IF($D$8&gt;=2013,2013,"")</f>
        <v>2013</v>
      </c>
      <c r="C163" s="119">
        <f>Deaths!V120</f>
        <v>2877</v>
      </c>
      <c r="D163" s="119">
        <f>Deaths!AR120</f>
        <v>2449</v>
      </c>
      <c r="E163" s="119">
        <f>Deaths!BN120</f>
        <v>5326</v>
      </c>
      <c r="F163" s="120">
        <f>Rates!V120</f>
        <v>24.156383000000002</v>
      </c>
      <c r="G163" s="120">
        <f>Rates!AR120</f>
        <v>16.453645000000002</v>
      </c>
      <c r="H163" s="120">
        <f>Rates!BN120</f>
        <v>20.019062999999999</v>
      </c>
    </row>
    <row r="164" spans="2:8">
      <c r="B164" s="112">
        <f>IF($D$8&gt;=2014,2014,"")</f>
        <v>2014</v>
      </c>
      <c r="C164" s="119">
        <f>Deaths!V121</f>
        <v>2818</v>
      </c>
      <c r="D164" s="119">
        <f>Deaths!AR121</f>
        <v>2390</v>
      </c>
      <c r="E164" s="119">
        <f>Deaths!BN121</f>
        <v>5208</v>
      </c>
      <c r="F164" s="120">
        <f>Rates!V121</f>
        <v>22.876657999999999</v>
      </c>
      <c r="G164" s="120">
        <f>Rates!AR121</f>
        <v>15.661542000000001</v>
      </c>
      <c r="H164" s="120">
        <f>Rates!BN121</f>
        <v>18.993945</v>
      </c>
    </row>
    <row r="165" spans="2:8">
      <c r="B165" s="112">
        <f>IF($D$8&gt;=2015,2015,"")</f>
        <v>2015</v>
      </c>
      <c r="C165" s="119">
        <f>Deaths!V122</f>
        <v>2910</v>
      </c>
      <c r="D165" s="119">
        <f>Deaths!AR122</f>
        <v>2556</v>
      </c>
      <c r="E165" s="119">
        <f>Deaths!BN122</f>
        <v>5466</v>
      </c>
      <c r="F165" s="120">
        <f>Rates!V122</f>
        <v>23.018433999999999</v>
      </c>
      <c r="G165" s="120">
        <f>Rates!AR122</f>
        <v>16.494541000000002</v>
      </c>
      <c r="H165" s="120">
        <f>Rates!BN122</f>
        <v>19.505413000000001</v>
      </c>
    </row>
    <row r="166" spans="2:8">
      <c r="B166" s="112">
        <f>IF($D$8&gt;=2016,2016,"")</f>
        <v>2016</v>
      </c>
      <c r="C166" s="119">
        <f>Deaths!V123</f>
        <v>2954</v>
      </c>
      <c r="D166" s="119">
        <f>Deaths!AR123</f>
        <v>2449</v>
      </c>
      <c r="E166" s="119">
        <f>Deaths!BN123</f>
        <v>5403</v>
      </c>
      <c r="F166" s="120">
        <f>Rates!V123</f>
        <v>22.809723000000002</v>
      </c>
      <c r="G166" s="120">
        <f>Rates!AR123</f>
        <v>15.421336</v>
      </c>
      <c r="H166" s="120">
        <f>Rates!BN123</f>
        <v>18.831835999999999</v>
      </c>
    </row>
    <row r="167" spans="2:8">
      <c r="B167" s="112">
        <f>IF($D$8&gt;=2017,2017,"")</f>
        <v>2017</v>
      </c>
      <c r="C167" s="119">
        <f>Deaths!V124</f>
        <v>2843</v>
      </c>
      <c r="D167" s="119">
        <f>Deaths!AR124</f>
        <v>2415</v>
      </c>
      <c r="E167" s="119">
        <f>Deaths!BN124</f>
        <v>5258</v>
      </c>
      <c r="F167" s="120">
        <f>Rates!V124</f>
        <v>21.23583</v>
      </c>
      <c r="G167" s="120">
        <f>Rates!AR124</f>
        <v>14.717264999999999</v>
      </c>
      <c r="H167" s="120">
        <f>Rates!BN124</f>
        <v>17.732786000000001</v>
      </c>
    </row>
    <row r="168" spans="2:8">
      <c r="B168" s="112">
        <f>IF($D$8&gt;=2018,2018,"")</f>
        <v>2018</v>
      </c>
      <c r="C168" s="119">
        <f>Deaths!V125</f>
        <v>2889</v>
      </c>
      <c r="D168" s="119">
        <f>Deaths!AR125</f>
        <v>2486</v>
      </c>
      <c r="E168" s="119">
        <f>Deaths!BN125</f>
        <v>5375</v>
      </c>
      <c r="F168" s="120">
        <f>Rates!V125</f>
        <v>20.891200999999999</v>
      </c>
      <c r="G168" s="120">
        <f>Rates!AR125</f>
        <v>14.923921</v>
      </c>
      <c r="H168" s="120">
        <f>Rates!BN125</f>
        <v>17.707325000000001</v>
      </c>
    </row>
    <row r="169" spans="2:8">
      <c r="B169" s="112">
        <f>IF($D$8&gt;=2019,2019,"")</f>
        <v>2019</v>
      </c>
      <c r="C169" s="119">
        <f>Deaths!V126</f>
        <v>2871</v>
      </c>
      <c r="D169" s="119">
        <f>Deaths!AR126</f>
        <v>2405</v>
      </c>
      <c r="E169" s="119">
        <f>Deaths!BN126</f>
        <v>5276</v>
      </c>
      <c r="F169" s="120">
        <f>Rates!V126</f>
        <v>20.175440999999999</v>
      </c>
      <c r="G169" s="120">
        <f>Rates!AR126</f>
        <v>13.805363</v>
      </c>
      <c r="H169" s="120">
        <f>Rates!BN126</f>
        <v>16.778091</v>
      </c>
    </row>
    <row r="170" spans="2:8">
      <c r="B170" s="112">
        <f>IF($D$8&gt;=2020,2020,"")</f>
        <v>2020</v>
      </c>
      <c r="C170" s="119">
        <f>Deaths!V127</f>
        <v>2864</v>
      </c>
      <c r="D170" s="119">
        <f>Deaths!AR127</f>
        <v>2508</v>
      </c>
      <c r="E170" s="119">
        <f>Deaths!BN127</f>
        <v>5372</v>
      </c>
      <c r="F170" s="120">
        <f>Rates!V127</f>
        <v>19.492705999999998</v>
      </c>
      <c r="G170" s="120">
        <f>Rates!AR127</f>
        <v>14.088861</v>
      </c>
      <c r="H170" s="120">
        <f>Rates!BN127</f>
        <v>16.616301</v>
      </c>
    </row>
    <row r="171" spans="2:8">
      <c r="B171" s="112">
        <f>IF($D$8&gt;=2021,2021,"")</f>
        <v>2021</v>
      </c>
      <c r="C171" s="119">
        <f>Deaths!V128</f>
        <v>2837</v>
      </c>
      <c r="D171" s="119">
        <f>Deaths!AR128</f>
        <v>2511</v>
      </c>
      <c r="E171" s="119">
        <f>Deaths!BN128</f>
        <v>5348</v>
      </c>
      <c r="F171" s="120">
        <f>Rates!V128</f>
        <v>18.782648999999999</v>
      </c>
      <c r="G171" s="120">
        <f>Rates!AR128</f>
        <v>13.738887999999999</v>
      </c>
      <c r="H171" s="120">
        <f>Rates!BN128</f>
        <v>16.101030000000002</v>
      </c>
    </row>
    <row r="172" spans="2:8">
      <c r="B172" s="112">
        <f>IF($D$8&gt;=2022,2022,"")</f>
        <v>2022</v>
      </c>
      <c r="C172" s="119">
        <f>Deaths!V129</f>
        <v>2746</v>
      </c>
      <c r="D172" s="119">
        <f>Deaths!AR129</f>
        <v>2530</v>
      </c>
      <c r="E172" s="119">
        <f>Deaths!BN129</f>
        <v>5276</v>
      </c>
      <c r="F172" s="120">
        <f>Rates!V129</f>
        <v>17.657364000000001</v>
      </c>
      <c r="G172" s="120">
        <f>Rates!AR129</f>
        <v>13.566428999999999</v>
      </c>
      <c r="H172" s="120">
        <f>Rates!BN129</f>
        <v>15.469027000000001</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36.029426999999998</v>
      </c>
      <c r="G184" s="125">
        <f>INDEX($B$57:$H$175,MATCH($C$184,$B$57:$B$175,0),6)</f>
        <v>28.754349999999999</v>
      </c>
      <c r="H184" s="125">
        <f>INDEX($B$57:$H$175,MATCH($C$184,$B$57:$B$175,0),7)</f>
        <v>31.576574999999998</v>
      </c>
    </row>
    <row r="185" spans="2:8">
      <c r="B185" s="49" t="s">
        <v>67</v>
      </c>
      <c r="C185" s="124">
        <f>'Interactive summary tables'!$G$10</f>
        <v>2022</v>
      </c>
      <c r="D185" s="28"/>
      <c r="E185" s="49" t="s">
        <v>72</v>
      </c>
      <c r="F185" s="125">
        <f>INDEX($B$57:$H$175,MATCH($C$185,$B$57:$B$175,0),5)</f>
        <v>17.657364000000001</v>
      </c>
      <c r="G185" s="125">
        <f>INDEX($B$57:$H$175,MATCH($C$185,$B$57:$B$175,0),6)</f>
        <v>13.566428999999999</v>
      </c>
      <c r="H185" s="125">
        <f>INDEX($B$57:$H$175,MATCH($C$185,$B$57:$B$175,0),7)</f>
        <v>15.469027000000001</v>
      </c>
    </row>
    <row r="186" spans="2:8">
      <c r="B186" s="48"/>
      <c r="C186" s="124"/>
      <c r="D186" s="28"/>
      <c r="E186" s="49" t="s">
        <v>74</v>
      </c>
      <c r="F186" s="126">
        <f>IF(F$184="—","–",IF($C$185&lt;=$C$184,"–",(F$185-F$184)/F$184))</f>
        <v>-0.5099182676427243</v>
      </c>
      <c r="G186" s="126">
        <f>IF(G$184="—","–",IF($C$185&lt;=$C$184,"–",(G$185-G$184)/G$184))</f>
        <v>-0.52819559475348943</v>
      </c>
      <c r="H186" s="126">
        <f>IF(H$184="—","–",IF($C$185&lt;=$C$184,"–",(H$185-H$184)/H$184))</f>
        <v>-0.51011067539782251</v>
      </c>
    </row>
    <row r="187" spans="2:8">
      <c r="B187" s="49" t="s">
        <v>76</v>
      </c>
      <c r="C187" s="124">
        <f>$C$185-$C$184</f>
        <v>54</v>
      </c>
      <c r="D187" s="28"/>
      <c r="E187" s="49" t="s">
        <v>73</v>
      </c>
      <c r="F187" s="126">
        <f>IF(F$184="—","–",IF($C$185&lt;=$C$184,"–",((F$185/F$184)^(1/($C$185-$C$184))-1)))</f>
        <v>-1.3120263473985538E-2</v>
      </c>
      <c r="G187" s="126">
        <f>IF(G$184="—","–",IF($C$185&lt;=$C$184,"–",((G$185/G$184)^(1/($C$185-$C$184))-1)))</f>
        <v>-1.3814630251983928E-2</v>
      </c>
      <c r="H187" s="126">
        <f>IF(H$184="—","–",IF($C$185&lt;=$C$184,"-",((H$185/H$184)^(1/($C$185-$C$184))-1)))</f>
        <v>-1.3127439900092908E-2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4" t="s">
        <v>114</v>
      </c>
      <c r="C194" s="224"/>
      <c r="D194" s="224"/>
      <c r="E194" s="224"/>
      <c r="F194" s="224"/>
      <c r="G194" s="224"/>
      <c r="H194" s="224"/>
    </row>
    <row r="195" spans="2:8">
      <c r="B195" s="224"/>
      <c r="C195" s="224"/>
      <c r="D195" s="224"/>
      <c r="E195" s="224"/>
      <c r="F195" s="224"/>
      <c r="G195" s="224"/>
      <c r="H195" s="224"/>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Colorectal cancer (ICD-10 C18–C20, C26.0)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Colorectal cancer (ICD-10 C18–C20, C26.0)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'[AIHW-PHE-229-GRIM0260.xlsx]Deaths'!$C$75</v>
      </c>
      <c r="G207" s="136" t="str">
        <f ca="1">CELL("address",INDEX(Deaths!$Y$7:$AP$132,MATCH($C$207,Deaths!$B$7:$B$132,0),MATCH($C$210,Deaths!$Y$6:$AP$6,0)))</f>
        <v>'[AIHW-PHE-229-GRIM0260.xlsx]Deaths'!$Y$75</v>
      </c>
      <c r="H207" s="136" t="str">
        <f ca="1">CELL("address",INDEX(Deaths!$AU$7:$BL$132,MATCH($C$207,Deaths!$B$7:$B$132,0),MATCH($C$210,Deaths!$AU$6:$BL$6,0)))</f>
        <v>'[AIHW-PHE-229-GRIM0260.xlsx]Deaths'!$AU$75</v>
      </c>
    </row>
    <row r="208" spans="2:8">
      <c r="B208" s="53" t="s">
        <v>67</v>
      </c>
      <c r="C208" s="135">
        <f>'Interactive summary tables'!$E$34</f>
        <v>2022</v>
      </c>
      <c r="D208" s="17"/>
      <c r="E208" s="17" t="s">
        <v>87</v>
      </c>
      <c r="F208" s="136" t="str">
        <f ca="1">CELL("address",INDEX(Deaths!$C$7:$T$132,MATCH($C$208,Deaths!$B$7:$B$132,0),MATCH($C$211,Deaths!$C$6:$T$6,0)))</f>
        <v>'[AIHW-PHE-229-GRIM0260.xlsx]Deaths'!$T$129</v>
      </c>
      <c r="G208" s="136" t="str">
        <f ca="1">CELL("address",INDEX(Deaths!$Y$7:$AP$132,MATCH($C$208,Deaths!$B$7:$B$132,0),MATCH($C$211,Deaths!$Y$6:$AP$6,0)))</f>
        <v>'[AIHW-PHE-229-GRIM0260.xlsx]Deaths'!$AP$129</v>
      </c>
      <c r="H208" s="136" t="str">
        <f ca="1">CELL("address",INDEX(Deaths!$AU$7:$BL$132,MATCH($C$208,Deaths!$B$7:$B$132,0),MATCH($C$211,Deaths!$AU$6:$BL$6,0)))</f>
        <v>'[AIHW-PHE-229-GRIM0260.xlsx]Deaths'!$BL$129</v>
      </c>
    </row>
    <row r="209" spans="2:8">
      <c r="B209" s="53"/>
      <c r="C209" s="135"/>
      <c r="D209" s="17"/>
      <c r="E209" s="17" t="s">
        <v>93</v>
      </c>
      <c r="F209" s="137">
        <f ca="1">SUM(INDIRECT(F$207,1):INDIRECT(F$208,1))</f>
        <v>125759</v>
      </c>
      <c r="G209" s="138">
        <f ca="1">SUM(INDIRECT(G$207,1):INDIRECT(G$208,1))</f>
        <v>113807</v>
      </c>
      <c r="H209" s="138">
        <f ca="1">SUM(INDIRECT(H$207,1):INDIRECT(H$208,1))</f>
        <v>239566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'[AIHW-PHE-229-GRIM0260.xlsx]Populations'!$D$84</v>
      </c>
      <c r="G211" s="136" t="str">
        <f ca="1">CELL("address",INDEX(Populations!$Y$16:$AP$141,MATCH($C$207,Populations!$C$16:$C$141,0),MATCH($C$210,Populations!$Y$15:$AP$15,0)))</f>
        <v>'[AIHW-PHE-229-GRIM0260.xlsx]Populations'!$Y$84</v>
      </c>
      <c r="H211" s="136" t="str">
        <f ca="1">CELL("address",INDEX(Populations!$AT$16:$BK$141,MATCH($C$207,Populations!$C$16:$C$141,0),MATCH($C$210,Populations!$AT$15:$BK$15,0)))</f>
        <v>'[AIHW-PHE-229-GRIM0260.xlsx]Populations'!$AT$84</v>
      </c>
    </row>
    <row r="212" spans="2:8">
      <c r="B212" s="53"/>
      <c r="C212" s="17"/>
      <c r="D212" s="17"/>
      <c r="E212" s="17" t="s">
        <v>87</v>
      </c>
      <c r="F212" s="136" t="str">
        <f ca="1">CELL("address",INDEX(Populations!$D$16:$U$141,MATCH($C$208,Populations!$C$16:$C$141,0),MATCH($C$211,Populations!$D$15:$U$15,0)))</f>
        <v>'[AIHW-PHE-229-GRIM0260.xlsx]Populations'!$U$138</v>
      </c>
      <c r="G212" s="136" t="str">
        <f ca="1">CELL("address",INDEX(Populations!$Y$16:$AP$141,MATCH($C$208,Populations!$C$16:$C$141,0),MATCH($C$211,Populations!$Y$15:$AP$15,0)))</f>
        <v>'[AIHW-PHE-229-GRIM0260.xlsx]Populations'!$AP$138</v>
      </c>
      <c r="H212" s="136" t="str">
        <f ca="1">CELL("address",INDEX(Populations!$AT$16:$BK$141,MATCH($C$208,Populations!$C$16:$C$141,0),MATCH($C$211,Populations!$AT$15:$BK$15,0)))</f>
        <v>'[AIHW-PHE-229-GRIM0260.xlsx]Populations'!$BK$138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24.906711631243805</v>
      </c>
      <c r="G215" s="140">
        <f t="shared" ref="G215:H215" ca="1" si="2">IF($C$208&lt;$C$207,"-",IF($C$214&lt;$C$213,"-",G$209/G$213*100000))</f>
        <v>22.368264377346048</v>
      </c>
      <c r="H215" s="140">
        <f t="shared" ca="1" si="2"/>
        <v>23.632645445054948</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Colorectal cancer (ICD-10 C18–C20, C26.0)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Colorectal cancer (ICD-10 C18–C20, C26.0)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Colorectal cancer (ICD-10 C18–C20, C26.0)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Colorectal cancer (ICD-10 C18–C20, C26.0)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Colorectal cancer (ICD-10 C18–C20, C26.0)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8A0C707F-AC58-4480-95C1-579922922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Colorectal cancer</dc:title>
  <dc:creator>AIHW</dc:creator>
  <cp:lastPrinted>2014-12-22T03:15:21Z</cp:lastPrinted>
  <dcterms:created xsi:type="dcterms:W3CDTF">2013-06-20T00:40:38Z</dcterms:created>
  <dcterms:modified xsi:type="dcterms:W3CDTF">2024-05-11T04:02:24Z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