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5C004CBB-512A-48A1-A352-E94D041964BC}"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7" l="1"/>
  <c r="E5" i="7"/>
  <c r="T31" i="7" l="1"/>
  <c r="S31" i="7"/>
  <c r="R31" i="7"/>
  <c r="Q31" i="7"/>
  <c r="P31" i="7"/>
  <c r="O31" i="7"/>
  <c r="N31" i="7"/>
  <c r="M31" i="7"/>
  <c r="L31" i="7"/>
  <c r="K31" i="7"/>
  <c r="J31" i="7"/>
  <c r="I31" i="7"/>
  <c r="H31" i="7"/>
  <c r="G31" i="7"/>
  <c r="F31" i="7"/>
  <c r="E31" i="7"/>
  <c r="D31" i="7"/>
  <c r="C31" i="7"/>
  <c r="E22" i="7" l="1"/>
  <c r="G7" i="7"/>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D175" i="7" l="1"/>
  <c r="E165" i="7"/>
  <c r="C62" i="7"/>
  <c r="C98" i="7"/>
  <c r="D128" i="7"/>
  <c r="C107" i="7"/>
  <c r="C75" i="7"/>
  <c r="E130" i="7"/>
  <c r="E68" i="7"/>
  <c r="C147" i="7"/>
  <c r="D158" i="7"/>
  <c r="E60" i="7"/>
  <c r="C102" i="7"/>
  <c r="C59" i="7"/>
  <c r="C90" i="7"/>
  <c r="H71" i="7"/>
  <c r="H142" i="7"/>
  <c r="C82" i="7"/>
  <c r="D79" i="7"/>
  <c r="D75" i="7"/>
  <c r="E146" i="7"/>
  <c r="E164" i="7"/>
  <c r="C152" i="7"/>
  <c r="E168" i="7"/>
  <c r="G115" i="7"/>
  <c r="E88" i="7"/>
  <c r="E59" i="7"/>
  <c r="D140" i="7"/>
  <c r="D64" i="7"/>
  <c r="E87" i="7"/>
  <c r="D124" i="7"/>
  <c r="E112" i="7"/>
  <c r="G65" i="7"/>
  <c r="E62" i="7"/>
  <c r="D134" i="7"/>
  <c r="C61" i="7"/>
  <c r="D125" i="7"/>
  <c r="E128" i="7"/>
  <c r="F108" i="7"/>
  <c r="D84" i="7"/>
  <c r="D73" i="7"/>
  <c r="D169" i="7"/>
  <c r="D136" i="7"/>
  <c r="C92" i="7"/>
  <c r="C60" i="7"/>
  <c r="H119" i="7"/>
  <c r="E129" i="7"/>
  <c r="D142" i="7"/>
  <c r="D173" i="7"/>
  <c r="E133" i="7"/>
  <c r="D138" i="7"/>
  <c r="F129" i="7"/>
  <c r="C136" i="7"/>
  <c r="E73" i="7"/>
  <c r="D102" i="7"/>
  <c r="E155" i="7"/>
  <c r="C123" i="7"/>
  <c r="E92" i="7"/>
  <c r="C125" i="7"/>
  <c r="E80" i="7"/>
  <c r="E99" i="7"/>
  <c r="C104" i="7"/>
  <c r="C162" i="7"/>
  <c r="C80" i="7"/>
  <c r="D152" i="7"/>
  <c r="C106" i="7"/>
  <c r="E122" i="7"/>
  <c r="C112" i="7"/>
  <c r="D98" i="7"/>
  <c r="G68" i="7"/>
  <c r="F143" i="7"/>
  <c r="C69" i="7"/>
  <c r="D149" i="7"/>
  <c r="E65" i="7"/>
  <c r="G99" i="7"/>
  <c r="E153" i="7"/>
  <c r="C103" i="7"/>
  <c r="C88" i="7"/>
  <c r="D131" i="7"/>
  <c r="C118" i="7"/>
  <c r="E126" i="7"/>
  <c r="C158" i="7"/>
  <c r="C131" i="7"/>
  <c r="D70" i="7"/>
  <c r="C139" i="7"/>
  <c r="C165" i="7"/>
  <c r="D130" i="7"/>
  <c r="E159" i="7"/>
  <c r="E158" i="7"/>
  <c r="D67" i="7"/>
  <c r="C100" i="7"/>
  <c r="E79" i="7"/>
  <c r="D101" i="7"/>
  <c r="C84" i="7"/>
  <c r="D151" i="7"/>
  <c r="C161" i="7"/>
  <c r="D120" i="7"/>
  <c r="C156" i="7"/>
  <c r="C126" i="7"/>
  <c r="C138" i="7"/>
  <c r="E57" i="7"/>
  <c r="E172" i="7"/>
  <c r="D141" i="7"/>
  <c r="E82" i="7"/>
  <c r="E151" i="7"/>
  <c r="D159" i="7"/>
  <c r="E105" i="7"/>
  <c r="E141" i="7"/>
  <c r="D99" i="7"/>
  <c r="D111" i="7"/>
  <c r="D172" i="7"/>
  <c r="C78" i="7"/>
  <c r="E117" i="7"/>
  <c r="D129" i="7"/>
  <c r="D85" i="7"/>
  <c r="E102" i="7"/>
  <c r="C150" i="7"/>
  <c r="D108" i="7"/>
  <c r="C172" i="7"/>
  <c r="C86" i="7"/>
  <c r="D78" i="7"/>
  <c r="D145" i="7"/>
  <c r="D94" i="7"/>
  <c r="C110" i="7"/>
  <c r="D81" i="7"/>
  <c r="C146" i="7"/>
  <c r="E83" i="7"/>
  <c r="E93" i="7"/>
  <c r="C167" i="7"/>
  <c r="E142" i="7"/>
  <c r="D123" i="7"/>
  <c r="C85" i="7"/>
  <c r="C64" i="7"/>
  <c r="E61" i="7"/>
  <c r="F97" i="7"/>
  <c r="D74" i="7"/>
  <c r="D155" i="7"/>
  <c r="D103" i="7"/>
  <c r="E156" i="7"/>
  <c r="E94" i="7"/>
  <c r="G64" i="7"/>
  <c r="D80" i="7"/>
  <c r="D92" i="7"/>
  <c r="E150" i="7"/>
  <c r="C66" i="7"/>
  <c r="C101" i="7"/>
  <c r="D110" i="7"/>
  <c r="E147" i="7"/>
  <c r="H84" i="7"/>
  <c r="G148" i="7"/>
  <c r="E131" i="7"/>
  <c r="G88" i="7"/>
  <c r="C140" i="7"/>
  <c r="D122" i="7"/>
  <c r="C133" i="7"/>
  <c r="C70" i="7"/>
  <c r="E100" i="7"/>
  <c r="E113" i="7"/>
  <c r="G129" i="7"/>
  <c r="C142" i="7"/>
  <c r="E118" i="7"/>
  <c r="C119" i="7"/>
  <c r="E139" i="7"/>
  <c r="C113" i="7"/>
  <c r="D97" i="7"/>
  <c r="D61" i="7"/>
  <c r="E101" i="7"/>
  <c r="E75" i="7"/>
  <c r="E167" i="7"/>
  <c r="C97" i="7"/>
  <c r="D105" i="7"/>
  <c r="C130" i="7"/>
  <c r="E66" i="7"/>
  <c r="H85" i="7"/>
  <c r="E125" i="7"/>
  <c r="H107" i="7"/>
  <c r="E170" i="7"/>
  <c r="D126" i="7"/>
  <c r="C83" i="7"/>
  <c r="C129" i="7"/>
  <c r="C95" i="7"/>
  <c r="E132" i="7"/>
  <c r="D76" i="7"/>
  <c r="E121" i="7"/>
  <c r="D148" i="7"/>
  <c r="C87" i="7"/>
  <c r="D59" i="7"/>
  <c r="C116" i="7"/>
  <c r="E70" i="7"/>
  <c r="E135" i="7"/>
  <c r="E137" i="7"/>
  <c r="E136" i="7"/>
  <c r="E119" i="7"/>
  <c r="F112" i="7"/>
  <c r="E81" i="7"/>
  <c r="F75" i="7"/>
  <c r="D144" i="7"/>
  <c r="C135" i="7"/>
  <c r="H131" i="7"/>
  <c r="G67" i="7"/>
  <c r="E89" i="7"/>
  <c r="F72" i="7"/>
  <c r="D88" i="7"/>
  <c r="E116" i="7"/>
  <c r="D117" i="7"/>
  <c r="H68" i="7"/>
  <c r="F154" i="7"/>
  <c r="C159" i="7"/>
  <c r="E108" i="7"/>
  <c r="D171" i="7"/>
  <c r="E144" i="7"/>
  <c r="D100" i="7"/>
  <c r="H96" i="7"/>
  <c r="D147" i="7"/>
  <c r="E95" i="7"/>
  <c r="F76" i="7"/>
  <c r="E124" i="7"/>
  <c r="F122" i="7"/>
  <c r="E77" i="7"/>
  <c r="H151" i="7"/>
  <c r="E140" i="7"/>
  <c r="C58" i="7"/>
  <c r="C154" i="7"/>
  <c r="E138" i="7"/>
  <c r="C122" i="7"/>
  <c r="C99" i="7"/>
  <c r="G159" i="7"/>
  <c r="C111" i="7"/>
  <c r="D114" i="7"/>
  <c r="F133" i="7"/>
  <c r="G78" i="7"/>
  <c r="D71" i="7"/>
  <c r="F93" i="7"/>
  <c r="E115" i="7"/>
  <c r="C132" i="7"/>
  <c r="D118" i="7"/>
  <c r="C74" i="7"/>
  <c r="C117" i="7"/>
  <c r="E111" i="7"/>
  <c r="E173" i="7"/>
  <c r="G121" i="7"/>
  <c r="C157" i="7"/>
  <c r="D168" i="7"/>
  <c r="D109" i="7"/>
  <c r="G95" i="7"/>
  <c r="F163" i="7"/>
  <c r="C79" i="7"/>
  <c r="E64" i="7"/>
  <c r="D132" i="7"/>
  <c r="D160" i="7"/>
  <c r="E152" i="7"/>
  <c r="D121" i="7"/>
  <c r="E109" i="7"/>
  <c r="H74" i="7"/>
  <c r="C170" i="7"/>
  <c r="H159" i="7"/>
  <c r="E127" i="7"/>
  <c r="C65" i="7"/>
  <c r="E85" i="7"/>
  <c r="E143" i="7"/>
  <c r="H61" i="7"/>
  <c r="H157" i="7"/>
  <c r="F174" i="7"/>
  <c r="F118" i="7"/>
  <c r="G161" i="7"/>
  <c r="G151" i="7"/>
  <c r="D139" i="7"/>
  <c r="E161" i="7"/>
  <c r="D113" i="7"/>
  <c r="D170" i="7"/>
  <c r="D106" i="7"/>
  <c r="E171" i="7"/>
  <c r="F79" i="7"/>
  <c r="D157" i="7"/>
  <c r="C108" i="7"/>
  <c r="G75" i="7"/>
  <c r="G92" i="7"/>
  <c r="D90" i="7"/>
  <c r="E74" i="7"/>
  <c r="D87" i="7"/>
  <c r="D83" i="7"/>
  <c r="H76" i="7"/>
  <c r="F89" i="7"/>
  <c r="D112" i="7"/>
  <c r="C155" i="7"/>
  <c r="C163" i="7"/>
  <c r="H144" i="7"/>
  <c r="E96" i="7"/>
  <c r="C173" i="7"/>
  <c r="E154" i="7"/>
  <c r="C72" i="7"/>
  <c r="H101" i="7"/>
  <c r="H92" i="7"/>
  <c r="E71" i="7"/>
  <c r="E157" i="7"/>
  <c r="D77" i="7"/>
  <c r="C169" i="7"/>
  <c r="E114" i="7"/>
  <c r="D57" i="7"/>
  <c r="D95" i="7"/>
  <c r="D165" i="7"/>
  <c r="H63" i="7"/>
  <c r="C174" i="7"/>
  <c r="E120" i="7"/>
  <c r="H81" i="7"/>
  <c r="D58" i="7"/>
  <c r="D66" i="7"/>
  <c r="G108" i="7"/>
  <c r="H104" i="7"/>
  <c r="F80" i="7"/>
  <c r="C115" i="7"/>
  <c r="F139" i="7"/>
  <c r="F110" i="7"/>
  <c r="F124" i="7"/>
  <c r="F81" i="7"/>
  <c r="C63" i="7"/>
  <c r="C144" i="7"/>
  <c r="H121" i="7"/>
  <c r="D116" i="7"/>
  <c r="G94" i="7"/>
  <c r="D143" i="7"/>
  <c r="C134" i="7"/>
  <c r="C128" i="7"/>
  <c r="H140" i="7"/>
  <c r="D72" i="7"/>
  <c r="G101" i="7"/>
  <c r="C175" i="7"/>
  <c r="H166" i="7"/>
  <c r="E78" i="7"/>
  <c r="H79" i="7"/>
  <c r="H134" i="7"/>
  <c r="F167" i="7"/>
  <c r="F152" i="7"/>
  <c r="C160" i="7"/>
  <c r="G118" i="7"/>
  <c r="C77" i="7"/>
  <c r="F169" i="7"/>
  <c r="F166" i="7"/>
  <c r="E149" i="7"/>
  <c r="E69" i="7"/>
  <c r="C114" i="7"/>
  <c r="D137" i="7"/>
  <c r="F59" i="7"/>
  <c r="C71" i="7"/>
  <c r="F68" i="7"/>
  <c r="F69" i="7"/>
  <c r="F57" i="7"/>
  <c r="F184" i="7" s="1"/>
  <c r="D167" i="7"/>
  <c r="C148" i="7"/>
  <c r="H132" i="7"/>
  <c r="E166" i="7"/>
  <c r="F164" i="7"/>
  <c r="C137" i="7"/>
  <c r="D119" i="7"/>
  <c r="H80" i="7"/>
  <c r="F107" i="7"/>
  <c r="D65" i="7"/>
  <c r="E90" i="7"/>
  <c r="D150" i="7"/>
  <c r="E163" i="7"/>
  <c r="D154" i="7"/>
  <c r="D93" i="7"/>
  <c r="H93" i="7"/>
  <c r="C105" i="7"/>
  <c r="E169" i="7"/>
  <c r="G96" i="7"/>
  <c r="F78" i="7"/>
  <c r="F82" i="7"/>
  <c r="D107" i="7"/>
  <c r="G83" i="7"/>
  <c r="G109" i="7"/>
  <c r="H109" i="7"/>
  <c r="G123" i="7"/>
  <c r="E76" i="7"/>
  <c r="H149" i="7"/>
  <c r="D163" i="7"/>
  <c r="H127" i="7"/>
  <c r="D164" i="7"/>
  <c r="G106" i="7"/>
  <c r="G81" i="7"/>
  <c r="D156" i="7"/>
  <c r="G146" i="7"/>
  <c r="H122" i="7"/>
  <c r="H141" i="7"/>
  <c r="E103" i="7"/>
  <c r="F126" i="7"/>
  <c r="D86" i="7"/>
  <c r="H58" i="7"/>
  <c r="E162" i="7"/>
  <c r="G73" i="7"/>
  <c r="G103" i="7"/>
  <c r="E97" i="7"/>
  <c r="H59" i="7"/>
  <c r="C164" i="7"/>
  <c r="E145" i="7"/>
  <c r="C171" i="7"/>
  <c r="H57" i="7"/>
  <c r="H184" i="7" s="1"/>
  <c r="D89" i="7"/>
  <c r="H103" i="7"/>
  <c r="G137" i="7"/>
  <c r="C143" i="7"/>
  <c r="D60" i="7"/>
  <c r="G154" i="7"/>
  <c r="D161" i="7"/>
  <c r="H124" i="7"/>
  <c r="H130" i="7"/>
  <c r="F141" i="7"/>
  <c r="C89" i="7"/>
  <c r="E98" i="7"/>
  <c r="D127" i="7"/>
  <c r="G98" i="7"/>
  <c r="C149" i="7"/>
  <c r="E63" i="7"/>
  <c r="E72" i="7"/>
  <c r="C127" i="7"/>
  <c r="D135" i="7"/>
  <c r="H115" i="7"/>
  <c r="H171" i="7"/>
  <c r="E58" i="7"/>
  <c r="F149" i="7"/>
  <c r="C76" i="7"/>
  <c r="E148" i="7"/>
  <c r="G74" i="7"/>
  <c r="G60" i="7"/>
  <c r="F142" i="7"/>
  <c r="H128" i="7"/>
  <c r="G105" i="7"/>
  <c r="D162" i="7"/>
  <c r="D69" i="7"/>
  <c r="H106" i="7"/>
  <c r="D166" i="7"/>
  <c r="F60" i="7"/>
  <c r="H143" i="7"/>
  <c r="F98" i="7"/>
  <c r="H70" i="7"/>
  <c r="E91" i="7"/>
  <c r="C68" i="7"/>
  <c r="D91" i="7"/>
  <c r="E134" i="7"/>
  <c r="E86" i="7"/>
  <c r="E104" i="7"/>
  <c r="F155" i="7"/>
  <c r="F156" i="7"/>
  <c r="H73" i="7"/>
  <c r="E84" i="7"/>
  <c r="H91" i="7"/>
  <c r="E67" i="7"/>
  <c r="G141" i="7"/>
  <c r="H108" i="7"/>
  <c r="C120" i="7"/>
  <c r="H64" i="7"/>
  <c r="G89" i="7"/>
  <c r="D133" i="7"/>
  <c r="E175" i="7"/>
  <c r="C168" i="7"/>
  <c r="C73" i="7"/>
  <c r="G97" i="7"/>
  <c r="H136" i="7"/>
  <c r="H148" i="7"/>
  <c r="C145" i="7"/>
  <c r="F102" i="7"/>
  <c r="F151" i="7"/>
  <c r="H137" i="7"/>
  <c r="F147" i="7"/>
  <c r="C94" i="7"/>
  <c r="F91" i="7"/>
  <c r="D63" i="7"/>
  <c r="C141" i="7"/>
  <c r="D96" i="7"/>
  <c r="D153" i="7"/>
  <c r="G135" i="7"/>
  <c r="H100" i="7"/>
  <c r="H87" i="7"/>
  <c r="E110" i="7"/>
  <c r="C96" i="7"/>
  <c r="C109" i="7"/>
  <c r="E123" i="7"/>
  <c r="D68" i="7"/>
  <c r="G66" i="7"/>
  <c r="C121" i="7"/>
  <c r="C91" i="7"/>
  <c r="G122" i="7"/>
  <c r="H163" i="7"/>
  <c r="H75" i="7"/>
  <c r="G125" i="7"/>
  <c r="C166" i="7"/>
  <c r="F113" i="7"/>
  <c r="H138" i="7"/>
  <c r="H112" i="7"/>
  <c r="G58" i="7"/>
  <c r="F172" i="7"/>
  <c r="F185" i="7" s="1"/>
  <c r="F146" i="7"/>
  <c r="C57" i="7"/>
  <c r="F158" i="7"/>
  <c r="H95" i="7"/>
  <c r="C67" i="7"/>
  <c r="G87" i="7"/>
  <c r="H90" i="7"/>
  <c r="E174" i="7"/>
  <c r="D82" i="7"/>
  <c r="H154" i="7"/>
  <c r="G79" i="7"/>
  <c r="F65" i="7"/>
  <c r="F157" i="7"/>
  <c r="F153" i="7"/>
  <c r="F144" i="7"/>
  <c r="C124" i="7"/>
  <c r="F114" i="7"/>
  <c r="G86" i="7"/>
  <c r="H89" i="7"/>
  <c r="G168" i="7"/>
  <c r="G166" i="7"/>
  <c r="C153" i="7"/>
  <c r="H113" i="7"/>
  <c r="F121" i="7"/>
  <c r="F71" i="7"/>
  <c r="F137" i="7"/>
  <c r="F119" i="7"/>
  <c r="F105" i="7"/>
  <c r="G110" i="7"/>
  <c r="D115" i="7"/>
  <c r="G139" i="7"/>
  <c r="H116" i="7"/>
  <c r="E160" i="7"/>
  <c r="G70" i="7"/>
  <c r="H164" i="7"/>
  <c r="F159" i="7"/>
  <c r="C151" i="7"/>
  <c r="G156" i="7"/>
  <c r="G134" i="7"/>
  <c r="E107" i="7"/>
  <c r="F111" i="7"/>
  <c r="G128" i="7"/>
  <c r="G145" i="7"/>
  <c r="F125" i="7"/>
  <c r="G130" i="7"/>
  <c r="G85" i="7"/>
  <c r="F148" i="7"/>
  <c r="G132" i="7"/>
  <c r="G165" i="7"/>
  <c r="F109" i="7"/>
  <c r="F63" i="7"/>
  <c r="F90" i="7"/>
  <c r="G120" i="7"/>
  <c r="G167" i="7"/>
  <c r="H67" i="7"/>
  <c r="F85" i="7"/>
  <c r="F96" i="7"/>
  <c r="G144" i="7"/>
  <c r="G150" i="7"/>
  <c r="F160" i="7"/>
  <c r="F138" i="7"/>
  <c r="G104" i="7"/>
  <c r="H66" i="7"/>
  <c r="D146" i="7"/>
  <c r="G84" i="7"/>
  <c r="F115" i="7"/>
  <c r="G111" i="7"/>
  <c r="H152" i="7"/>
  <c r="F150" i="7"/>
  <c r="H114" i="7"/>
  <c r="G114" i="7"/>
  <c r="H97" i="7"/>
  <c r="G57" i="7"/>
  <c r="G184" i="7" s="1"/>
  <c r="D62" i="7"/>
  <c r="H102" i="7"/>
  <c r="H105" i="7"/>
  <c r="C81" i="7"/>
  <c r="F61" i="7"/>
  <c r="H172" i="7"/>
  <c r="G126" i="7"/>
  <c r="H123" i="7"/>
  <c r="F132" i="7"/>
  <c r="H133" i="7"/>
  <c r="G153" i="7"/>
  <c r="G136" i="7"/>
  <c r="C93" i="7"/>
  <c r="F101" i="7"/>
  <c r="F135" i="7"/>
  <c r="H153" i="7"/>
  <c r="F170" i="7"/>
  <c r="G113" i="7"/>
  <c r="F106" i="7"/>
  <c r="F58" i="7"/>
  <c r="H175" i="7"/>
  <c r="F131" i="7"/>
  <c r="G138" i="7"/>
  <c r="F86" i="7"/>
  <c r="G117" i="7"/>
  <c r="G80" i="7"/>
  <c r="F145" i="7"/>
  <c r="G93" i="7"/>
  <c r="H129" i="7"/>
  <c r="E106" i="7"/>
  <c r="D174" i="7"/>
  <c r="G155" i="7"/>
  <c r="F127" i="7"/>
  <c r="G77" i="7"/>
  <c r="H169" i="7"/>
  <c r="F83" i="7"/>
  <c r="F62" i="7"/>
  <c r="H158" i="7"/>
  <c r="H145" i="7"/>
  <c r="G158" i="7"/>
  <c r="H69" i="7"/>
  <c r="F171" i="7"/>
  <c r="F87" i="7"/>
  <c r="F94" i="7"/>
  <c r="F130" i="7"/>
  <c r="G127" i="7"/>
  <c r="G171" i="7"/>
  <c r="H98" i="7"/>
  <c r="G59" i="7"/>
  <c r="G72" i="7"/>
  <c r="H150" i="7"/>
  <c r="G172" i="7"/>
  <c r="G185" i="7" s="1"/>
  <c r="F73" i="7"/>
  <c r="G147" i="7"/>
  <c r="G173" i="7"/>
  <c r="G175" i="7"/>
  <c r="H173" i="7"/>
  <c r="H156" i="7"/>
  <c r="D104" i="7"/>
  <c r="F175" i="7"/>
  <c r="F134" i="7"/>
  <c r="G119" i="7"/>
  <c r="G140" i="7"/>
  <c r="G82" i="7"/>
  <c r="H60" i="7"/>
  <c r="F165" i="7"/>
  <c r="F88" i="7"/>
  <c r="G107" i="7"/>
  <c r="F64" i="7"/>
  <c r="F120" i="7"/>
  <c r="F173" i="7"/>
  <c r="H168" i="7"/>
  <c r="H165" i="7"/>
  <c r="G162" i="7"/>
  <c r="H82" i="7"/>
  <c r="H88" i="7"/>
  <c r="H111" i="7"/>
  <c r="F74" i="7"/>
  <c r="G124" i="7"/>
  <c r="H146" i="7"/>
  <c r="H162" i="7"/>
  <c r="G164" i="7"/>
  <c r="H135" i="7"/>
  <c r="H155" i="7"/>
  <c r="G157" i="7"/>
  <c r="F99" i="7"/>
  <c r="F136" i="7"/>
  <c r="G61" i="7"/>
  <c r="H78" i="7"/>
  <c r="H62" i="7"/>
  <c r="H161" i="7"/>
  <c r="F117" i="7"/>
  <c r="G91" i="7"/>
  <c r="G142" i="7"/>
  <c r="G143" i="7"/>
  <c r="G160" i="7"/>
  <c r="F161" i="7"/>
  <c r="H110" i="7"/>
  <c r="H120" i="7"/>
  <c r="G62" i="7"/>
  <c r="H77" i="7"/>
  <c r="F140" i="7"/>
  <c r="H65" i="7"/>
  <c r="F162" i="7"/>
  <c r="H72" i="7"/>
  <c r="H126" i="7"/>
  <c r="H167" i="7"/>
  <c r="G71" i="7"/>
  <c r="H147" i="7"/>
  <c r="G90" i="7"/>
  <c r="G152" i="7"/>
  <c r="H160" i="7"/>
  <c r="H125" i="7"/>
  <c r="G102" i="7"/>
  <c r="F128" i="7"/>
  <c r="G169" i="7"/>
  <c r="F66" i="7"/>
  <c r="G69" i="7"/>
  <c r="G131" i="7"/>
  <c r="H86" i="7"/>
  <c r="F104" i="7"/>
  <c r="F168" i="7"/>
  <c r="H117" i="7"/>
  <c r="G63" i="7"/>
  <c r="G174" i="7"/>
  <c r="F67" i="7"/>
  <c r="F70" i="7"/>
  <c r="F123" i="7"/>
  <c r="G149" i="7"/>
  <c r="F103" i="7"/>
  <c r="H170" i="7"/>
  <c r="H185" i="7" s="1"/>
  <c r="H83" i="7"/>
  <c r="F84" i="7"/>
  <c r="G76" i="7"/>
  <c r="H118" i="7"/>
  <c r="H139" i="7"/>
  <c r="F95" i="7"/>
  <c r="G133" i="7"/>
  <c r="H174" i="7"/>
  <c r="F92" i="7"/>
  <c r="F116" i="7"/>
  <c r="H94" i="7"/>
  <c r="G100" i="7"/>
  <c r="F77" i="7"/>
  <c r="F100" i="7"/>
  <c r="G116" i="7"/>
  <c r="G170" i="7"/>
  <c r="G163" i="7"/>
  <c r="G112" i="7"/>
  <c r="H99" i="7"/>
  <c r="C32" i="7"/>
  <c r="H211" i="7"/>
  <c r="S32" i="7"/>
  <c r="L39" i="7"/>
  <c r="K39" i="7"/>
  <c r="R32" i="7"/>
  <c r="I33" i="7"/>
  <c r="F208" i="7"/>
  <c r="M38" i="7"/>
  <c r="I39" i="7"/>
  <c r="S39" i="7"/>
  <c r="S33" i="7"/>
  <c r="Q32" i="7"/>
  <c r="E38" i="7"/>
  <c r="J39" i="7"/>
  <c r="F33" i="7"/>
  <c r="Q38" i="7"/>
  <c r="H39" i="7"/>
  <c r="H32" i="7"/>
  <c r="N38" i="7"/>
  <c r="M39" i="7"/>
  <c r="E39" i="7"/>
  <c r="S38" i="7"/>
  <c r="N39" i="7"/>
  <c r="R33" i="7"/>
  <c r="G39" i="7"/>
  <c r="D38" i="7"/>
  <c r="L33" i="7"/>
  <c r="F211" i="7"/>
  <c r="O32" i="7"/>
  <c r="I38" i="7"/>
  <c r="D33" i="7"/>
  <c r="M32" i="7"/>
  <c r="E33" i="7"/>
  <c r="G32" i="7"/>
  <c r="D39" i="7"/>
  <c r="L32" i="7"/>
  <c r="F207" i="7"/>
  <c r="Q39" i="7"/>
  <c r="P32" i="7"/>
  <c r="C39" i="7"/>
  <c r="H38" i="7"/>
  <c r="T33" i="7"/>
  <c r="F212" i="7"/>
  <c r="O38" i="7"/>
  <c r="H212" i="7"/>
  <c r="K33" i="7"/>
  <c r="J32" i="7"/>
  <c r="M33" i="7"/>
  <c r="G212" i="7"/>
  <c r="F39" i="7"/>
  <c r="K32" i="7"/>
  <c r="N32" i="7"/>
  <c r="K38" i="7"/>
  <c r="G207" i="7"/>
  <c r="C38" i="7"/>
  <c r="E32" i="7"/>
  <c r="C33" i="7"/>
  <c r="J38" i="7"/>
  <c r="D32" i="7"/>
  <c r="P33" i="7"/>
  <c r="T39" i="7"/>
  <c r="H207" i="7"/>
  <c r="G38" i="7"/>
  <c r="R38" i="7"/>
  <c r="H33" i="7"/>
  <c r="N33" i="7"/>
  <c r="F32" i="7"/>
  <c r="O39" i="7"/>
  <c r="P39" i="7"/>
  <c r="I32" i="7"/>
  <c r="R39" i="7"/>
  <c r="P38" i="7"/>
  <c r="T38" i="7"/>
  <c r="O33" i="7"/>
  <c r="H208" i="7"/>
  <c r="J33" i="7"/>
  <c r="L38" i="7"/>
  <c r="Q33" i="7"/>
  <c r="F38" i="7"/>
  <c r="G211" i="7"/>
  <c r="T32" i="7"/>
  <c r="G33" i="7"/>
  <c r="G208" i="7"/>
  <c r="P43" i="7" l="1"/>
  <c r="F42" i="7"/>
  <c r="H42" i="7"/>
  <c r="G43" i="7"/>
  <c r="M43" i="7"/>
  <c r="Q43" i="7"/>
  <c r="C42" i="7"/>
  <c r="D42" i="7"/>
  <c r="R42" i="7"/>
  <c r="J43" i="7"/>
  <c r="O42" i="7"/>
  <c r="I43" i="7"/>
  <c r="R43" i="7"/>
  <c r="L43" i="7"/>
  <c r="O43" i="7"/>
  <c r="S43" i="7"/>
  <c r="K43" i="7"/>
  <c r="G42" i="7"/>
  <c r="E43" i="7"/>
  <c r="E42" i="7"/>
  <c r="T43" i="7"/>
  <c r="Q42" i="7"/>
  <c r="L42" i="7"/>
  <c r="K42" i="7"/>
  <c r="I42" i="7"/>
  <c r="M42" i="7"/>
  <c r="J42" i="7"/>
  <c r="P42" i="7"/>
  <c r="N42" i="7"/>
  <c r="C43" i="7"/>
  <c r="H43" i="7"/>
  <c r="F43" i="7"/>
  <c r="S42" i="7"/>
  <c r="U38" i="7"/>
  <c r="T42" i="7"/>
  <c r="D43" i="7"/>
  <c r="U39" i="7"/>
  <c r="N43" i="7"/>
  <c r="H187" i="7"/>
  <c r="O10" i="12" s="1"/>
  <c r="H186" i="7"/>
  <c r="O12" i="12" s="1"/>
  <c r="G187" i="7"/>
  <c r="N10" i="12" s="1"/>
  <c r="G186" i="7"/>
  <c r="N12" i="12" s="1"/>
  <c r="F186" i="7"/>
  <c r="M12" i="12" s="1"/>
  <c r="F187" i="7"/>
  <c r="M10" i="12" s="1"/>
  <c r="H213" i="7"/>
  <c r="H209" i="7"/>
  <c r="F209" i="7"/>
  <c r="G213" i="7"/>
  <c r="F213" i="7"/>
  <c r="G209" i="7"/>
  <c r="G215" i="7" l="1"/>
  <c r="N34" i="12" s="1"/>
  <c r="F215" i="7"/>
  <c r="M34" i="12" s="1"/>
  <c r="H215" i="7"/>
  <c r="O34" i="12" s="1"/>
</calcChain>
</file>

<file path=xl/sharedStrings.xml><?xml version="1.0" encoding="utf-8"?>
<sst xmlns="http://schemas.openxmlformats.org/spreadsheetml/2006/main" count="16322" uniqueCount="228">
  <si>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</si>
  <si>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</si>
  <si>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</si>
  <si>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</si>
  <si>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</si>
  <si>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</si>
  <si>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</si>
  <si>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</si>
  <si>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</si>
  <si>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</si>
  <si>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</si>
  <si>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</si>
  <si>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</si>
  <si>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</si>
  <si>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</si>
  <si>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</si>
  <si>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</si>
  <si>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</si>
  <si>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</si>
  <si>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</si>
  <si>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</si>
  <si>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</si>
  <si>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</si>
  <si>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</si>
  <si>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</si>
  <si>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</si>
  <si>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</si>
  <si>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</si>
  <si>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</si>
  <si>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</si>
  <si>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</si>
  <si>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</si>
  <si>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</si>
  <si>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</si>
  <si>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</si>
  <si>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</si>
  <si>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</si>
  <si>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</si>
  <si>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</si>
  <si>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</si>
  <si>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</si>
  <si>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</si>
  <si>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</si>
  <si>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</si>
  <si>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</si>
  <si>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</si>
  <si>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</si>
  <si>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</si>
  <si>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</si>
  <si>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</si>
  <si>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</si>
  <si>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</si>
  <si>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</si>
  <si>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</si>
  <si>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</si>
  <si>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</si>
  <si>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</si>
  <si>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</si>
  <si>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</si>
  <si>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</si>
  <si>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</si>
  <si>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</si>
  <si>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</si>
  <si>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</si>
  <si>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</si>
  <si>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</si>
  <si>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</si>
  <si>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</si>
  <si>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</si>
  <si>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</si>
  <si>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</si>
  <si>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</si>
  <si>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</si>
  <si>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</si>
  <si>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</si>
  <si>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</si>
  <si>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</si>
  <si>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</si>
  <si>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</si>
  <si>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</si>
  <si>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</si>
  <si>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</si>
  <si>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</si>
  <si>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</si>
  <si>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</si>
  <si>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</si>
  <si>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</si>
  <si>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</si>
  <si>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</si>
  <si>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</si>
  <si>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</si>
  <si>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</si>
  <si>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</si>
  <si>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</si>
  <si>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</si>
  <si>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</si>
  <si>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</si>
  <si>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</si>
  <si>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</si>
  <si>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</si>
  <si>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</si>
  <si>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</si>
  <si>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</si>
  <si>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</si>
  <si>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</si>
  <si>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</si>
  <si>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</si>
  <si>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</si>
  <si>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</si>
  <si>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</si>
  <si>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</si>
  <si>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</si>
  <si>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</si>
  <si>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</si>
  <si>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</si>
  <si>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</si>
  <si>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</si>
  <si>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</si>
  <si>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</si>
  <si>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</si>
  <si>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</si>
  <si>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</si>
  <si>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</si>
  <si>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</si>
  <si>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</si>
  <si>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</si>
  <si>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</si>
  <si>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</si>
  <si>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</si>
  <si>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</si>
  <si>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</si>
  <si>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</si>
  <si>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</si>
  <si>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</si>
  <si>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</si>
  <si>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</si>
  <si>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</si>
  <si>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</si>
  <si>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</si>
  <si>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</si>
  <si>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</si>
  <si>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</si>
  <si>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</si>
  <si>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</si>
  <si>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</si>
  <si>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</si>
  <si>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</si>
  <si>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</si>
  <si>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</si>
  <si>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</si>
  <si>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</si>
  <si>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</si>
  <si>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</si>
  <si>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</si>
  <si>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</si>
  <si>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</si>
  <si>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</si>
  <si>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</si>
  <si>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</si>
  <si>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</si>
  <si>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</si>
  <si>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</si>
  <si>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</si>
  <si>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</si>
  <si>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</si>
  <si>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</si>
  <si>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</si>
  <si>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</si>
  <si>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</si>
  <si>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</si>
  <si>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</si>
  <si>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</si>
  <si>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</si>
  <si>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</si>
  <si>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</si>
  <si>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</si>
  <si>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</si>
  <si>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</si>
  <si>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</si>
  <si>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</si>
  <si>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</si>
  <si>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</si>
  <si>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</si>
  <si>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</si>
  <si>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</si>
  <si>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</si>
  <si>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</si>
  <si>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</si>
  <si>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</si>
  <si>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</si>
  <si>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</si>
  <si>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</si>
  <si>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</si>
  <si>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</si>
  <si>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</si>
  <si>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</si>
  <si>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</si>
  <si>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</si>
  <si>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</si>
  <si>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</si>
  <si>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</si>
  <si>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</si>
  <si>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</si>
  <si>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</si>
  <si>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</si>
  <si>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</si>
  <si>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</si>
  <si>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</si>
  <si>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</si>
  <si>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</si>
  <si>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</si>
  <si>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</si>
  <si>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</si>
  <si>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GRIM2001</t>
  </si>
  <si>
    <t>GRIM_output_2.xlsx</t>
  </si>
  <si>
    <t>—</t>
  </si>
  <si>
    <t>Final</t>
  </si>
  <si>
    <t>Final Recast</t>
  </si>
  <si>
    <t>Revised</t>
  </si>
  <si>
    <t>Preliminary</t>
  </si>
  <si>
    <t>Data for Accidental poisoning (X40–X49, Y40–Y59, U12.9) are from the ICD-10 chapter All external causes of morbidity and mortality (V01–Y98).</t>
  </si>
  <si>
    <t>X40–X49, Y40–Y59, U12.9</t>
  </si>
  <si>
    <t>None.</t>
  </si>
  <si>
    <r>
      <t xml:space="preserve">Australian Institute of Health and Welfare (2024) </t>
    </r>
    <r>
      <rPr>
        <i/>
        <sz val="11"/>
        <color theme="1"/>
        <rFont val="Calibri"/>
        <family val="2"/>
        <scheme val="minor"/>
      </rPr>
      <t>General Record of Incidence of Mortality (GRIM) books 2022: Accidental poisoning</t>
    </r>
    <r>
      <rPr>
        <sz val="11"/>
        <color theme="1"/>
        <rFont val="Calibri"/>
        <family val="2"/>
        <scheme val="minor"/>
      </rPr>
      <t>, AIHW, Australian Government.</t>
    </r>
  </si>
  <si>
    <t>All external causes of morbidity and mortality</t>
  </si>
  <si>
    <t>V01–Y98</t>
  </si>
  <si>
    <t>Accidental poisoning, including drugs causing adverse effects in therapeutic use</t>
  </si>
  <si>
    <t>Accidental poisoning, including drugs causing adverse effects in therapeutic use (ICD-10 X40–X49, Y40–Y59, U12.9), 1997–2022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</si>
</sst>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Accidental poisoning, including drugs causing adverse effects in therapeutic use (ICD-10 X40–X49, Y40–Y59, U12.9), by sex and year, 1997–2022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Admin!Deaths_male</c:f>
              <c:numCache>
                <c:formatCode>#,##0</c:formatCode>
                <c:ptCount val="26"/>
                <c:pt idx="0">
                  <c:v>232</c:v>
                </c:pt>
                <c:pt idx="1">
                  <c:v>502</c:v>
                </c:pt>
                <c:pt idx="2">
                  <c:v>808</c:v>
                </c:pt>
                <c:pt idx="3">
                  <c:v>580</c:v>
                </c:pt>
                <c:pt idx="4">
                  <c:v>432</c:v>
                </c:pt>
                <c:pt idx="5">
                  <c:v>385</c:v>
                </c:pt>
                <c:pt idx="6">
                  <c:v>462</c:v>
                </c:pt>
                <c:pt idx="7">
                  <c:v>543</c:v>
                </c:pt>
                <c:pt idx="8">
                  <c:v>519</c:v>
                </c:pt>
                <c:pt idx="9">
                  <c:v>498</c:v>
                </c:pt>
                <c:pt idx="10">
                  <c:v>520</c:v>
                </c:pt>
                <c:pt idx="11">
                  <c:v>627</c:v>
                </c:pt>
                <c:pt idx="12">
                  <c:v>716</c:v>
                </c:pt>
                <c:pt idx="13">
                  <c:v>738</c:v>
                </c:pt>
                <c:pt idx="14">
                  <c:v>744</c:v>
                </c:pt>
                <c:pt idx="15">
                  <c:v>652</c:v>
                </c:pt>
                <c:pt idx="16">
                  <c:v>737</c:v>
                </c:pt>
                <c:pt idx="17">
                  <c:v>869</c:v>
                </c:pt>
                <c:pt idx="18">
                  <c:v>915</c:v>
                </c:pt>
                <c:pt idx="19">
                  <c:v>1051</c:v>
                </c:pt>
                <c:pt idx="20">
                  <c:v>1055</c:v>
                </c:pt>
                <c:pt idx="21">
                  <c:v>1079</c:v>
                </c:pt>
                <c:pt idx="22">
                  <c:v>1035</c:v>
                </c:pt>
                <c:pt idx="23">
                  <c:v>1075</c:v>
                </c:pt>
                <c:pt idx="24">
                  <c:v>936</c:v>
                </c:pt>
                <c:pt idx="25">
                  <c:v>923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Admin!Deaths_female</c:f>
              <c:numCache>
                <c:formatCode>#,##0</c:formatCode>
                <c:ptCount val="26"/>
                <c:pt idx="0">
                  <c:v>139</c:v>
                </c:pt>
                <c:pt idx="1">
                  <c:v>209</c:v>
                </c:pt>
                <c:pt idx="2">
                  <c:v>298</c:v>
                </c:pt>
                <c:pt idx="3">
                  <c:v>259</c:v>
                </c:pt>
                <c:pt idx="4">
                  <c:v>228</c:v>
                </c:pt>
                <c:pt idx="5">
                  <c:v>219</c:v>
                </c:pt>
                <c:pt idx="6">
                  <c:v>213</c:v>
                </c:pt>
                <c:pt idx="7">
                  <c:v>274</c:v>
                </c:pt>
                <c:pt idx="8">
                  <c:v>264</c:v>
                </c:pt>
                <c:pt idx="9">
                  <c:v>256</c:v>
                </c:pt>
                <c:pt idx="10">
                  <c:v>302</c:v>
                </c:pt>
                <c:pt idx="11">
                  <c:v>303</c:v>
                </c:pt>
                <c:pt idx="12">
                  <c:v>352</c:v>
                </c:pt>
                <c:pt idx="13">
                  <c:v>341</c:v>
                </c:pt>
                <c:pt idx="14">
                  <c:v>341</c:v>
                </c:pt>
                <c:pt idx="15">
                  <c:v>379</c:v>
                </c:pt>
                <c:pt idx="16">
                  <c:v>371</c:v>
                </c:pt>
                <c:pt idx="17">
                  <c:v>439</c:v>
                </c:pt>
                <c:pt idx="18">
                  <c:v>432</c:v>
                </c:pt>
                <c:pt idx="19">
                  <c:v>472</c:v>
                </c:pt>
                <c:pt idx="20">
                  <c:v>461</c:v>
                </c:pt>
                <c:pt idx="21">
                  <c:v>486</c:v>
                </c:pt>
                <c:pt idx="22">
                  <c:v>475</c:v>
                </c:pt>
                <c:pt idx="23">
                  <c:v>463</c:v>
                </c:pt>
                <c:pt idx="24">
                  <c:v>443</c:v>
                </c:pt>
                <c:pt idx="25">
                  <c:v>422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Accidental poisoning, including drugs causing adverse effects in therapeutic use (ICD-10 X40–X49, Y40–Y59, U12.9), by sex and year, 1997–2022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Admin!ASR_male</c:f>
              <c:numCache>
                <c:formatCode>0.0</c:formatCode>
                <c:ptCount val="26"/>
                <c:pt idx="0">
                  <c:v>2.5321856999999999</c:v>
                </c:pt>
                <c:pt idx="1">
                  <c:v>5.4487756000000003</c:v>
                </c:pt>
                <c:pt idx="2">
                  <c:v>8.5185685000000007</c:v>
                </c:pt>
                <c:pt idx="3">
                  <c:v>6.0977981000000003</c:v>
                </c:pt>
                <c:pt idx="4">
                  <c:v>4.5319282999999997</c:v>
                </c:pt>
                <c:pt idx="5">
                  <c:v>4.0050602</c:v>
                </c:pt>
                <c:pt idx="6">
                  <c:v>4.7686693</c:v>
                </c:pt>
                <c:pt idx="7">
                  <c:v>5.5905271000000001</c:v>
                </c:pt>
                <c:pt idx="8">
                  <c:v>5.2510101999999996</c:v>
                </c:pt>
                <c:pt idx="9">
                  <c:v>4.9263630999999997</c:v>
                </c:pt>
                <c:pt idx="10">
                  <c:v>5.1187205000000002</c:v>
                </c:pt>
                <c:pt idx="11">
                  <c:v>6.0574564000000004</c:v>
                </c:pt>
                <c:pt idx="12">
                  <c:v>6.7553755000000004</c:v>
                </c:pt>
                <c:pt idx="13">
                  <c:v>6.8776978</c:v>
                </c:pt>
                <c:pt idx="14">
                  <c:v>6.8286632000000003</c:v>
                </c:pt>
                <c:pt idx="15">
                  <c:v>5.8817045999999999</c:v>
                </c:pt>
                <c:pt idx="16">
                  <c:v>6.5650363</c:v>
                </c:pt>
                <c:pt idx="17">
                  <c:v>7.6187621999999999</c:v>
                </c:pt>
                <c:pt idx="18">
                  <c:v>8.0249827000000007</c:v>
                </c:pt>
                <c:pt idx="19">
                  <c:v>9.0306932999999994</c:v>
                </c:pt>
                <c:pt idx="20">
                  <c:v>8.9864035999999992</c:v>
                </c:pt>
                <c:pt idx="21">
                  <c:v>9.0198394999999998</c:v>
                </c:pt>
                <c:pt idx="22">
                  <c:v>8.4923409000000003</c:v>
                </c:pt>
                <c:pt idx="23">
                  <c:v>8.6744532999999997</c:v>
                </c:pt>
                <c:pt idx="24">
                  <c:v>7.5122929000000003</c:v>
                </c:pt>
                <c:pt idx="25">
                  <c:v>7.3050807000000004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Admin!ASR_female</c:f>
              <c:numCache>
                <c:formatCode>0.0</c:formatCode>
                <c:ptCount val="26"/>
                <c:pt idx="0">
                  <c:v>1.4955414</c:v>
                </c:pt>
                <c:pt idx="1">
                  <c:v>2.1836837999999998</c:v>
                </c:pt>
                <c:pt idx="2">
                  <c:v>3.1323797</c:v>
                </c:pt>
                <c:pt idx="3">
                  <c:v>2.6946745999999999</c:v>
                </c:pt>
                <c:pt idx="4">
                  <c:v>2.3149858000000001</c:v>
                </c:pt>
                <c:pt idx="5">
                  <c:v>2.1816396</c:v>
                </c:pt>
                <c:pt idx="6">
                  <c:v>2.080714</c:v>
                </c:pt>
                <c:pt idx="7">
                  <c:v>2.6181312999999999</c:v>
                </c:pt>
                <c:pt idx="8">
                  <c:v>2.5107455000000001</c:v>
                </c:pt>
                <c:pt idx="9">
                  <c:v>2.3457173</c:v>
                </c:pt>
                <c:pt idx="10">
                  <c:v>2.7510224000000001</c:v>
                </c:pt>
                <c:pt idx="11">
                  <c:v>2.7046429000000001</c:v>
                </c:pt>
                <c:pt idx="12">
                  <c:v>3.1057855000000001</c:v>
                </c:pt>
                <c:pt idx="13">
                  <c:v>2.9577512000000001</c:v>
                </c:pt>
                <c:pt idx="14">
                  <c:v>2.8839112</c:v>
                </c:pt>
                <c:pt idx="15">
                  <c:v>3.1778238000000001</c:v>
                </c:pt>
                <c:pt idx="16">
                  <c:v>3.1163314</c:v>
                </c:pt>
                <c:pt idx="17">
                  <c:v>3.6383991999999998</c:v>
                </c:pt>
                <c:pt idx="18">
                  <c:v>3.5131649999999999</c:v>
                </c:pt>
                <c:pt idx="19">
                  <c:v>3.8288814000000002</c:v>
                </c:pt>
                <c:pt idx="20">
                  <c:v>3.7122557999999999</c:v>
                </c:pt>
                <c:pt idx="21">
                  <c:v>3.8435359</c:v>
                </c:pt>
                <c:pt idx="22">
                  <c:v>3.7061073000000002</c:v>
                </c:pt>
                <c:pt idx="23">
                  <c:v>3.5491472000000002</c:v>
                </c:pt>
                <c:pt idx="24">
                  <c:v>3.3795446</c:v>
                </c:pt>
                <c:pt idx="25">
                  <c:v>3.1719966999999998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Accidental poisoning, including drugs causing adverse effects in therapeutic use (ICD-10 X40–X49, Y40–Y59, U12.9),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1.6438550000000001</c:v>
                </c:pt>
                <c:pt idx="4">
                  <c:v>6.3834767000000001</c:v>
                </c:pt>
                <c:pt idx="5">
                  <c:v>7.4630821000000003</c:v>
                </c:pt>
                <c:pt idx="6">
                  <c:v>10.130686000000001</c:v>
                </c:pt>
                <c:pt idx="7">
                  <c:v>11.059723999999999</c:v>
                </c:pt>
                <c:pt idx="8">
                  <c:v>16.512903000000001</c:v>
                </c:pt>
                <c:pt idx="9">
                  <c:v>15.191342000000001</c:v>
                </c:pt>
                <c:pt idx="10">
                  <c:v>14.989428</c:v>
                </c:pt>
                <c:pt idx="11">
                  <c:v>10.205123</c:v>
                </c:pt>
                <c:pt idx="12">
                  <c:v>8.2698392999999992</c:v>
                </c:pt>
                <c:pt idx="13">
                  <c:v>4.7822635</c:v>
                </c:pt>
                <c:pt idx="14">
                  <c:v>2.5400787999999999</c:v>
                </c:pt>
                <c:pt idx="15">
                  <c:v>2.3885046000000001</c:v>
                </c:pt>
                <c:pt idx="16">
                  <c:v>3.457735</c:v>
                </c:pt>
                <c:pt idx="17">
                  <c:v>1.8534048999999999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0.12777189999999999</c:v>
                </c:pt>
                <c:pt idx="2">
                  <c:v>0.25103900000000001</c:v>
                </c:pt>
                <c:pt idx="3">
                  <c:v>0.6728615</c:v>
                </c:pt>
                <c:pt idx="4">
                  <c:v>1.6419033999999999</c:v>
                </c:pt>
                <c:pt idx="5">
                  <c:v>1.6619265000000001</c:v>
                </c:pt>
                <c:pt idx="6">
                  <c:v>2.6859115999999998</c:v>
                </c:pt>
                <c:pt idx="7">
                  <c:v>3.5633585999999999</c:v>
                </c:pt>
                <c:pt idx="8">
                  <c:v>6.952153</c:v>
                </c:pt>
                <c:pt idx="9">
                  <c:v>7.9326239999999997</c:v>
                </c:pt>
                <c:pt idx="10">
                  <c:v>8.0973395000000004</c:v>
                </c:pt>
                <c:pt idx="11">
                  <c:v>5.6389436000000002</c:v>
                </c:pt>
                <c:pt idx="12">
                  <c:v>4.8246123000000001</c:v>
                </c:pt>
                <c:pt idx="13">
                  <c:v>2.9602308000000002</c:v>
                </c:pt>
                <c:pt idx="14">
                  <c:v>1.8526597</c:v>
                </c:pt>
                <c:pt idx="15">
                  <c:v>1.3210824999999999</c:v>
                </c:pt>
                <c:pt idx="16">
                  <c:v>0.98300390000000004</c:v>
                </c:pt>
                <c:pt idx="17">
                  <c:v>3.6214498000000002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Accidental poisoning, including drugs causing adverse effects in therapeutic use (ICD-10 X40–X49, Y40–Y59, U12.9),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-13</c:v>
                </c:pt>
                <c:pt idx="4">
                  <c:v>-54</c:v>
                </c:pt>
                <c:pt idx="5">
                  <c:v>-69</c:v>
                </c:pt>
                <c:pt idx="6">
                  <c:v>-96</c:v>
                </c:pt>
                <c:pt idx="7">
                  <c:v>-104</c:v>
                </c:pt>
                <c:pt idx="8">
                  <c:v>-139</c:v>
                </c:pt>
                <c:pt idx="9">
                  <c:v>-122</c:v>
                </c:pt>
                <c:pt idx="10">
                  <c:v>-122</c:v>
                </c:pt>
                <c:pt idx="11">
                  <c:v>-77</c:v>
                </c:pt>
                <c:pt idx="12">
                  <c:v>-60</c:v>
                </c:pt>
                <c:pt idx="13">
                  <c:v>-30</c:v>
                </c:pt>
                <c:pt idx="14">
                  <c:v>-14</c:v>
                </c:pt>
                <c:pt idx="15">
                  <c:v>-10</c:v>
                </c:pt>
                <c:pt idx="16">
                  <c:v>-9</c:v>
                </c:pt>
                <c:pt idx="17">
                  <c:v>-4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1</c:v>
                </c:pt>
                <c:pt idx="2">
                  <c:v>2</c:v>
                </c:pt>
                <c:pt idx="3">
                  <c:v>5</c:v>
                </c:pt>
                <c:pt idx="4">
                  <c:v>13</c:v>
                </c:pt>
                <c:pt idx="5">
                  <c:v>15</c:v>
                </c:pt>
                <c:pt idx="6">
                  <c:v>26</c:v>
                </c:pt>
                <c:pt idx="7">
                  <c:v>34</c:v>
                </c:pt>
                <c:pt idx="8">
                  <c:v>60</c:v>
                </c:pt>
                <c:pt idx="9">
                  <c:v>65</c:v>
                </c:pt>
                <c:pt idx="10">
                  <c:v>68</c:v>
                </c:pt>
                <c:pt idx="11">
                  <c:v>44</c:v>
                </c:pt>
                <c:pt idx="12">
                  <c:v>37</c:v>
                </c:pt>
                <c:pt idx="13">
                  <c:v>20</c:v>
                </c:pt>
                <c:pt idx="14">
                  <c:v>11</c:v>
                </c:pt>
                <c:pt idx="15">
                  <c:v>6</c:v>
                </c:pt>
                <c:pt idx="16">
                  <c:v>3</c:v>
                </c:pt>
                <c:pt idx="17">
                  <c:v>12</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Accidental poisoning, including drugs causing adverse effects in therapeutic use (ICD-10 X40–X49, Y40–Y59, U12.9), 1997–2022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227</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24</v>
      </c>
    </row>
    <row r="31" spans="1:3" ht="15.75">
      <c r="A31" s="149"/>
      <c r="B31" s="174" t="s">
        <v>109</v>
      </c>
      <c r="C31" s="3" t="s">
        <v>221</v>
      </c>
    </row>
    <row r="32" spans="1:3" ht="15.75">
      <c r="A32" s="149"/>
      <c r="B32" s="164" t="s">
        <v>50</v>
      </c>
    </row>
    <row r="33" spans="1:3" ht="15.75">
      <c r="A33" s="149"/>
      <c r="B33" s="147" t="s">
        <v>222</v>
      </c>
    </row>
    <row r="34" spans="1:3" ht="15.75">
      <c r="A34" s="149"/>
      <c r="B34" s="164" t="s">
        <v>57</v>
      </c>
      <c r="C34" s="76" t="s">
        <v>58</v>
      </c>
    </row>
    <row r="35" spans="1:3" ht="15.75">
      <c r="A35" s="149"/>
      <c r="B35" s="56" t="s">
        <v>215</v>
      </c>
      <c r="C35" s="55" t="s">
        <v>222</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Accidental poisoning, including drugs causing adverse effects in therapeutic use (ICD-10 X40–X49, Y40–Y59, U12.9), 1997–2022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Accidental poisoning, including drugs causing adverse effects in therapeutic use (ICD-10 X40–X49, Y40–Y59, U12.9), 1997–2022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Accidental poisoning, including drugs causing adverse effects in therapeutic use (ICD-10 X40–X49, Y40–Y59, U12.9) in Australia, 1997–2022.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1997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1997</v>
      </c>
      <c r="D10" s="28"/>
      <c r="E10" s="28"/>
      <c r="F10" s="28"/>
      <c r="G10" s="64">
        <v>2022</v>
      </c>
      <c r="H10" s="28"/>
      <c r="I10" s="28"/>
      <c r="J10" s="248" t="s">
        <v>116</v>
      </c>
      <c r="K10" s="60"/>
      <c r="L10" s="239" t="str">
        <f>Admin!$C$191</f>
        <v>1997 – 2022</v>
      </c>
      <c r="M10" s="242">
        <f>Admin!F$187</f>
        <v>4.3290321862010206E-2</v>
      </c>
      <c r="N10" s="242">
        <f>Admin!G$187</f>
        <v>3.0531737743459963E-2</v>
      </c>
      <c r="O10" s="242">
        <f>Admin!H$187</f>
        <v>3.8757545622580825E-2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1997 – 2022</v>
      </c>
      <c r="M12" s="242">
        <f>Admin!F$186</f>
        <v>1.8848913805966128</v>
      </c>
      <c r="N12" s="242">
        <f>Admin!G$186</f>
        <v>1.1209688344301265</v>
      </c>
      <c r="O12" s="242">
        <f>Admin!H$186</f>
        <v>1.5873476624942886</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Accidental poisoning, including drugs causing adverse effects in therapeutic use (ICD-10 X40–X49, Y40–Y59, U12.9) in Australia, 1997–2022,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1997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1997</v>
      </c>
      <c r="D34" s="17"/>
      <c r="E34" s="64">
        <v>2022</v>
      </c>
      <c r="F34" s="17"/>
      <c r="G34" s="64" t="s">
        <v>6</v>
      </c>
      <c r="H34" s="17"/>
      <c r="I34" s="65" t="s">
        <v>23</v>
      </c>
      <c r="J34" s="52"/>
      <c r="K34" s="52"/>
      <c r="L34" s="231" t="str">
        <f>Admin!$C$219</f>
        <v>1997 – 2022</v>
      </c>
      <c r="M34" s="235">
        <f ca="1">Admin!F$215</f>
        <v>6.5597947636434775</v>
      </c>
      <c r="N34" s="235">
        <f ca="1">Admin!G$215</f>
        <v>3.0732626500536306</v>
      </c>
      <c r="O34" s="235">
        <f ca="1">Admin!H$215</f>
        <v>4.8052379623322379</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227</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0" t="s">
        <v>24</v>
      </c>
      <c r="P86" s="210"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0" t="s">
        <v>24</v>
      </c>
      <c r="AF86" s="210"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0" t="s">
        <v>24</v>
      </c>
      <c r="AV86" s="210"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0" t="s">
        <v>24</v>
      </c>
      <c r="P87" s="210"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0" t="s">
        <v>24</v>
      </c>
      <c r="AF87" s="210"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0" t="s">
        <v>24</v>
      </c>
      <c r="AV87" s="210"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0" t="s">
        <v>24</v>
      </c>
      <c r="P88" s="210"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0" t="s">
        <v>24</v>
      </c>
      <c r="AF88" s="210"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0" t="s">
        <v>24</v>
      </c>
      <c r="AV88" s="210"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0" t="s">
        <v>24</v>
      </c>
      <c r="P89" s="210"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0" t="s">
        <v>24</v>
      </c>
      <c r="AF89" s="210"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0" t="s">
        <v>24</v>
      </c>
      <c r="AV89" s="210"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0" t="s">
        <v>24</v>
      </c>
      <c r="P90" s="210"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0" t="s">
        <v>24</v>
      </c>
      <c r="AF90" s="210"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0" t="s">
        <v>24</v>
      </c>
      <c r="AV90" s="210"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0" t="s">
        <v>24</v>
      </c>
      <c r="P91" s="210"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0" t="s">
        <v>24</v>
      </c>
      <c r="AF91" s="210"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0" t="s">
        <v>24</v>
      </c>
      <c r="AV91" s="210"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0" t="s">
        <v>24</v>
      </c>
      <c r="P92" s="210"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0" t="s">
        <v>24</v>
      </c>
      <c r="AF92" s="210"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0" t="s">
        <v>24</v>
      </c>
      <c r="AV92" s="210"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0" t="s">
        <v>24</v>
      </c>
      <c r="P93" s="210"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0" t="s">
        <v>24</v>
      </c>
      <c r="AF93" s="210"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0" t="s">
        <v>24</v>
      </c>
      <c r="AV93" s="210"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0" t="s">
        <v>24</v>
      </c>
      <c r="P94" s="210"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0" t="s">
        <v>24</v>
      </c>
      <c r="AF94" s="210"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0" t="s">
        <v>24</v>
      </c>
      <c r="AV94" s="210"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0" t="s">
        <v>24</v>
      </c>
      <c r="P95" s="210"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0" t="s">
        <v>24</v>
      </c>
      <c r="AF95" s="210"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0" t="s">
        <v>24</v>
      </c>
      <c r="AV95" s="210"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0" t="s">
        <v>24</v>
      </c>
      <c r="P96" s="210"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0" t="s">
        <v>24</v>
      </c>
      <c r="AF96" s="210"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0" t="s">
        <v>24</v>
      </c>
      <c r="AV96" s="210"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0" t="s">
        <v>24</v>
      </c>
      <c r="P97" s="210"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0" t="s">
        <v>24</v>
      </c>
      <c r="AF97" s="210"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0" t="s">
        <v>24</v>
      </c>
      <c r="AV97" s="210"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0" t="s">
        <v>24</v>
      </c>
      <c r="P98" s="210"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0" t="s">
        <v>24</v>
      </c>
      <c r="AF98" s="210"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0" t="s">
        <v>24</v>
      </c>
      <c r="AV98" s="210"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0" t="s">
        <v>24</v>
      </c>
      <c r="P99" s="210"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0" t="s">
        <v>24</v>
      </c>
      <c r="AF99" s="210"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0" t="s">
        <v>24</v>
      </c>
      <c r="AV99" s="210"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0" t="s">
        <v>24</v>
      </c>
      <c r="P100" s="210"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0" t="s">
        <v>24</v>
      </c>
      <c r="AF100" s="210"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0" t="s">
        <v>24</v>
      </c>
      <c r="AV100" s="210"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0" t="s">
        <v>24</v>
      </c>
      <c r="P101" s="210"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0" t="s">
        <v>24</v>
      </c>
      <c r="AF101" s="210"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0" t="s">
        <v>24</v>
      </c>
      <c r="AV101" s="210"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0" t="s">
        <v>24</v>
      </c>
      <c r="P102" s="210"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0" t="s">
        <v>24</v>
      </c>
      <c r="AF102" s="210"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0" t="s">
        <v>24</v>
      </c>
      <c r="AV102" s="210"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0" t="s">
        <v>24</v>
      </c>
      <c r="P103" s="210"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0" t="s">
        <v>24</v>
      </c>
      <c r="AF103" s="210"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0" t="s">
        <v>24</v>
      </c>
      <c r="AV103" s="210" t="s">
        <v>24</v>
      </c>
      <c r="AW103" s="74" t="s">
        <v>24</v>
      </c>
      <c r="AY103" s="89">
        <v>1996</v>
      </c>
    </row>
    <row r="104" spans="2:51">
      <c r="B104" s="90">
        <v>1997</v>
      </c>
      <c r="C104" s="73">
        <v>232</v>
      </c>
      <c r="D104" s="74">
        <v>2.5338086</v>
      </c>
      <c r="E104" s="74">
        <v>2.5321856999999999</v>
      </c>
      <c r="F104" s="74" t="s">
        <v>215</v>
      </c>
      <c r="G104" s="74">
        <v>2.4788383000000001</v>
      </c>
      <c r="H104" s="74">
        <v>2.4053844</v>
      </c>
      <c r="I104" s="74">
        <v>2.1921072000000001</v>
      </c>
      <c r="J104" s="74">
        <v>38.064655000000002</v>
      </c>
      <c r="K104" s="74">
        <v>36.875</v>
      </c>
      <c r="L104" s="74">
        <v>4.2757094999999996</v>
      </c>
      <c r="M104" s="74">
        <v>0.34242529999999999</v>
      </c>
      <c r="N104" s="73">
        <v>8622</v>
      </c>
      <c r="O104" s="210">
        <v>0.98028680000000001</v>
      </c>
      <c r="P104" s="210">
        <v>1.3576093</v>
      </c>
      <c r="R104" s="90">
        <v>1997</v>
      </c>
      <c r="S104" s="73">
        <v>139</v>
      </c>
      <c r="T104" s="74">
        <v>1.4999686999999999</v>
      </c>
      <c r="U104" s="74">
        <v>1.4955414</v>
      </c>
      <c r="V104" s="74" t="s">
        <v>215</v>
      </c>
      <c r="W104" s="74">
        <v>1.5238562</v>
      </c>
      <c r="X104" s="74">
        <v>1.3429777000000001</v>
      </c>
      <c r="Y104" s="74">
        <v>1.2211654999999999</v>
      </c>
      <c r="Z104" s="74">
        <v>46.151079000000003</v>
      </c>
      <c r="AA104" s="74">
        <v>42.416670000000003</v>
      </c>
      <c r="AB104" s="74">
        <v>5.7013946000000004</v>
      </c>
      <c r="AC104" s="74">
        <v>0.22565669999999999</v>
      </c>
      <c r="AD104" s="73">
        <v>4156</v>
      </c>
      <c r="AE104" s="210">
        <v>0.47857179999999999</v>
      </c>
      <c r="AF104" s="210">
        <v>1.1924197000000001</v>
      </c>
      <c r="AH104" s="90">
        <v>1997</v>
      </c>
      <c r="AI104" s="73">
        <v>371</v>
      </c>
      <c r="AJ104" s="74">
        <v>2.0137830999999999</v>
      </c>
      <c r="AK104" s="74">
        <v>2.0197832999999998</v>
      </c>
      <c r="AL104" s="74" t="s">
        <v>215</v>
      </c>
      <c r="AM104" s="74">
        <v>2.0095322000000002</v>
      </c>
      <c r="AN104" s="74">
        <v>1.8779455</v>
      </c>
      <c r="AO104" s="74">
        <v>1.7109554</v>
      </c>
      <c r="AP104" s="74">
        <v>41.094340000000003</v>
      </c>
      <c r="AQ104" s="74">
        <v>38.541670000000003</v>
      </c>
      <c r="AR104" s="74">
        <v>4.7177008999999996</v>
      </c>
      <c r="AS104" s="74">
        <v>0.28681869999999998</v>
      </c>
      <c r="AT104" s="73">
        <v>12778</v>
      </c>
      <c r="AU104" s="210">
        <v>0.73102540000000005</v>
      </c>
      <c r="AV104" s="210">
        <v>1.2990763000000001</v>
      </c>
      <c r="AW104" s="74">
        <v>1.6931566</v>
      </c>
      <c r="AY104" s="90">
        <v>1997</v>
      </c>
    </row>
    <row r="105" spans="2:51">
      <c r="B105" s="90">
        <v>1998</v>
      </c>
      <c r="C105" s="73">
        <v>502</v>
      </c>
      <c r="D105" s="74">
        <v>5.4310530999999997</v>
      </c>
      <c r="E105" s="74">
        <v>5.4487756000000003</v>
      </c>
      <c r="F105" s="74" t="s">
        <v>215</v>
      </c>
      <c r="G105" s="74">
        <v>5.4126149000000003</v>
      </c>
      <c r="H105" s="74">
        <v>5.2323504999999999</v>
      </c>
      <c r="I105" s="74">
        <v>4.7574262000000003</v>
      </c>
      <c r="J105" s="74">
        <v>37.424303000000002</v>
      </c>
      <c r="K105" s="74">
        <v>33.409089999999999</v>
      </c>
      <c r="L105" s="74">
        <v>8.7349922000000007</v>
      </c>
      <c r="M105" s="74">
        <v>0.7484383</v>
      </c>
      <c r="N105" s="73">
        <v>19062</v>
      </c>
      <c r="O105" s="210">
        <v>2.1501266999999999</v>
      </c>
      <c r="P105" s="210">
        <v>3.0404580999999999</v>
      </c>
      <c r="R105" s="90">
        <v>1998</v>
      </c>
      <c r="S105" s="73">
        <v>209</v>
      </c>
      <c r="T105" s="74">
        <v>2.2318470000000001</v>
      </c>
      <c r="U105" s="74">
        <v>2.1836837999999998</v>
      </c>
      <c r="V105" s="74" t="s">
        <v>215</v>
      </c>
      <c r="W105" s="74">
        <v>2.2634118000000001</v>
      </c>
      <c r="X105" s="74">
        <v>1.9072750999999999</v>
      </c>
      <c r="Y105" s="74">
        <v>1.755884</v>
      </c>
      <c r="Z105" s="74">
        <v>49.066986</v>
      </c>
      <c r="AA105" s="74">
        <v>45.875</v>
      </c>
      <c r="AB105" s="74">
        <v>8.4683954999999997</v>
      </c>
      <c r="AC105" s="74">
        <v>0.34758600000000001</v>
      </c>
      <c r="AD105" s="73">
        <v>5778</v>
      </c>
      <c r="AE105" s="210">
        <v>0.65957739999999998</v>
      </c>
      <c r="AF105" s="210">
        <v>1.7117768</v>
      </c>
      <c r="AH105" s="90">
        <v>1998</v>
      </c>
      <c r="AI105" s="73">
        <v>711</v>
      </c>
      <c r="AJ105" s="74">
        <v>3.8210226999999999</v>
      </c>
      <c r="AK105" s="74">
        <v>3.8010077999999998</v>
      </c>
      <c r="AL105" s="74" t="s">
        <v>215</v>
      </c>
      <c r="AM105" s="74">
        <v>3.8193307000000001</v>
      </c>
      <c r="AN105" s="74">
        <v>3.5630969000000001</v>
      </c>
      <c r="AO105" s="74">
        <v>3.2520209000000002</v>
      </c>
      <c r="AP105" s="74">
        <v>40.846694999999997</v>
      </c>
      <c r="AQ105" s="74">
        <v>36.13158</v>
      </c>
      <c r="AR105" s="74">
        <v>8.6548996000000002</v>
      </c>
      <c r="AS105" s="74">
        <v>0.55895349999999999</v>
      </c>
      <c r="AT105" s="73">
        <v>24840</v>
      </c>
      <c r="AU105" s="210">
        <v>1.4093074999999999</v>
      </c>
      <c r="AV105" s="210">
        <v>2.5754570999999999</v>
      </c>
      <c r="AW105" s="74">
        <v>2.4952220000000001</v>
      </c>
      <c r="AY105" s="90">
        <v>1998</v>
      </c>
    </row>
    <row r="106" spans="2:51">
      <c r="B106" s="90">
        <v>1999</v>
      </c>
      <c r="C106" s="73">
        <v>808</v>
      </c>
      <c r="D106" s="74">
        <v>8.6508626</v>
      </c>
      <c r="E106" s="74">
        <v>8.5185685000000007</v>
      </c>
      <c r="F106" s="74" t="s">
        <v>215</v>
      </c>
      <c r="G106" s="74">
        <v>8.2980120999999993</v>
      </c>
      <c r="H106" s="74">
        <v>8.5007081000000007</v>
      </c>
      <c r="I106" s="74">
        <v>7.8410301999999996</v>
      </c>
      <c r="J106" s="74">
        <v>34.736058999999997</v>
      </c>
      <c r="K106" s="74">
        <v>32.546880000000002</v>
      </c>
      <c r="L106" s="74">
        <v>13.767251999999999</v>
      </c>
      <c r="M106" s="74">
        <v>1.2018802</v>
      </c>
      <c r="N106" s="73">
        <v>32584</v>
      </c>
      <c r="O106" s="210">
        <v>3.6427624000000001</v>
      </c>
      <c r="P106" s="210">
        <v>5.2223221000000004</v>
      </c>
      <c r="R106" s="90">
        <v>1999</v>
      </c>
      <c r="S106" s="73">
        <v>298</v>
      </c>
      <c r="T106" s="74">
        <v>3.1460634000000001</v>
      </c>
      <c r="U106" s="74">
        <v>3.1323797</v>
      </c>
      <c r="V106" s="74" t="s">
        <v>215</v>
      </c>
      <c r="W106" s="74">
        <v>3.136253</v>
      </c>
      <c r="X106" s="74">
        <v>3.0072342000000001</v>
      </c>
      <c r="Y106" s="74">
        <v>2.7984260999999999</v>
      </c>
      <c r="Z106" s="74">
        <v>40.234898999999999</v>
      </c>
      <c r="AA106" s="74">
        <v>38.5</v>
      </c>
      <c r="AB106" s="74">
        <v>11.953469999999999</v>
      </c>
      <c r="AC106" s="74">
        <v>0.48951159999999999</v>
      </c>
      <c r="AD106" s="73">
        <v>10482</v>
      </c>
      <c r="AE106" s="210">
        <v>1.1849700999999999</v>
      </c>
      <c r="AF106" s="210">
        <v>3.1153778000000001</v>
      </c>
      <c r="AH106" s="90">
        <v>1999</v>
      </c>
      <c r="AI106" s="73">
        <v>1106</v>
      </c>
      <c r="AJ106" s="74">
        <v>5.8791434999999996</v>
      </c>
      <c r="AK106" s="74">
        <v>5.812894</v>
      </c>
      <c r="AL106" s="74" t="s">
        <v>215</v>
      </c>
      <c r="AM106" s="74">
        <v>5.7032914999999997</v>
      </c>
      <c r="AN106" s="74">
        <v>5.7482831000000001</v>
      </c>
      <c r="AO106" s="74">
        <v>5.3170057000000002</v>
      </c>
      <c r="AP106" s="74">
        <v>36.219005000000003</v>
      </c>
      <c r="AQ106" s="74">
        <v>33.790320000000001</v>
      </c>
      <c r="AR106" s="74">
        <v>13.226501000000001</v>
      </c>
      <c r="AS106" s="74">
        <v>0.86335430000000002</v>
      </c>
      <c r="AT106" s="73">
        <v>43066</v>
      </c>
      <c r="AU106" s="210">
        <v>2.4207093</v>
      </c>
      <c r="AV106" s="210">
        <v>4.4841873000000003</v>
      </c>
      <c r="AW106" s="74">
        <v>2.7195197000000002</v>
      </c>
      <c r="AY106" s="90">
        <v>1999</v>
      </c>
    </row>
    <row r="107" spans="2:51">
      <c r="B107" s="90">
        <v>2000</v>
      </c>
      <c r="C107" s="73">
        <v>580</v>
      </c>
      <c r="D107" s="74">
        <v>6.1418134000000002</v>
      </c>
      <c r="E107" s="74">
        <v>6.0977981000000003</v>
      </c>
      <c r="F107" s="74" t="s">
        <v>215</v>
      </c>
      <c r="G107" s="74">
        <v>5.9464173999999996</v>
      </c>
      <c r="H107" s="74">
        <v>6.1157971</v>
      </c>
      <c r="I107" s="74">
        <v>5.6724506999999997</v>
      </c>
      <c r="J107" s="74">
        <v>34.501724000000003</v>
      </c>
      <c r="K107" s="74">
        <v>32.450000000000003</v>
      </c>
      <c r="L107" s="74">
        <v>10.51296</v>
      </c>
      <c r="M107" s="74">
        <v>0.8680426</v>
      </c>
      <c r="N107" s="73">
        <v>23573</v>
      </c>
      <c r="O107" s="210">
        <v>2.6105133</v>
      </c>
      <c r="P107" s="210">
        <v>3.9483315000000001</v>
      </c>
      <c r="R107" s="90">
        <v>2000</v>
      </c>
      <c r="S107" s="73">
        <v>259</v>
      </c>
      <c r="T107" s="74">
        <v>2.7020438000000002</v>
      </c>
      <c r="U107" s="74">
        <v>2.6946745999999999</v>
      </c>
      <c r="V107" s="74" t="s">
        <v>215</v>
      </c>
      <c r="W107" s="74">
        <v>2.6968274000000001</v>
      </c>
      <c r="X107" s="74">
        <v>2.5822091999999999</v>
      </c>
      <c r="Y107" s="74">
        <v>2.4341750000000002</v>
      </c>
      <c r="Z107" s="74">
        <v>40.370655999999997</v>
      </c>
      <c r="AA107" s="74">
        <v>40.115380000000002</v>
      </c>
      <c r="AB107" s="74">
        <v>10.03487</v>
      </c>
      <c r="AC107" s="74">
        <v>0.4213095</v>
      </c>
      <c r="AD107" s="73">
        <v>9059</v>
      </c>
      <c r="AE107" s="210">
        <v>1.0137052</v>
      </c>
      <c r="AF107" s="210">
        <v>2.7221044000000001</v>
      </c>
      <c r="AH107" s="90">
        <v>2000</v>
      </c>
      <c r="AI107" s="73">
        <v>839</v>
      </c>
      <c r="AJ107" s="74">
        <v>4.4091056999999996</v>
      </c>
      <c r="AK107" s="74">
        <v>4.3849453</v>
      </c>
      <c r="AL107" s="74" t="s">
        <v>215</v>
      </c>
      <c r="AM107" s="74">
        <v>4.3075273000000003</v>
      </c>
      <c r="AN107" s="74">
        <v>4.3437748000000003</v>
      </c>
      <c r="AO107" s="74">
        <v>4.0493047999999998</v>
      </c>
      <c r="AP107" s="74">
        <v>36.313468</v>
      </c>
      <c r="AQ107" s="74">
        <v>34.225000000000001</v>
      </c>
      <c r="AR107" s="74">
        <v>10.360583</v>
      </c>
      <c r="AS107" s="74">
        <v>0.65397689999999997</v>
      </c>
      <c r="AT107" s="73">
        <v>32632</v>
      </c>
      <c r="AU107" s="210">
        <v>1.8162643000000001</v>
      </c>
      <c r="AV107" s="210">
        <v>3.5094549000000002</v>
      </c>
      <c r="AW107" s="74">
        <v>2.2629069999999998</v>
      </c>
      <c r="AY107" s="90">
        <v>2000</v>
      </c>
    </row>
    <row r="108" spans="2:51">
      <c r="B108" s="90">
        <v>2001</v>
      </c>
      <c r="C108" s="73">
        <v>432</v>
      </c>
      <c r="D108" s="74">
        <v>4.5179654999999999</v>
      </c>
      <c r="E108" s="74">
        <v>4.5319282999999997</v>
      </c>
      <c r="F108" s="74" t="s">
        <v>215</v>
      </c>
      <c r="G108" s="74">
        <v>4.4758750999999997</v>
      </c>
      <c r="H108" s="74">
        <v>4.4409770000000002</v>
      </c>
      <c r="I108" s="74">
        <v>4.0899032000000002</v>
      </c>
      <c r="J108" s="74">
        <v>36.939675000000001</v>
      </c>
      <c r="K108" s="74">
        <v>34.299999999999997</v>
      </c>
      <c r="L108" s="74">
        <v>7.9309712000000001</v>
      </c>
      <c r="M108" s="74">
        <v>0.64634860000000005</v>
      </c>
      <c r="N108" s="73">
        <v>16538</v>
      </c>
      <c r="O108" s="210">
        <v>1.8119358000000001</v>
      </c>
      <c r="P108" s="210">
        <v>2.8454676000000001</v>
      </c>
      <c r="R108" s="90">
        <v>2001</v>
      </c>
      <c r="S108" s="73">
        <v>228</v>
      </c>
      <c r="T108" s="74">
        <v>2.3473997</v>
      </c>
      <c r="U108" s="74">
        <v>2.3149858000000001</v>
      </c>
      <c r="V108" s="74" t="s">
        <v>215</v>
      </c>
      <c r="W108" s="74">
        <v>2.3567722</v>
      </c>
      <c r="X108" s="74">
        <v>2.1408179000000001</v>
      </c>
      <c r="Y108" s="74">
        <v>1.9896592</v>
      </c>
      <c r="Z108" s="74">
        <v>44.381579000000002</v>
      </c>
      <c r="AA108" s="74">
        <v>42.833329999999997</v>
      </c>
      <c r="AB108" s="74">
        <v>9.3788564000000001</v>
      </c>
      <c r="AC108" s="74">
        <v>0.36946410000000002</v>
      </c>
      <c r="AD108" s="73">
        <v>7178</v>
      </c>
      <c r="AE108" s="210">
        <v>0.79399690000000001</v>
      </c>
      <c r="AF108" s="210">
        <v>2.2297604</v>
      </c>
      <c r="AH108" s="90">
        <v>2001</v>
      </c>
      <c r="AI108" s="73">
        <v>660</v>
      </c>
      <c r="AJ108" s="74">
        <v>3.4241776000000002</v>
      </c>
      <c r="AK108" s="74">
        <v>3.4193657000000002</v>
      </c>
      <c r="AL108" s="74" t="s">
        <v>215</v>
      </c>
      <c r="AM108" s="74">
        <v>3.4117658</v>
      </c>
      <c r="AN108" s="74">
        <v>3.2893471000000001</v>
      </c>
      <c r="AO108" s="74">
        <v>3.0392644</v>
      </c>
      <c r="AP108" s="74">
        <v>39.514415999999997</v>
      </c>
      <c r="AQ108" s="74">
        <v>36.710529999999999</v>
      </c>
      <c r="AR108" s="74">
        <v>8.3777609000000002</v>
      </c>
      <c r="AS108" s="74">
        <v>0.51342690000000002</v>
      </c>
      <c r="AT108" s="73">
        <v>23716</v>
      </c>
      <c r="AU108" s="210">
        <v>1.3054014</v>
      </c>
      <c r="AV108" s="210">
        <v>2.6259988999999999</v>
      </c>
      <c r="AW108" s="74">
        <v>1.9576484000000001</v>
      </c>
      <c r="AY108" s="90">
        <v>2001</v>
      </c>
    </row>
    <row r="109" spans="2:51">
      <c r="B109" s="90">
        <v>2002</v>
      </c>
      <c r="C109" s="73">
        <v>385</v>
      </c>
      <c r="D109" s="74">
        <v>3.9791295</v>
      </c>
      <c r="E109" s="74">
        <v>4.0050602</v>
      </c>
      <c r="F109" s="74" t="s">
        <v>215</v>
      </c>
      <c r="G109" s="74">
        <v>3.9739808000000001</v>
      </c>
      <c r="H109" s="74">
        <v>3.8276601000000001</v>
      </c>
      <c r="I109" s="74">
        <v>3.5262031999999999</v>
      </c>
      <c r="J109" s="74">
        <v>39.285713999999999</v>
      </c>
      <c r="K109" s="74">
        <v>37.25</v>
      </c>
      <c r="L109" s="74">
        <v>7.3027313999999999</v>
      </c>
      <c r="M109" s="74">
        <v>0.55885379999999996</v>
      </c>
      <c r="N109" s="73">
        <v>13831</v>
      </c>
      <c r="O109" s="210">
        <v>1.4994867000000001</v>
      </c>
      <c r="P109" s="210">
        <v>2.4258486000000001</v>
      </c>
      <c r="R109" s="90">
        <v>2002</v>
      </c>
      <c r="S109" s="73">
        <v>219</v>
      </c>
      <c r="T109" s="74">
        <v>2.2302046</v>
      </c>
      <c r="U109" s="74">
        <v>2.1816396</v>
      </c>
      <c r="V109" s="74" t="s">
        <v>215</v>
      </c>
      <c r="W109" s="74">
        <v>2.2350580999999998</v>
      </c>
      <c r="X109" s="74">
        <v>1.9563003000000001</v>
      </c>
      <c r="Y109" s="74">
        <v>1.7829398999999999</v>
      </c>
      <c r="Z109" s="74">
        <v>47.214612000000002</v>
      </c>
      <c r="AA109" s="74">
        <v>42.72222</v>
      </c>
      <c r="AB109" s="74">
        <v>8.5882352999999991</v>
      </c>
      <c r="AC109" s="74">
        <v>0.33782220000000002</v>
      </c>
      <c r="AD109" s="73">
        <v>6320</v>
      </c>
      <c r="AE109" s="210">
        <v>0.69219900000000001</v>
      </c>
      <c r="AF109" s="210">
        <v>1.9255201</v>
      </c>
      <c r="AH109" s="90">
        <v>2002</v>
      </c>
      <c r="AI109" s="73">
        <v>604</v>
      </c>
      <c r="AJ109" s="74">
        <v>3.0981969</v>
      </c>
      <c r="AK109" s="74">
        <v>3.098649</v>
      </c>
      <c r="AL109" s="74" t="s">
        <v>215</v>
      </c>
      <c r="AM109" s="74">
        <v>3.1118296000000001</v>
      </c>
      <c r="AN109" s="74">
        <v>2.8951628</v>
      </c>
      <c r="AO109" s="74">
        <v>2.6578113000000001</v>
      </c>
      <c r="AP109" s="74">
        <v>42.160595999999998</v>
      </c>
      <c r="AQ109" s="74">
        <v>39.470590000000001</v>
      </c>
      <c r="AR109" s="74">
        <v>7.7218102999999996</v>
      </c>
      <c r="AS109" s="74">
        <v>0.45169690000000001</v>
      </c>
      <c r="AT109" s="73">
        <v>20151</v>
      </c>
      <c r="AU109" s="210">
        <v>1.0978991</v>
      </c>
      <c r="AV109" s="210">
        <v>2.2430523999999998</v>
      </c>
      <c r="AW109" s="74">
        <v>1.8358029</v>
      </c>
      <c r="AY109" s="90">
        <v>2002</v>
      </c>
    </row>
    <row r="110" spans="2:51">
      <c r="B110" s="90">
        <v>2003</v>
      </c>
      <c r="C110" s="73">
        <v>462</v>
      </c>
      <c r="D110" s="74">
        <v>4.7202596999999997</v>
      </c>
      <c r="E110" s="74">
        <v>4.7686693</v>
      </c>
      <c r="F110" s="74" t="s">
        <v>215</v>
      </c>
      <c r="G110" s="74">
        <v>4.7341449000000004</v>
      </c>
      <c r="H110" s="74">
        <v>4.5085666</v>
      </c>
      <c r="I110" s="74">
        <v>4.1134234000000003</v>
      </c>
      <c r="J110" s="74">
        <v>40.095238000000002</v>
      </c>
      <c r="K110" s="74">
        <v>37.615380000000002</v>
      </c>
      <c r="L110" s="74">
        <v>8.7599544999999992</v>
      </c>
      <c r="M110" s="74">
        <v>0.6761009</v>
      </c>
      <c r="N110" s="73">
        <v>16253</v>
      </c>
      <c r="O110" s="210">
        <v>1.7440907000000001</v>
      </c>
      <c r="P110" s="210">
        <v>2.8733366</v>
      </c>
      <c r="R110" s="90">
        <v>2003</v>
      </c>
      <c r="S110" s="73">
        <v>213</v>
      </c>
      <c r="T110" s="74">
        <v>2.1443370000000002</v>
      </c>
      <c r="U110" s="74">
        <v>2.080714</v>
      </c>
      <c r="V110" s="74" t="s">
        <v>215</v>
      </c>
      <c r="W110" s="74">
        <v>2.1224732999999998</v>
      </c>
      <c r="X110" s="74">
        <v>1.8637969999999999</v>
      </c>
      <c r="Y110" s="74">
        <v>1.7094959999999999</v>
      </c>
      <c r="Z110" s="74">
        <v>47.446008999999997</v>
      </c>
      <c r="AA110" s="74">
        <v>43.928570000000001</v>
      </c>
      <c r="AB110" s="74">
        <v>8.6025848000000007</v>
      </c>
      <c r="AC110" s="74">
        <v>0.333005</v>
      </c>
      <c r="AD110" s="73">
        <v>6223</v>
      </c>
      <c r="AE110" s="210">
        <v>0.67440889999999998</v>
      </c>
      <c r="AF110" s="210">
        <v>1.9363431</v>
      </c>
      <c r="AH110" s="90">
        <v>2003</v>
      </c>
      <c r="AI110" s="73">
        <v>675</v>
      </c>
      <c r="AJ110" s="74">
        <v>3.422793</v>
      </c>
      <c r="AK110" s="74">
        <v>3.4292967000000001</v>
      </c>
      <c r="AL110" s="74" t="s">
        <v>215</v>
      </c>
      <c r="AM110" s="74">
        <v>3.4367295000000002</v>
      </c>
      <c r="AN110" s="74">
        <v>3.1867944000000001</v>
      </c>
      <c r="AO110" s="74">
        <v>2.912941</v>
      </c>
      <c r="AP110" s="74">
        <v>42.414814999999997</v>
      </c>
      <c r="AQ110" s="74">
        <v>38.78</v>
      </c>
      <c r="AR110" s="74">
        <v>8.7096774000000003</v>
      </c>
      <c r="AS110" s="74">
        <v>0.51021950000000005</v>
      </c>
      <c r="AT110" s="73">
        <v>22476</v>
      </c>
      <c r="AU110" s="210">
        <v>1.2118902</v>
      </c>
      <c r="AV110" s="210">
        <v>2.5338546000000002</v>
      </c>
      <c r="AW110" s="74">
        <v>2.2918427000000001</v>
      </c>
      <c r="AY110" s="90">
        <v>2003</v>
      </c>
    </row>
    <row r="111" spans="2:51">
      <c r="B111" s="90">
        <v>2004</v>
      </c>
      <c r="C111" s="73">
        <v>543</v>
      </c>
      <c r="D111" s="74">
        <v>5.4870926999999998</v>
      </c>
      <c r="E111" s="74">
        <v>5.5905271000000001</v>
      </c>
      <c r="F111" s="74" t="s">
        <v>215</v>
      </c>
      <c r="G111" s="74">
        <v>5.5934631000000001</v>
      </c>
      <c r="H111" s="74">
        <v>5.1668070999999998</v>
      </c>
      <c r="I111" s="74">
        <v>4.6779583999999996</v>
      </c>
      <c r="J111" s="74">
        <v>41.598526999999997</v>
      </c>
      <c r="K111" s="74">
        <v>39.214289999999998</v>
      </c>
      <c r="L111" s="74">
        <v>10.270474999999999</v>
      </c>
      <c r="M111" s="74">
        <v>0.79387129999999995</v>
      </c>
      <c r="N111" s="73">
        <v>18430</v>
      </c>
      <c r="O111" s="210">
        <v>1.9583518</v>
      </c>
      <c r="P111" s="210">
        <v>3.3471967</v>
      </c>
      <c r="R111" s="90">
        <v>2004</v>
      </c>
      <c r="S111" s="73">
        <v>274</v>
      </c>
      <c r="T111" s="74">
        <v>2.7299617</v>
      </c>
      <c r="U111" s="74">
        <v>2.6181312999999999</v>
      </c>
      <c r="V111" s="74" t="s">
        <v>215</v>
      </c>
      <c r="W111" s="74">
        <v>2.7207522000000002</v>
      </c>
      <c r="X111" s="74">
        <v>2.2824195</v>
      </c>
      <c r="Y111" s="74">
        <v>2.086382</v>
      </c>
      <c r="Z111" s="74">
        <v>50.525547000000003</v>
      </c>
      <c r="AA111" s="74">
        <v>46.25</v>
      </c>
      <c r="AB111" s="74">
        <v>10.216257000000001</v>
      </c>
      <c r="AC111" s="74">
        <v>0.42733710000000003</v>
      </c>
      <c r="AD111" s="73">
        <v>7157</v>
      </c>
      <c r="AE111" s="210">
        <v>0.76822389999999996</v>
      </c>
      <c r="AF111" s="210">
        <v>2.2780008</v>
      </c>
      <c r="AH111" s="90">
        <v>2004</v>
      </c>
      <c r="AI111" s="73">
        <v>817</v>
      </c>
      <c r="AJ111" s="74">
        <v>4.0987878999999996</v>
      </c>
      <c r="AK111" s="74">
        <v>4.0873597000000004</v>
      </c>
      <c r="AL111" s="74" t="s">
        <v>215</v>
      </c>
      <c r="AM111" s="74">
        <v>4.1358969999999999</v>
      </c>
      <c r="AN111" s="74">
        <v>3.7163683999999999</v>
      </c>
      <c r="AO111" s="74">
        <v>3.3762131000000002</v>
      </c>
      <c r="AP111" s="74">
        <v>44.592410999999998</v>
      </c>
      <c r="AQ111" s="74">
        <v>41.107140000000001</v>
      </c>
      <c r="AR111" s="74">
        <v>10.252227</v>
      </c>
      <c r="AS111" s="74">
        <v>0.61652470000000004</v>
      </c>
      <c r="AT111" s="73">
        <v>25587</v>
      </c>
      <c r="AU111" s="210">
        <v>1.3662964</v>
      </c>
      <c r="AV111" s="210">
        <v>2.9587564</v>
      </c>
      <c r="AW111" s="74">
        <v>2.1353119999999999</v>
      </c>
      <c r="AY111" s="90">
        <v>2004</v>
      </c>
    </row>
    <row r="112" spans="2:51">
      <c r="B112" s="90">
        <v>2005</v>
      </c>
      <c r="C112" s="73">
        <v>519</v>
      </c>
      <c r="D112" s="74">
        <v>5.1798304000000002</v>
      </c>
      <c r="E112" s="74">
        <v>5.2510101999999996</v>
      </c>
      <c r="F112" s="74" t="s">
        <v>215</v>
      </c>
      <c r="G112" s="74">
        <v>5.2165165</v>
      </c>
      <c r="H112" s="74">
        <v>4.9234928</v>
      </c>
      <c r="I112" s="74">
        <v>4.5186710999999997</v>
      </c>
      <c r="J112" s="74">
        <v>40.774566</v>
      </c>
      <c r="K112" s="74">
        <v>38.90625</v>
      </c>
      <c r="L112" s="74">
        <v>9.6756151999999993</v>
      </c>
      <c r="M112" s="74">
        <v>0.77183900000000005</v>
      </c>
      <c r="N112" s="73">
        <v>17910</v>
      </c>
      <c r="O112" s="210">
        <v>1.8817752999999999</v>
      </c>
      <c r="P112" s="210">
        <v>3.2465001999999998</v>
      </c>
      <c r="R112" s="90">
        <v>2005</v>
      </c>
      <c r="S112" s="73">
        <v>264</v>
      </c>
      <c r="T112" s="74">
        <v>2.5991387000000001</v>
      </c>
      <c r="U112" s="74">
        <v>2.5107455000000001</v>
      </c>
      <c r="V112" s="74" t="s">
        <v>215</v>
      </c>
      <c r="W112" s="74">
        <v>2.5826139000000001</v>
      </c>
      <c r="X112" s="74">
        <v>2.2363691000000001</v>
      </c>
      <c r="Y112" s="74">
        <v>2.038996</v>
      </c>
      <c r="Z112" s="74">
        <v>48.242424</v>
      </c>
      <c r="AA112" s="74">
        <v>46.142859999999999</v>
      </c>
      <c r="AB112" s="74">
        <v>9.9585062000000004</v>
      </c>
      <c r="AC112" s="74">
        <v>0.41591830000000002</v>
      </c>
      <c r="AD112" s="73">
        <v>7301</v>
      </c>
      <c r="AE112" s="210">
        <v>0.77494379999999996</v>
      </c>
      <c r="AF112" s="210">
        <v>2.3243672000000002</v>
      </c>
      <c r="AH112" s="90">
        <v>2005</v>
      </c>
      <c r="AI112" s="73">
        <v>783</v>
      </c>
      <c r="AJ112" s="74">
        <v>3.8806862</v>
      </c>
      <c r="AK112" s="74">
        <v>3.8745308000000001</v>
      </c>
      <c r="AL112" s="74" t="s">
        <v>215</v>
      </c>
      <c r="AM112" s="74">
        <v>3.8920474999999999</v>
      </c>
      <c r="AN112" s="74">
        <v>3.5769350000000002</v>
      </c>
      <c r="AO112" s="74">
        <v>3.2772549999999998</v>
      </c>
      <c r="AP112" s="74">
        <v>43.292465</v>
      </c>
      <c r="AQ112" s="74">
        <v>41.395829999999997</v>
      </c>
      <c r="AR112" s="74">
        <v>9.7691827999999994</v>
      </c>
      <c r="AS112" s="74">
        <v>0.59900850000000005</v>
      </c>
      <c r="AT112" s="73">
        <v>25211</v>
      </c>
      <c r="AU112" s="210">
        <v>1.3311729999999999</v>
      </c>
      <c r="AV112" s="210">
        <v>2.9119473999999999</v>
      </c>
      <c r="AW112" s="74">
        <v>2.0914147000000001</v>
      </c>
      <c r="AY112" s="90">
        <v>2005</v>
      </c>
    </row>
    <row r="113" spans="2:51">
      <c r="B113" s="90">
        <v>2006</v>
      </c>
      <c r="C113" s="73">
        <v>498</v>
      </c>
      <c r="D113" s="74">
        <v>4.9018527000000001</v>
      </c>
      <c r="E113" s="74">
        <v>4.9263630999999997</v>
      </c>
      <c r="F113" s="74" t="s">
        <v>215</v>
      </c>
      <c r="G113" s="74">
        <v>4.9347294000000002</v>
      </c>
      <c r="H113" s="74">
        <v>4.6008684000000004</v>
      </c>
      <c r="I113" s="74">
        <v>4.2335323000000002</v>
      </c>
      <c r="J113" s="74">
        <v>41.652610000000003</v>
      </c>
      <c r="K113" s="74">
        <v>40.181820000000002</v>
      </c>
      <c r="L113" s="74">
        <v>9.2051756000000005</v>
      </c>
      <c r="M113" s="74">
        <v>0.72628630000000005</v>
      </c>
      <c r="N113" s="73">
        <v>16773</v>
      </c>
      <c r="O113" s="210">
        <v>1.7396210999999999</v>
      </c>
      <c r="P113" s="210">
        <v>3.0905211000000001</v>
      </c>
      <c r="R113" s="90">
        <v>2006</v>
      </c>
      <c r="S113" s="73">
        <v>256</v>
      </c>
      <c r="T113" s="74">
        <v>2.4874795000000001</v>
      </c>
      <c r="U113" s="74">
        <v>2.3457173</v>
      </c>
      <c r="V113" s="74" t="s">
        <v>215</v>
      </c>
      <c r="W113" s="74">
        <v>2.4534042999999999</v>
      </c>
      <c r="X113" s="74">
        <v>2.0188841000000002</v>
      </c>
      <c r="Y113" s="74">
        <v>1.8277257</v>
      </c>
      <c r="Z113" s="74">
        <v>52.257812999999999</v>
      </c>
      <c r="AA113" s="74">
        <v>48.7</v>
      </c>
      <c r="AB113" s="74">
        <v>9.5167286000000004</v>
      </c>
      <c r="AC113" s="74">
        <v>0.39268619999999999</v>
      </c>
      <c r="AD113" s="73">
        <v>6343</v>
      </c>
      <c r="AE113" s="210">
        <v>0.66471749999999996</v>
      </c>
      <c r="AF113" s="210">
        <v>2.0249649000000001</v>
      </c>
      <c r="AH113" s="90">
        <v>2006</v>
      </c>
      <c r="AI113" s="73">
        <v>754</v>
      </c>
      <c r="AJ113" s="74">
        <v>3.6868674000000001</v>
      </c>
      <c r="AK113" s="74">
        <v>3.6502531999999999</v>
      </c>
      <c r="AL113" s="74" t="s">
        <v>215</v>
      </c>
      <c r="AM113" s="74">
        <v>3.7129633000000002</v>
      </c>
      <c r="AN113" s="74">
        <v>3.3179237000000001</v>
      </c>
      <c r="AO113" s="74">
        <v>3.0371931000000001</v>
      </c>
      <c r="AP113" s="74">
        <v>45.253315999999998</v>
      </c>
      <c r="AQ113" s="74">
        <v>42.928570000000001</v>
      </c>
      <c r="AR113" s="74">
        <v>9.3086420000000007</v>
      </c>
      <c r="AS113" s="74">
        <v>0.56369619999999998</v>
      </c>
      <c r="AT113" s="73">
        <v>23116</v>
      </c>
      <c r="AU113" s="210">
        <v>1.2049527</v>
      </c>
      <c r="AV113" s="210">
        <v>2.7005808999999998</v>
      </c>
      <c r="AW113" s="74">
        <v>2.1001520999999999</v>
      </c>
      <c r="AY113" s="90">
        <v>2006</v>
      </c>
    </row>
    <row r="114" spans="2:51">
      <c r="B114" s="90">
        <v>2007</v>
      </c>
      <c r="C114" s="73">
        <v>520</v>
      </c>
      <c r="D114" s="74">
        <v>5.0223902000000002</v>
      </c>
      <c r="E114" s="74">
        <v>5.1187205000000002</v>
      </c>
      <c r="F114" s="74" t="s">
        <v>215</v>
      </c>
      <c r="G114" s="74">
        <v>5.0947526999999999</v>
      </c>
      <c r="H114" s="74">
        <v>4.7885105000000001</v>
      </c>
      <c r="I114" s="74">
        <v>4.3691474000000001</v>
      </c>
      <c r="J114" s="74">
        <v>41.117308000000001</v>
      </c>
      <c r="K114" s="74">
        <v>37.727269999999997</v>
      </c>
      <c r="L114" s="74">
        <v>9.6349824000000002</v>
      </c>
      <c r="M114" s="74">
        <v>0.73696150000000005</v>
      </c>
      <c r="N114" s="73">
        <v>17862</v>
      </c>
      <c r="O114" s="210">
        <v>1.8187259</v>
      </c>
      <c r="P114" s="210">
        <v>3.2627457999999998</v>
      </c>
      <c r="R114" s="90">
        <v>2007</v>
      </c>
      <c r="S114" s="73">
        <v>302</v>
      </c>
      <c r="T114" s="74">
        <v>2.8833340000000001</v>
      </c>
      <c r="U114" s="74">
        <v>2.7510224000000001</v>
      </c>
      <c r="V114" s="74" t="s">
        <v>215</v>
      </c>
      <c r="W114" s="74">
        <v>2.8540744999999998</v>
      </c>
      <c r="X114" s="74">
        <v>2.3827275000000001</v>
      </c>
      <c r="Y114" s="74">
        <v>2.1655535000000001</v>
      </c>
      <c r="Z114" s="74">
        <v>51.248344000000003</v>
      </c>
      <c r="AA114" s="74">
        <v>49.571429999999999</v>
      </c>
      <c r="AB114" s="74">
        <v>10.678925</v>
      </c>
      <c r="AC114" s="74">
        <v>0.44891710000000001</v>
      </c>
      <c r="AD114" s="73">
        <v>7630</v>
      </c>
      <c r="AE114" s="210">
        <v>0.78572830000000005</v>
      </c>
      <c r="AF114" s="210">
        <v>2.3659648</v>
      </c>
      <c r="AH114" s="90">
        <v>2007</v>
      </c>
      <c r="AI114" s="73">
        <v>822</v>
      </c>
      <c r="AJ114" s="74">
        <v>3.946682</v>
      </c>
      <c r="AK114" s="74">
        <v>3.9358076999999998</v>
      </c>
      <c r="AL114" s="74" t="s">
        <v>215</v>
      </c>
      <c r="AM114" s="74">
        <v>3.9748888</v>
      </c>
      <c r="AN114" s="74">
        <v>3.5888482000000002</v>
      </c>
      <c r="AO114" s="74">
        <v>3.2703715999999998</v>
      </c>
      <c r="AP114" s="74">
        <v>44.839416</v>
      </c>
      <c r="AQ114" s="74">
        <v>41.63158</v>
      </c>
      <c r="AR114" s="74">
        <v>9.9939210000000003</v>
      </c>
      <c r="AS114" s="74">
        <v>0.59637390000000001</v>
      </c>
      <c r="AT114" s="73">
        <v>25492</v>
      </c>
      <c r="AU114" s="210">
        <v>1.3051472</v>
      </c>
      <c r="AV114" s="210">
        <v>2.9303069000000002</v>
      </c>
      <c r="AW114" s="74">
        <v>1.8606611</v>
      </c>
      <c r="AY114" s="90">
        <v>2007</v>
      </c>
    </row>
    <row r="115" spans="2:51">
      <c r="B115" s="90">
        <v>2008</v>
      </c>
      <c r="C115" s="73">
        <v>627</v>
      </c>
      <c r="D115" s="74">
        <v>5.9307353000000003</v>
      </c>
      <c r="E115" s="74">
        <v>6.0574564000000004</v>
      </c>
      <c r="F115" s="74" t="s">
        <v>215</v>
      </c>
      <c r="G115" s="74">
        <v>5.9866428999999997</v>
      </c>
      <c r="H115" s="74">
        <v>5.6413665000000002</v>
      </c>
      <c r="I115" s="74">
        <v>5.1085231000000002</v>
      </c>
      <c r="J115" s="74">
        <v>41.027157000000003</v>
      </c>
      <c r="K115" s="74">
        <v>38.391300000000001</v>
      </c>
      <c r="L115" s="74">
        <v>10.614525</v>
      </c>
      <c r="M115" s="74">
        <v>0.85190220000000005</v>
      </c>
      <c r="N115" s="73">
        <v>21526</v>
      </c>
      <c r="O115" s="210">
        <v>2.1467803000000001</v>
      </c>
      <c r="P115" s="210">
        <v>3.8439011000000001</v>
      </c>
      <c r="R115" s="90">
        <v>2008</v>
      </c>
      <c r="S115" s="73">
        <v>303</v>
      </c>
      <c r="T115" s="74">
        <v>2.8378348999999998</v>
      </c>
      <c r="U115" s="74">
        <v>2.7046429000000001</v>
      </c>
      <c r="V115" s="74" t="s">
        <v>215</v>
      </c>
      <c r="W115" s="74">
        <v>2.7941596</v>
      </c>
      <c r="X115" s="74">
        <v>2.3839074999999998</v>
      </c>
      <c r="Y115" s="74">
        <v>2.1709478</v>
      </c>
      <c r="Z115" s="74">
        <v>49.848185000000001</v>
      </c>
      <c r="AA115" s="74">
        <v>46.75</v>
      </c>
      <c r="AB115" s="74">
        <v>10.049751000000001</v>
      </c>
      <c r="AC115" s="74">
        <v>0.43020829999999999</v>
      </c>
      <c r="AD115" s="73">
        <v>8134</v>
      </c>
      <c r="AE115" s="210">
        <v>0.82145349999999995</v>
      </c>
      <c r="AF115" s="210">
        <v>2.5341301000000001</v>
      </c>
      <c r="AH115" s="90">
        <v>2008</v>
      </c>
      <c r="AI115" s="73">
        <v>930</v>
      </c>
      <c r="AJ115" s="74">
        <v>4.3766356000000002</v>
      </c>
      <c r="AK115" s="74">
        <v>4.3832212999999998</v>
      </c>
      <c r="AL115" s="74" t="s">
        <v>215</v>
      </c>
      <c r="AM115" s="74">
        <v>4.3935275999999996</v>
      </c>
      <c r="AN115" s="74">
        <v>4.0151015000000001</v>
      </c>
      <c r="AO115" s="74">
        <v>3.6421367999999998</v>
      </c>
      <c r="AP115" s="74">
        <v>43.904198000000001</v>
      </c>
      <c r="AQ115" s="74">
        <v>40.479170000000003</v>
      </c>
      <c r="AR115" s="74">
        <v>10.423672</v>
      </c>
      <c r="AS115" s="74">
        <v>0.64569430000000005</v>
      </c>
      <c r="AT115" s="73">
        <v>29660</v>
      </c>
      <c r="AU115" s="210">
        <v>1.4882782999999999</v>
      </c>
      <c r="AV115" s="210">
        <v>3.3666976000000002</v>
      </c>
      <c r="AW115" s="74">
        <v>2.2396511000000001</v>
      </c>
      <c r="AY115" s="90">
        <v>2008</v>
      </c>
    </row>
    <row r="116" spans="2:51">
      <c r="B116" s="90">
        <v>2009</v>
      </c>
      <c r="C116" s="73">
        <v>716</v>
      </c>
      <c r="D116" s="74">
        <v>6.6291403999999998</v>
      </c>
      <c r="E116" s="74">
        <v>6.7553755000000004</v>
      </c>
      <c r="F116" s="74" t="s">
        <v>215</v>
      </c>
      <c r="G116" s="74">
        <v>6.6849845999999999</v>
      </c>
      <c r="H116" s="74">
        <v>6.2281507999999999</v>
      </c>
      <c r="I116" s="74">
        <v>5.6402188999999998</v>
      </c>
      <c r="J116" s="74">
        <v>41.970669999999998</v>
      </c>
      <c r="K116" s="74">
        <v>39.772730000000003</v>
      </c>
      <c r="L116" s="74">
        <v>11.893687999999999</v>
      </c>
      <c r="M116" s="74">
        <v>0.98996209999999996</v>
      </c>
      <c r="N116" s="73">
        <v>23902</v>
      </c>
      <c r="O116" s="210">
        <v>2.3334310999999999</v>
      </c>
      <c r="P116" s="210">
        <v>4.2510129000000001</v>
      </c>
      <c r="R116" s="90">
        <v>2009</v>
      </c>
      <c r="S116" s="73">
        <v>352</v>
      </c>
      <c r="T116" s="74">
        <v>3.2320692000000002</v>
      </c>
      <c r="U116" s="74">
        <v>3.1057855000000001</v>
      </c>
      <c r="V116" s="74" t="s">
        <v>215</v>
      </c>
      <c r="W116" s="74">
        <v>3.2023332999999998</v>
      </c>
      <c r="X116" s="74">
        <v>2.7000014999999999</v>
      </c>
      <c r="Y116" s="74">
        <v>2.4472051000000001</v>
      </c>
      <c r="Z116" s="74">
        <v>50.616477000000003</v>
      </c>
      <c r="AA116" s="74">
        <v>49.25</v>
      </c>
      <c r="AB116" s="74">
        <v>11.450877999999999</v>
      </c>
      <c r="AC116" s="74">
        <v>0.51436420000000005</v>
      </c>
      <c r="AD116" s="73">
        <v>9059</v>
      </c>
      <c r="AE116" s="210">
        <v>0.89657889999999996</v>
      </c>
      <c r="AF116" s="210">
        <v>2.7703364000000001</v>
      </c>
      <c r="AH116" s="90">
        <v>2009</v>
      </c>
      <c r="AI116" s="73">
        <v>1068</v>
      </c>
      <c r="AJ116" s="74">
        <v>4.9235528999999998</v>
      </c>
      <c r="AK116" s="74">
        <v>4.9315937999999999</v>
      </c>
      <c r="AL116" s="74" t="s">
        <v>215</v>
      </c>
      <c r="AM116" s="74">
        <v>4.9450833999999997</v>
      </c>
      <c r="AN116" s="74">
        <v>4.4670665999999999</v>
      </c>
      <c r="AO116" s="74">
        <v>4.0475025000000002</v>
      </c>
      <c r="AP116" s="74">
        <v>44.820225000000001</v>
      </c>
      <c r="AQ116" s="74">
        <v>42</v>
      </c>
      <c r="AR116" s="74">
        <v>11.744007</v>
      </c>
      <c r="AS116" s="74">
        <v>0.75873829999999998</v>
      </c>
      <c r="AT116" s="73">
        <v>32961</v>
      </c>
      <c r="AU116" s="210">
        <v>1.6199242</v>
      </c>
      <c r="AV116" s="210">
        <v>3.7065399999999999</v>
      </c>
      <c r="AW116" s="74">
        <v>2.1750940000000001</v>
      </c>
      <c r="AY116" s="90">
        <v>2009</v>
      </c>
    </row>
    <row r="117" spans="2:51">
      <c r="B117" s="90">
        <v>2010</v>
      </c>
      <c r="C117" s="73">
        <v>738</v>
      </c>
      <c r="D117" s="74">
        <v>6.7287689000000004</v>
      </c>
      <c r="E117" s="74">
        <v>6.8776978</v>
      </c>
      <c r="F117" s="74" t="s">
        <v>215</v>
      </c>
      <c r="G117" s="74">
        <v>6.8358530999999996</v>
      </c>
      <c r="H117" s="74">
        <v>6.2821537000000003</v>
      </c>
      <c r="I117" s="74">
        <v>5.6720449000000004</v>
      </c>
      <c r="J117" s="74">
        <v>42.803522999999998</v>
      </c>
      <c r="K117" s="74">
        <v>40.782609999999998</v>
      </c>
      <c r="L117" s="74">
        <v>12.434709</v>
      </c>
      <c r="M117" s="74">
        <v>1.0049292999999999</v>
      </c>
      <c r="N117" s="73">
        <v>24195</v>
      </c>
      <c r="O117" s="210">
        <v>2.3273031999999998</v>
      </c>
      <c r="P117" s="210">
        <v>4.3292871000000002</v>
      </c>
      <c r="R117" s="90">
        <v>2010</v>
      </c>
      <c r="S117" s="73">
        <v>341</v>
      </c>
      <c r="T117" s="74">
        <v>3.0820905000000001</v>
      </c>
      <c r="U117" s="74">
        <v>2.9577512000000001</v>
      </c>
      <c r="V117" s="74" t="s">
        <v>215</v>
      </c>
      <c r="W117" s="74">
        <v>3.0438787</v>
      </c>
      <c r="X117" s="74">
        <v>2.6001523999999998</v>
      </c>
      <c r="Y117" s="74">
        <v>2.3660323999999999</v>
      </c>
      <c r="Z117" s="74">
        <v>49.680351999999999</v>
      </c>
      <c r="AA117" s="74">
        <v>47.3125</v>
      </c>
      <c r="AB117" s="74">
        <v>11.147434000000001</v>
      </c>
      <c r="AC117" s="74">
        <v>0.48739349999999998</v>
      </c>
      <c r="AD117" s="73">
        <v>9081</v>
      </c>
      <c r="AE117" s="210">
        <v>0.88489700000000004</v>
      </c>
      <c r="AF117" s="210">
        <v>2.8385044000000001</v>
      </c>
      <c r="AH117" s="90">
        <v>2010</v>
      </c>
      <c r="AI117" s="73">
        <v>1079</v>
      </c>
      <c r="AJ117" s="74">
        <v>4.8974774999999999</v>
      </c>
      <c r="AK117" s="74">
        <v>4.9015297999999996</v>
      </c>
      <c r="AL117" s="74" t="s">
        <v>215</v>
      </c>
      <c r="AM117" s="74">
        <v>4.9191801999999996</v>
      </c>
      <c r="AN117" s="74">
        <v>4.4347295000000004</v>
      </c>
      <c r="AO117" s="74">
        <v>4.014437</v>
      </c>
      <c r="AP117" s="74">
        <v>44.97683</v>
      </c>
      <c r="AQ117" s="74">
        <v>42.637929999999997</v>
      </c>
      <c r="AR117" s="74">
        <v>11.996886999999999</v>
      </c>
      <c r="AS117" s="74">
        <v>0.75243020000000005</v>
      </c>
      <c r="AT117" s="73">
        <v>33276</v>
      </c>
      <c r="AU117" s="210">
        <v>1.6107761</v>
      </c>
      <c r="AV117" s="210">
        <v>3.7865701999999999</v>
      </c>
      <c r="AW117" s="74">
        <v>2.3253132000000001</v>
      </c>
      <c r="AY117" s="90">
        <v>2010</v>
      </c>
    </row>
    <row r="118" spans="2:51">
      <c r="B118" s="90">
        <v>2011</v>
      </c>
      <c r="C118" s="73">
        <v>744</v>
      </c>
      <c r="D118" s="74">
        <v>6.6917102000000002</v>
      </c>
      <c r="E118" s="74">
        <v>6.8286632000000003</v>
      </c>
      <c r="F118" s="74" t="s">
        <v>215</v>
      </c>
      <c r="G118" s="74">
        <v>6.7628252</v>
      </c>
      <c r="H118" s="74">
        <v>6.3239384000000003</v>
      </c>
      <c r="I118" s="74">
        <v>5.6934474000000002</v>
      </c>
      <c r="J118" s="74">
        <v>41.827956999999998</v>
      </c>
      <c r="K118" s="74">
        <v>39.15</v>
      </c>
      <c r="L118" s="74">
        <v>12.625147999999999</v>
      </c>
      <c r="M118" s="74">
        <v>0.98731360000000001</v>
      </c>
      <c r="N118" s="73">
        <v>24986</v>
      </c>
      <c r="O118" s="210">
        <v>2.3727987000000001</v>
      </c>
      <c r="P118" s="210">
        <v>4.5884010000000002</v>
      </c>
      <c r="R118" s="90">
        <v>2011</v>
      </c>
      <c r="S118" s="73">
        <v>341</v>
      </c>
      <c r="T118" s="74">
        <v>3.0387309</v>
      </c>
      <c r="U118" s="74">
        <v>2.8839112</v>
      </c>
      <c r="V118" s="74" t="s">
        <v>215</v>
      </c>
      <c r="W118" s="74">
        <v>2.9921839000000001</v>
      </c>
      <c r="X118" s="74">
        <v>2.4858107999999999</v>
      </c>
      <c r="Y118" s="74">
        <v>2.2652768999999999</v>
      </c>
      <c r="Z118" s="74">
        <v>51.873899999999999</v>
      </c>
      <c r="AA118" s="74">
        <v>49.590910000000001</v>
      </c>
      <c r="AB118" s="74">
        <v>10.302115000000001</v>
      </c>
      <c r="AC118" s="74">
        <v>0.4761572</v>
      </c>
      <c r="AD118" s="73">
        <v>8379</v>
      </c>
      <c r="AE118" s="210">
        <v>0.80537389999999998</v>
      </c>
      <c r="AF118" s="210">
        <v>2.5599976</v>
      </c>
      <c r="AH118" s="90">
        <v>2011</v>
      </c>
      <c r="AI118" s="73">
        <v>1085</v>
      </c>
      <c r="AJ118" s="74">
        <v>4.8567539999999996</v>
      </c>
      <c r="AK118" s="74">
        <v>4.8545052000000002</v>
      </c>
      <c r="AL118" s="74" t="s">
        <v>215</v>
      </c>
      <c r="AM118" s="74">
        <v>4.8747360000000004</v>
      </c>
      <c r="AN118" s="74">
        <v>4.4066481</v>
      </c>
      <c r="AO118" s="74">
        <v>3.9817855999999998</v>
      </c>
      <c r="AP118" s="74">
        <v>44.985253</v>
      </c>
      <c r="AQ118" s="74">
        <v>42.38</v>
      </c>
      <c r="AR118" s="74">
        <v>11.789634</v>
      </c>
      <c r="AS118" s="74">
        <v>0.73824089999999998</v>
      </c>
      <c r="AT118" s="73">
        <v>33365</v>
      </c>
      <c r="AU118" s="210">
        <v>1.5938152999999999</v>
      </c>
      <c r="AV118" s="210">
        <v>3.826911</v>
      </c>
      <c r="AW118" s="74">
        <v>2.3678479000000001</v>
      </c>
      <c r="AY118" s="90">
        <v>2011</v>
      </c>
    </row>
    <row r="119" spans="2:51">
      <c r="B119" s="90">
        <v>2012</v>
      </c>
      <c r="C119" s="73">
        <v>652</v>
      </c>
      <c r="D119" s="74">
        <v>5.7632918999999996</v>
      </c>
      <c r="E119" s="74">
        <v>5.8817045999999999</v>
      </c>
      <c r="F119" s="74" t="s">
        <v>215</v>
      </c>
      <c r="G119" s="74">
        <v>5.8724546000000002</v>
      </c>
      <c r="H119" s="74">
        <v>5.3304017999999997</v>
      </c>
      <c r="I119" s="74">
        <v>4.8090678999999996</v>
      </c>
      <c r="J119" s="74">
        <v>43.941718000000002</v>
      </c>
      <c r="K119" s="74">
        <v>41.666670000000003</v>
      </c>
      <c r="L119" s="74">
        <v>10.989381</v>
      </c>
      <c r="M119" s="74">
        <v>0.87215909999999996</v>
      </c>
      <c r="N119" s="73">
        <v>20593</v>
      </c>
      <c r="O119" s="210">
        <v>1.9233872999999999</v>
      </c>
      <c r="P119" s="210">
        <v>3.9024363000000002</v>
      </c>
      <c r="R119" s="90">
        <v>2012</v>
      </c>
      <c r="S119" s="73">
        <v>379</v>
      </c>
      <c r="T119" s="74">
        <v>3.3185978</v>
      </c>
      <c r="U119" s="74">
        <v>3.1778238000000001</v>
      </c>
      <c r="V119" s="74" t="s">
        <v>215</v>
      </c>
      <c r="W119" s="74">
        <v>3.2647841999999998</v>
      </c>
      <c r="X119" s="74">
        <v>2.7711808000000002</v>
      </c>
      <c r="Y119" s="74">
        <v>2.5280377999999999</v>
      </c>
      <c r="Z119" s="74">
        <v>50.490765000000003</v>
      </c>
      <c r="AA119" s="74">
        <v>48.166670000000003</v>
      </c>
      <c r="AB119" s="74">
        <v>11.163475999999999</v>
      </c>
      <c r="AC119" s="74">
        <v>0.52432800000000002</v>
      </c>
      <c r="AD119" s="73">
        <v>9820</v>
      </c>
      <c r="AE119" s="210">
        <v>0.92733429999999994</v>
      </c>
      <c r="AF119" s="210">
        <v>3.0797118000000001</v>
      </c>
      <c r="AH119" s="90">
        <v>2012</v>
      </c>
      <c r="AI119" s="73">
        <v>1031</v>
      </c>
      <c r="AJ119" s="74">
        <v>4.5351642999999999</v>
      </c>
      <c r="AK119" s="74">
        <v>4.5251736999999999</v>
      </c>
      <c r="AL119" s="74" t="s">
        <v>215</v>
      </c>
      <c r="AM119" s="74">
        <v>4.5633657000000003</v>
      </c>
      <c r="AN119" s="74">
        <v>4.0488204000000003</v>
      </c>
      <c r="AO119" s="74">
        <v>3.667589</v>
      </c>
      <c r="AP119" s="74">
        <v>46.349176</v>
      </c>
      <c r="AQ119" s="74">
        <v>43.838239999999999</v>
      </c>
      <c r="AR119" s="74">
        <v>11.052744000000001</v>
      </c>
      <c r="AS119" s="74">
        <v>0.70116970000000001</v>
      </c>
      <c r="AT119" s="73">
        <v>30413</v>
      </c>
      <c r="AU119" s="210">
        <v>1.4281002</v>
      </c>
      <c r="AV119" s="210">
        <v>3.5925519000000001</v>
      </c>
      <c r="AW119" s="74">
        <v>1.8508591999999999</v>
      </c>
      <c r="AY119" s="90">
        <v>2012</v>
      </c>
    </row>
    <row r="120" spans="2:51">
      <c r="B120" s="90">
        <v>2013</v>
      </c>
      <c r="C120" s="73">
        <v>737</v>
      </c>
      <c r="D120" s="74">
        <v>6.4052619000000002</v>
      </c>
      <c r="E120" s="74">
        <v>6.5650363</v>
      </c>
      <c r="F120" s="74" t="s">
        <v>215</v>
      </c>
      <c r="G120" s="74">
        <v>6.5052038000000003</v>
      </c>
      <c r="H120" s="74">
        <v>5.9948623000000003</v>
      </c>
      <c r="I120" s="74">
        <v>5.4510505</v>
      </c>
      <c r="J120" s="74">
        <v>42.933514000000002</v>
      </c>
      <c r="K120" s="74">
        <v>41.645829999999997</v>
      </c>
      <c r="L120" s="74">
        <v>12.476723</v>
      </c>
      <c r="M120" s="74">
        <v>0.9680301</v>
      </c>
      <c r="N120" s="73">
        <v>23921</v>
      </c>
      <c r="O120" s="210">
        <v>2.1985399000000001</v>
      </c>
      <c r="P120" s="210">
        <v>4.4407933999999996</v>
      </c>
      <c r="R120" s="90">
        <v>2013</v>
      </c>
      <c r="S120" s="73">
        <v>371</v>
      </c>
      <c r="T120" s="74">
        <v>3.1922315000000001</v>
      </c>
      <c r="U120" s="74">
        <v>3.1163314</v>
      </c>
      <c r="V120" s="74" t="s">
        <v>215</v>
      </c>
      <c r="W120" s="74">
        <v>3.1681517000000001</v>
      </c>
      <c r="X120" s="74">
        <v>2.7551154000000002</v>
      </c>
      <c r="Y120" s="74">
        <v>2.5051972999999998</v>
      </c>
      <c r="Z120" s="74">
        <v>48.495956999999997</v>
      </c>
      <c r="AA120" s="74">
        <v>46.65</v>
      </c>
      <c r="AB120" s="74">
        <v>11.131112999999999</v>
      </c>
      <c r="AC120" s="74">
        <v>0.51434199999999997</v>
      </c>
      <c r="AD120" s="73">
        <v>10184</v>
      </c>
      <c r="AE120" s="210">
        <v>0.94502790000000003</v>
      </c>
      <c r="AF120" s="210">
        <v>3.1142112000000002</v>
      </c>
      <c r="AH120" s="90">
        <v>2013</v>
      </c>
      <c r="AI120" s="73">
        <v>1108</v>
      </c>
      <c r="AJ120" s="74">
        <v>4.7907031</v>
      </c>
      <c r="AK120" s="74">
        <v>4.8298097999999996</v>
      </c>
      <c r="AL120" s="74" t="s">
        <v>215</v>
      </c>
      <c r="AM120" s="74">
        <v>4.8231485999999997</v>
      </c>
      <c r="AN120" s="74">
        <v>4.3703707999999999</v>
      </c>
      <c r="AO120" s="74">
        <v>3.9744826</v>
      </c>
      <c r="AP120" s="74">
        <v>44.796028999999997</v>
      </c>
      <c r="AQ120" s="74">
        <v>43.058819999999997</v>
      </c>
      <c r="AR120" s="74">
        <v>11.991342</v>
      </c>
      <c r="AS120" s="74">
        <v>0.74731060000000005</v>
      </c>
      <c r="AT120" s="73">
        <v>34105</v>
      </c>
      <c r="AU120" s="210">
        <v>1.5747937999999999</v>
      </c>
      <c r="AV120" s="210">
        <v>3.9396684</v>
      </c>
      <c r="AW120" s="74">
        <v>2.1066554000000002</v>
      </c>
      <c r="AY120" s="90">
        <v>2013</v>
      </c>
    </row>
    <row r="121" spans="2:51">
      <c r="B121" s="90">
        <v>2014</v>
      </c>
      <c r="C121" s="73">
        <v>869</v>
      </c>
      <c r="D121" s="74">
        <v>7.4477929999999999</v>
      </c>
      <c r="E121" s="74">
        <v>7.6187621999999999</v>
      </c>
      <c r="F121" s="74" t="s">
        <v>215</v>
      </c>
      <c r="G121" s="74">
        <v>7.5652656</v>
      </c>
      <c r="H121" s="74">
        <v>6.8937271000000004</v>
      </c>
      <c r="I121" s="74">
        <v>6.2431006</v>
      </c>
      <c r="J121" s="74">
        <v>43.897464999999997</v>
      </c>
      <c r="K121" s="74">
        <v>42.896549999999998</v>
      </c>
      <c r="L121" s="74">
        <v>13.422922</v>
      </c>
      <c r="M121" s="74">
        <v>1.1060201000000001</v>
      </c>
      <c r="N121" s="73">
        <v>27199</v>
      </c>
      <c r="O121" s="210">
        <v>2.4679000000000002</v>
      </c>
      <c r="P121" s="210">
        <v>4.9536939999999996</v>
      </c>
      <c r="R121" s="90">
        <v>2014</v>
      </c>
      <c r="S121" s="73">
        <v>439</v>
      </c>
      <c r="T121" s="74">
        <v>3.7178814</v>
      </c>
      <c r="U121" s="74">
        <v>3.6383991999999998</v>
      </c>
      <c r="V121" s="74" t="s">
        <v>215</v>
      </c>
      <c r="W121" s="74">
        <v>3.7154699</v>
      </c>
      <c r="X121" s="74">
        <v>3.2448944000000002</v>
      </c>
      <c r="Y121" s="74">
        <v>2.9796561000000001</v>
      </c>
      <c r="Z121" s="74">
        <v>47.808655999999999</v>
      </c>
      <c r="AA121" s="74">
        <v>47.5</v>
      </c>
      <c r="AB121" s="74">
        <v>11.772593000000001</v>
      </c>
      <c r="AC121" s="74">
        <v>0.58168810000000004</v>
      </c>
      <c r="AD121" s="73">
        <v>12179</v>
      </c>
      <c r="AE121" s="210">
        <v>1.1127625000000001</v>
      </c>
      <c r="AF121" s="210">
        <v>3.6435599999999999</v>
      </c>
      <c r="AH121" s="90">
        <v>2014</v>
      </c>
      <c r="AI121" s="73">
        <v>1308</v>
      </c>
      <c r="AJ121" s="74">
        <v>5.5717222</v>
      </c>
      <c r="AK121" s="74">
        <v>5.6128577999999996</v>
      </c>
      <c r="AL121" s="74" t="s">
        <v>215</v>
      </c>
      <c r="AM121" s="74">
        <v>5.6234057000000002</v>
      </c>
      <c r="AN121" s="74">
        <v>5.0582896000000002</v>
      </c>
      <c r="AO121" s="74">
        <v>4.6012513999999998</v>
      </c>
      <c r="AP121" s="74">
        <v>45.211171</v>
      </c>
      <c r="AQ121" s="74">
        <v>44.134149999999998</v>
      </c>
      <c r="AR121" s="74">
        <v>12.819758999999999</v>
      </c>
      <c r="AS121" s="74">
        <v>0.8491301</v>
      </c>
      <c r="AT121" s="73">
        <v>39378</v>
      </c>
      <c r="AU121" s="210">
        <v>1.7926842000000001</v>
      </c>
      <c r="AV121" s="210">
        <v>4.4579237999999997</v>
      </c>
      <c r="AW121" s="74">
        <v>2.0939874999999999</v>
      </c>
      <c r="AY121" s="90">
        <v>2014</v>
      </c>
    </row>
    <row r="122" spans="2:51">
      <c r="B122" s="90">
        <v>2015</v>
      </c>
      <c r="C122" s="73">
        <v>915</v>
      </c>
      <c r="D122" s="74">
        <v>7.7361085999999997</v>
      </c>
      <c r="E122" s="74">
        <v>8.0249827000000007</v>
      </c>
      <c r="F122" s="74" t="s">
        <v>215</v>
      </c>
      <c r="G122" s="74">
        <v>7.9049671999999997</v>
      </c>
      <c r="H122" s="74">
        <v>7.3006346999999998</v>
      </c>
      <c r="I122" s="74">
        <v>6.6027714</v>
      </c>
      <c r="J122" s="74">
        <v>43.088524999999997</v>
      </c>
      <c r="K122" s="74">
        <v>42.234380000000002</v>
      </c>
      <c r="L122" s="74">
        <v>13.467765999999999</v>
      </c>
      <c r="M122" s="74">
        <v>1.1241061999999999</v>
      </c>
      <c r="N122" s="73">
        <v>29334</v>
      </c>
      <c r="O122" s="210">
        <v>2.6285257</v>
      </c>
      <c r="P122" s="210">
        <v>5.1874146999999997</v>
      </c>
      <c r="R122" s="90">
        <v>2015</v>
      </c>
      <c r="S122" s="73">
        <v>432</v>
      </c>
      <c r="T122" s="74">
        <v>3.6035005</v>
      </c>
      <c r="U122" s="74">
        <v>3.5131649999999999</v>
      </c>
      <c r="V122" s="74" t="s">
        <v>215</v>
      </c>
      <c r="W122" s="74">
        <v>3.5938726000000001</v>
      </c>
      <c r="X122" s="74">
        <v>3.0661499999999999</v>
      </c>
      <c r="Y122" s="74">
        <v>2.7815801000000002</v>
      </c>
      <c r="Z122" s="74">
        <v>49.821759</v>
      </c>
      <c r="AA122" s="74">
        <v>47.888890000000004</v>
      </c>
      <c r="AB122" s="74">
        <v>11.11397</v>
      </c>
      <c r="AC122" s="74">
        <v>0.55546980000000001</v>
      </c>
      <c r="AD122" s="73">
        <v>11259</v>
      </c>
      <c r="AE122" s="210">
        <v>1.013547</v>
      </c>
      <c r="AF122" s="210">
        <v>3.3579384999999999</v>
      </c>
      <c r="AH122" s="90">
        <v>2015</v>
      </c>
      <c r="AI122" s="73">
        <v>1347</v>
      </c>
      <c r="AJ122" s="74">
        <v>5.6558628000000004</v>
      </c>
      <c r="AK122" s="74">
        <v>5.7650556999999996</v>
      </c>
      <c r="AL122" s="74" t="s">
        <v>215</v>
      </c>
      <c r="AM122" s="74">
        <v>5.7483509000000002</v>
      </c>
      <c r="AN122" s="74">
        <v>5.1778420000000001</v>
      </c>
      <c r="AO122" s="74">
        <v>4.6865562000000001</v>
      </c>
      <c r="AP122" s="74">
        <v>45.247957999999997</v>
      </c>
      <c r="AQ122" s="74">
        <v>43.821429999999999</v>
      </c>
      <c r="AR122" s="74">
        <v>12.611179</v>
      </c>
      <c r="AS122" s="74">
        <v>0.84626500000000004</v>
      </c>
      <c r="AT122" s="73">
        <v>40593</v>
      </c>
      <c r="AU122" s="210">
        <v>1.8228986</v>
      </c>
      <c r="AV122" s="210">
        <v>4.5064327999999998</v>
      </c>
      <c r="AW122" s="74">
        <v>2.2842601</v>
      </c>
      <c r="AY122" s="90">
        <v>2015</v>
      </c>
    </row>
    <row r="123" spans="2:51">
      <c r="B123" s="90">
        <v>2016</v>
      </c>
      <c r="C123" s="73">
        <v>1051</v>
      </c>
      <c r="D123" s="74">
        <v>8.7561157999999999</v>
      </c>
      <c r="E123" s="74">
        <v>9.0306932999999994</v>
      </c>
      <c r="F123" s="74" t="s">
        <v>215</v>
      </c>
      <c r="G123" s="74">
        <v>8.9677915000000006</v>
      </c>
      <c r="H123" s="74">
        <v>8.2464809999999993</v>
      </c>
      <c r="I123" s="74">
        <v>7.5369453000000002</v>
      </c>
      <c r="J123" s="74">
        <v>43.319696</v>
      </c>
      <c r="K123" s="74">
        <v>42.486840000000001</v>
      </c>
      <c r="L123" s="74">
        <v>15.247351999999999</v>
      </c>
      <c r="M123" s="74">
        <v>1.2774388000000001</v>
      </c>
      <c r="N123" s="73">
        <v>33510</v>
      </c>
      <c r="O123" s="210">
        <v>2.9620413000000001</v>
      </c>
      <c r="P123" s="210">
        <v>6.0052149000000004</v>
      </c>
      <c r="R123" s="90">
        <v>2016</v>
      </c>
      <c r="S123" s="73">
        <v>472</v>
      </c>
      <c r="T123" s="74">
        <v>3.8727035999999999</v>
      </c>
      <c r="U123" s="74">
        <v>3.8288814000000002</v>
      </c>
      <c r="V123" s="74" t="s">
        <v>215</v>
      </c>
      <c r="W123" s="74">
        <v>3.8837001999999998</v>
      </c>
      <c r="X123" s="74">
        <v>3.4030467</v>
      </c>
      <c r="Y123" s="74">
        <v>3.1072939000000002</v>
      </c>
      <c r="Z123" s="74">
        <v>47.648305000000001</v>
      </c>
      <c r="AA123" s="74">
        <v>46.666670000000003</v>
      </c>
      <c r="AB123" s="74">
        <v>12.071611000000001</v>
      </c>
      <c r="AC123" s="74">
        <v>0.61378410000000005</v>
      </c>
      <c r="AD123" s="73">
        <v>13214</v>
      </c>
      <c r="AE123" s="210">
        <v>1.1705426999999999</v>
      </c>
      <c r="AF123" s="210">
        <v>3.9700280000000001</v>
      </c>
      <c r="AH123" s="90">
        <v>2016</v>
      </c>
      <c r="AI123" s="73">
        <v>1523</v>
      </c>
      <c r="AJ123" s="74">
        <v>6.2957539999999996</v>
      </c>
      <c r="AK123" s="74">
        <v>6.4124911000000004</v>
      </c>
      <c r="AL123" s="74" t="s">
        <v>215</v>
      </c>
      <c r="AM123" s="74">
        <v>6.4080595000000002</v>
      </c>
      <c r="AN123" s="74">
        <v>5.8108934999999997</v>
      </c>
      <c r="AO123" s="74">
        <v>5.3093395000000001</v>
      </c>
      <c r="AP123" s="74">
        <v>44.661194999999999</v>
      </c>
      <c r="AQ123" s="74">
        <v>43.80612</v>
      </c>
      <c r="AR123" s="74">
        <v>14.097936000000001</v>
      </c>
      <c r="AS123" s="74">
        <v>0.95681459999999996</v>
      </c>
      <c r="AT123" s="73">
        <v>46724</v>
      </c>
      <c r="AU123" s="210">
        <v>2.0672575000000002</v>
      </c>
      <c r="AV123" s="210">
        <v>5.2448255000000001</v>
      </c>
      <c r="AW123" s="74">
        <v>2.3585721999999998</v>
      </c>
      <c r="AY123" s="90">
        <v>2016</v>
      </c>
    </row>
    <row r="124" spans="2:51">
      <c r="B124" s="90">
        <v>2017</v>
      </c>
      <c r="C124" s="73">
        <v>1055</v>
      </c>
      <c r="D124" s="74">
        <v>8.6449992000000009</v>
      </c>
      <c r="E124" s="74">
        <v>8.9864035999999992</v>
      </c>
      <c r="F124" s="74" t="s">
        <v>215</v>
      </c>
      <c r="G124" s="74">
        <v>8.8668955</v>
      </c>
      <c r="H124" s="74">
        <v>8.1966496000000006</v>
      </c>
      <c r="I124" s="74">
        <v>7.4688939999999997</v>
      </c>
      <c r="J124" s="74">
        <v>42.978198999999996</v>
      </c>
      <c r="K124" s="74">
        <v>42.790320000000001</v>
      </c>
      <c r="L124" s="74">
        <v>14.968785</v>
      </c>
      <c r="M124" s="74">
        <v>1.2624903000000001</v>
      </c>
      <c r="N124" s="73">
        <v>33929</v>
      </c>
      <c r="O124" s="210">
        <v>2.9533893</v>
      </c>
      <c r="P124" s="210">
        <v>6.0190244000000002</v>
      </c>
      <c r="R124" s="90">
        <v>2017</v>
      </c>
      <c r="S124" s="73">
        <v>461</v>
      </c>
      <c r="T124" s="74">
        <v>3.7210426000000001</v>
      </c>
      <c r="U124" s="74">
        <v>3.7122557999999999</v>
      </c>
      <c r="V124" s="74" t="s">
        <v>215</v>
      </c>
      <c r="W124" s="74">
        <v>3.7478587999999999</v>
      </c>
      <c r="X124" s="74">
        <v>3.2997616999999999</v>
      </c>
      <c r="Y124" s="74">
        <v>3.0341303000000002</v>
      </c>
      <c r="Z124" s="74">
        <v>47.082430000000002</v>
      </c>
      <c r="AA124" s="74">
        <v>46.543480000000002</v>
      </c>
      <c r="AB124" s="74">
        <v>11.410890999999999</v>
      </c>
      <c r="AC124" s="74">
        <v>0.58741829999999995</v>
      </c>
      <c r="AD124" s="73">
        <v>13081</v>
      </c>
      <c r="AE124" s="210">
        <v>1.1405486</v>
      </c>
      <c r="AF124" s="210">
        <v>3.9038555000000001</v>
      </c>
      <c r="AH124" s="90">
        <v>2017</v>
      </c>
      <c r="AI124" s="73">
        <v>1516</v>
      </c>
      <c r="AJ124" s="74">
        <v>6.1644589999999999</v>
      </c>
      <c r="AK124" s="74">
        <v>6.3304125999999998</v>
      </c>
      <c r="AL124" s="74" t="s">
        <v>215</v>
      </c>
      <c r="AM124" s="74">
        <v>6.2884038000000002</v>
      </c>
      <c r="AN124" s="74">
        <v>5.7325932999999996</v>
      </c>
      <c r="AO124" s="74">
        <v>5.2376582999999997</v>
      </c>
      <c r="AP124" s="74">
        <v>44.226253</v>
      </c>
      <c r="AQ124" s="74">
        <v>43.978720000000003</v>
      </c>
      <c r="AR124" s="74">
        <v>13.672439000000001</v>
      </c>
      <c r="AS124" s="74">
        <v>0.93554839999999995</v>
      </c>
      <c r="AT124" s="73">
        <v>47010</v>
      </c>
      <c r="AU124" s="210">
        <v>2.0477237000000001</v>
      </c>
      <c r="AV124" s="210">
        <v>5.2304525999999996</v>
      </c>
      <c r="AW124" s="74">
        <v>2.4207393000000001</v>
      </c>
      <c r="AY124" s="90">
        <v>2017</v>
      </c>
    </row>
    <row r="125" spans="2:51">
      <c r="B125" s="90">
        <v>2018</v>
      </c>
      <c r="C125" s="73">
        <v>1079</v>
      </c>
      <c r="D125" s="74">
        <v>8.7084807000000009</v>
      </c>
      <c r="E125" s="74">
        <v>9.0198394999999998</v>
      </c>
      <c r="F125" s="74" t="s">
        <v>215</v>
      </c>
      <c r="G125" s="74">
        <v>8.9314611999999993</v>
      </c>
      <c r="H125" s="74">
        <v>8.2541481999999995</v>
      </c>
      <c r="I125" s="74">
        <v>7.5531173000000003</v>
      </c>
      <c r="J125" s="74">
        <v>43.006487</v>
      </c>
      <c r="K125" s="74">
        <v>43.170450000000002</v>
      </c>
      <c r="L125" s="74">
        <v>14.967402</v>
      </c>
      <c r="M125" s="74">
        <v>1.2957692000000001</v>
      </c>
      <c r="N125" s="73">
        <v>34614</v>
      </c>
      <c r="O125" s="210">
        <v>2.9711338</v>
      </c>
      <c r="P125" s="210">
        <v>6.2013365</v>
      </c>
      <c r="R125" s="90">
        <v>2018</v>
      </c>
      <c r="S125" s="73">
        <v>486</v>
      </c>
      <c r="T125" s="74">
        <v>3.8654145</v>
      </c>
      <c r="U125" s="74">
        <v>3.8435359</v>
      </c>
      <c r="V125" s="74" t="s">
        <v>215</v>
      </c>
      <c r="W125" s="74">
        <v>3.9020377000000002</v>
      </c>
      <c r="X125" s="74">
        <v>3.4015407</v>
      </c>
      <c r="Y125" s="74">
        <v>3.1360616000000001</v>
      </c>
      <c r="Z125" s="74">
        <v>48.174897000000001</v>
      </c>
      <c r="AA125" s="74">
        <v>48.285710000000002</v>
      </c>
      <c r="AB125" s="74">
        <v>12.131802</v>
      </c>
      <c r="AC125" s="74">
        <v>0.63259829999999995</v>
      </c>
      <c r="AD125" s="73">
        <v>13235</v>
      </c>
      <c r="AE125" s="210">
        <v>1.1377568</v>
      </c>
      <c r="AF125" s="210">
        <v>4.0158145000000003</v>
      </c>
      <c r="AH125" s="90">
        <v>2018</v>
      </c>
      <c r="AI125" s="73">
        <v>1565</v>
      </c>
      <c r="AJ125" s="74">
        <v>6.2692136999999999</v>
      </c>
      <c r="AK125" s="74">
        <v>6.4142077999999998</v>
      </c>
      <c r="AL125" s="74" t="s">
        <v>215</v>
      </c>
      <c r="AM125" s="74">
        <v>6.3992363000000001</v>
      </c>
      <c r="AN125" s="74">
        <v>5.8130717000000001</v>
      </c>
      <c r="AO125" s="74">
        <v>5.3310231999999997</v>
      </c>
      <c r="AP125" s="74">
        <v>44.611502000000002</v>
      </c>
      <c r="AQ125" s="74">
        <v>44.5</v>
      </c>
      <c r="AR125" s="74">
        <v>13.954525</v>
      </c>
      <c r="AS125" s="74">
        <v>0.97753239999999997</v>
      </c>
      <c r="AT125" s="73">
        <v>47849</v>
      </c>
      <c r="AU125" s="210">
        <v>2.0551366</v>
      </c>
      <c r="AV125" s="210">
        <v>5.3899669000000001</v>
      </c>
      <c r="AW125" s="74">
        <v>2.3467555999999998</v>
      </c>
      <c r="AY125" s="90">
        <v>2018</v>
      </c>
    </row>
    <row r="126" spans="2:51">
      <c r="B126" s="90">
        <v>2019</v>
      </c>
      <c r="C126" s="73">
        <v>1035</v>
      </c>
      <c r="D126" s="74">
        <v>8.2291629000000004</v>
      </c>
      <c r="E126" s="74">
        <v>8.4923409000000003</v>
      </c>
      <c r="F126" s="74" t="s">
        <v>215</v>
      </c>
      <c r="G126" s="74">
        <v>8.4529203000000006</v>
      </c>
      <c r="H126" s="74">
        <v>7.7588676999999997</v>
      </c>
      <c r="I126" s="74">
        <v>7.1164855999999999</v>
      </c>
      <c r="J126" s="74">
        <v>43.557487999999999</v>
      </c>
      <c r="K126" s="74">
        <v>43.265630000000002</v>
      </c>
      <c r="L126" s="74">
        <v>13.734076</v>
      </c>
      <c r="M126" s="74">
        <v>1.1939644</v>
      </c>
      <c r="N126" s="73">
        <v>32734</v>
      </c>
      <c r="O126" s="210">
        <v>2.7727662</v>
      </c>
      <c r="P126" s="210">
        <v>5.6710532999999996</v>
      </c>
      <c r="R126" s="90">
        <v>2019</v>
      </c>
      <c r="S126" s="73">
        <v>475</v>
      </c>
      <c r="T126" s="74">
        <v>3.7232694</v>
      </c>
      <c r="U126" s="74">
        <v>3.7061073000000002</v>
      </c>
      <c r="V126" s="74" t="s">
        <v>215</v>
      </c>
      <c r="W126" s="74">
        <v>3.7679279000000001</v>
      </c>
      <c r="X126" s="74">
        <v>3.3092259999999998</v>
      </c>
      <c r="Y126" s="74">
        <v>3.0608038999999998</v>
      </c>
      <c r="Z126" s="74">
        <v>47.505262999999999</v>
      </c>
      <c r="AA126" s="74">
        <v>47.708329999999997</v>
      </c>
      <c r="AB126" s="74">
        <v>11.682243</v>
      </c>
      <c r="AC126" s="74">
        <v>0.59468659999999995</v>
      </c>
      <c r="AD126" s="73">
        <v>13220</v>
      </c>
      <c r="AE126" s="210">
        <v>1.1214628</v>
      </c>
      <c r="AF126" s="210">
        <v>3.9381338000000001</v>
      </c>
      <c r="AH126" s="90">
        <v>2019</v>
      </c>
      <c r="AI126" s="73">
        <v>1510</v>
      </c>
      <c r="AJ126" s="74">
        <v>5.9601750999999998</v>
      </c>
      <c r="AK126" s="74">
        <v>6.0776627999999997</v>
      </c>
      <c r="AL126" s="74" t="s">
        <v>215</v>
      </c>
      <c r="AM126" s="74">
        <v>6.0871158999999997</v>
      </c>
      <c r="AN126" s="74">
        <v>5.5188971000000002</v>
      </c>
      <c r="AO126" s="74">
        <v>5.0757225000000004</v>
      </c>
      <c r="AP126" s="74">
        <v>44.799337999999999</v>
      </c>
      <c r="AQ126" s="74">
        <v>44.585369999999998</v>
      </c>
      <c r="AR126" s="74">
        <v>13.014996999999999</v>
      </c>
      <c r="AS126" s="74">
        <v>0.90658019999999995</v>
      </c>
      <c r="AT126" s="73">
        <v>45954</v>
      </c>
      <c r="AU126" s="210">
        <v>1.9477222000000001</v>
      </c>
      <c r="AV126" s="210">
        <v>5.0338260999999997</v>
      </c>
      <c r="AW126" s="74">
        <v>2.291445</v>
      </c>
      <c r="AY126" s="90">
        <v>2019</v>
      </c>
    </row>
    <row r="127" spans="2:51">
      <c r="B127" s="90">
        <v>2020</v>
      </c>
      <c r="C127" s="73">
        <v>1075</v>
      </c>
      <c r="D127" s="74">
        <v>8.4455218999999992</v>
      </c>
      <c r="E127" s="74">
        <v>8.6744532999999997</v>
      </c>
      <c r="F127" s="74" t="s">
        <v>215</v>
      </c>
      <c r="G127" s="74">
        <v>8.6667286000000008</v>
      </c>
      <c r="H127" s="74">
        <v>7.9323062000000002</v>
      </c>
      <c r="I127" s="74">
        <v>7.3354799999999996</v>
      </c>
      <c r="J127" s="74">
        <v>43.866976999999999</v>
      </c>
      <c r="K127" s="74">
        <v>44.053570000000001</v>
      </c>
      <c r="L127" s="74">
        <v>14.293312</v>
      </c>
      <c r="M127" s="74">
        <v>1.2708657999999999</v>
      </c>
      <c r="N127" s="73">
        <v>33617</v>
      </c>
      <c r="O127" s="210">
        <v>2.8203380999999998</v>
      </c>
      <c r="P127" s="210">
        <v>6.0647444999999998</v>
      </c>
      <c r="R127" s="90">
        <v>2020</v>
      </c>
      <c r="S127" s="73">
        <v>463</v>
      </c>
      <c r="T127" s="74">
        <v>3.5834223999999999</v>
      </c>
      <c r="U127" s="74">
        <v>3.5491472000000002</v>
      </c>
      <c r="V127" s="74" t="s">
        <v>215</v>
      </c>
      <c r="W127" s="74">
        <v>3.5973470000000001</v>
      </c>
      <c r="X127" s="74">
        <v>3.1804325000000002</v>
      </c>
      <c r="Y127" s="74">
        <v>2.9495045000000002</v>
      </c>
      <c r="Z127" s="74">
        <v>47.259179000000003</v>
      </c>
      <c r="AA127" s="74">
        <v>47.21875</v>
      </c>
      <c r="AB127" s="74">
        <v>11.554779</v>
      </c>
      <c r="AC127" s="74">
        <v>0.60355619999999999</v>
      </c>
      <c r="AD127" s="73">
        <v>13018</v>
      </c>
      <c r="AE127" s="210">
        <v>1.0925</v>
      </c>
      <c r="AF127" s="210">
        <v>3.9923085999999999</v>
      </c>
      <c r="AH127" s="90">
        <v>2020</v>
      </c>
      <c r="AI127" s="73">
        <v>1538</v>
      </c>
      <c r="AJ127" s="74">
        <v>5.9962771999999998</v>
      </c>
      <c r="AK127" s="74">
        <v>6.0914095000000001</v>
      </c>
      <c r="AL127" s="74" t="s">
        <v>215</v>
      </c>
      <c r="AM127" s="74">
        <v>6.1105166000000004</v>
      </c>
      <c r="AN127" s="74">
        <v>5.5421652999999997</v>
      </c>
      <c r="AO127" s="74">
        <v>5.1305065000000001</v>
      </c>
      <c r="AP127" s="74">
        <v>44.888165999999998</v>
      </c>
      <c r="AQ127" s="74">
        <v>45</v>
      </c>
      <c r="AR127" s="74">
        <v>13.341430000000001</v>
      </c>
      <c r="AS127" s="74">
        <v>0.95350279999999998</v>
      </c>
      <c r="AT127" s="73">
        <v>46635</v>
      </c>
      <c r="AU127" s="210">
        <v>1.9565532999999999</v>
      </c>
      <c r="AV127" s="210">
        <v>5.2971503999999996</v>
      </c>
      <c r="AW127" s="74">
        <v>2.4440951000000002</v>
      </c>
      <c r="AY127" s="90">
        <v>2020</v>
      </c>
    </row>
    <row r="128" spans="2:51">
      <c r="B128" s="90">
        <v>2021</v>
      </c>
      <c r="C128" s="73">
        <v>936</v>
      </c>
      <c r="D128" s="74">
        <v>7.3415162</v>
      </c>
      <c r="E128" s="74">
        <v>7.5122929000000003</v>
      </c>
      <c r="F128" s="74" t="s">
        <v>215</v>
      </c>
      <c r="G128" s="74">
        <v>7.5184984999999998</v>
      </c>
      <c r="H128" s="74">
        <v>6.8138453999999999</v>
      </c>
      <c r="I128" s="74">
        <v>6.2788861000000002</v>
      </c>
      <c r="J128" s="74">
        <v>44.757218999999999</v>
      </c>
      <c r="K128" s="74">
        <v>45.013159999999999</v>
      </c>
      <c r="L128" s="74">
        <v>12.413793</v>
      </c>
      <c r="M128" s="74">
        <v>1.0469682</v>
      </c>
      <c r="N128" s="73">
        <v>28460</v>
      </c>
      <c r="O128" s="210">
        <v>2.3910456999999998</v>
      </c>
      <c r="P128" s="210">
        <v>5.0984214000000003</v>
      </c>
      <c r="R128" s="90">
        <v>2021</v>
      </c>
      <c r="S128" s="73">
        <v>443</v>
      </c>
      <c r="T128" s="74">
        <v>3.4245511</v>
      </c>
      <c r="U128" s="74">
        <v>3.3795446</v>
      </c>
      <c r="V128" s="74" t="s">
        <v>215</v>
      </c>
      <c r="W128" s="74">
        <v>3.4417589</v>
      </c>
      <c r="X128" s="74">
        <v>2.9725405</v>
      </c>
      <c r="Y128" s="74">
        <v>2.7449545999999998</v>
      </c>
      <c r="Z128" s="74">
        <v>48.977426999999999</v>
      </c>
      <c r="AA128" s="74">
        <v>48.464289999999998</v>
      </c>
      <c r="AB128" s="74">
        <v>10.331156999999999</v>
      </c>
      <c r="AC128" s="74">
        <v>0.53979630000000001</v>
      </c>
      <c r="AD128" s="73">
        <v>11837</v>
      </c>
      <c r="AE128" s="210">
        <v>0.99506099999999997</v>
      </c>
      <c r="AF128" s="210">
        <v>3.5338759</v>
      </c>
      <c r="AH128" s="90">
        <v>2021</v>
      </c>
      <c r="AI128" s="73">
        <v>1379</v>
      </c>
      <c r="AJ128" s="74">
        <v>5.3688061999999999</v>
      </c>
      <c r="AK128" s="74">
        <v>5.4326127</v>
      </c>
      <c r="AL128" s="74" t="s">
        <v>215</v>
      </c>
      <c r="AM128" s="74">
        <v>5.4669127</v>
      </c>
      <c r="AN128" s="74">
        <v>4.8829495999999999</v>
      </c>
      <c r="AO128" s="74">
        <v>4.5031490999999999</v>
      </c>
      <c r="AP128" s="74">
        <v>46.113933000000003</v>
      </c>
      <c r="AQ128" s="74">
        <v>45.865380000000002</v>
      </c>
      <c r="AR128" s="74">
        <v>11.658776</v>
      </c>
      <c r="AS128" s="74">
        <v>0.80422700000000003</v>
      </c>
      <c r="AT128" s="73">
        <v>40297</v>
      </c>
      <c r="AU128" s="210">
        <v>1.6932583000000001</v>
      </c>
      <c r="AV128" s="210">
        <v>4.5116830999999999</v>
      </c>
      <c r="AW128" s="74">
        <v>2.2228713999999998</v>
      </c>
      <c r="AY128" s="90">
        <v>2021</v>
      </c>
    </row>
    <row r="129" spans="2:51">
      <c r="B129" s="90">
        <v>2022</v>
      </c>
      <c r="C129" s="73">
        <v>923</v>
      </c>
      <c r="D129" s="74">
        <v>7.1494140000000002</v>
      </c>
      <c r="E129" s="74">
        <v>7.3050807000000004</v>
      </c>
      <c r="F129" s="74" t="s">
        <v>215</v>
      </c>
      <c r="G129" s="74">
        <v>7.3270539000000001</v>
      </c>
      <c r="H129" s="74">
        <v>6.6772926999999997</v>
      </c>
      <c r="I129" s="74">
        <v>6.1625310000000004</v>
      </c>
      <c r="J129" s="74">
        <v>44.572048000000002</v>
      </c>
      <c r="K129" s="74">
        <v>44.48077</v>
      </c>
      <c r="L129" s="74">
        <v>11.618831999999999</v>
      </c>
      <c r="M129" s="74">
        <v>0.92370200000000002</v>
      </c>
      <c r="N129" s="73">
        <v>28220</v>
      </c>
      <c r="O129" s="210">
        <v>2.3486579999999999</v>
      </c>
      <c r="P129" s="210">
        <v>4.8000135999999998</v>
      </c>
      <c r="R129" s="90">
        <v>2022</v>
      </c>
      <c r="S129" s="73">
        <v>422</v>
      </c>
      <c r="T129" s="74">
        <v>3.2203293</v>
      </c>
      <c r="U129" s="74">
        <v>3.1719966999999998</v>
      </c>
      <c r="V129" s="74" t="s">
        <v>215</v>
      </c>
      <c r="W129" s="74">
        <v>3.2429006999999999</v>
      </c>
      <c r="X129" s="74">
        <v>2.8041768999999999</v>
      </c>
      <c r="Y129" s="74">
        <v>2.6137798999999999</v>
      </c>
      <c r="Z129" s="74">
        <v>49.142180000000003</v>
      </c>
      <c r="AA129" s="74">
        <v>49.5</v>
      </c>
      <c r="AB129" s="74">
        <v>9.1779033999999999</v>
      </c>
      <c r="AC129" s="74">
        <v>0.46365980000000001</v>
      </c>
      <c r="AD129" s="73">
        <v>11122</v>
      </c>
      <c r="AE129" s="210">
        <v>0.92578939999999998</v>
      </c>
      <c r="AF129" s="210">
        <v>3.1189532</v>
      </c>
      <c r="AH129" s="90">
        <v>2022</v>
      </c>
      <c r="AI129" s="73">
        <v>1345</v>
      </c>
      <c r="AJ129" s="74">
        <v>5.1702136000000003</v>
      </c>
      <c r="AK129" s="74">
        <v>5.2258816000000001</v>
      </c>
      <c r="AL129" s="74" t="s">
        <v>215</v>
      </c>
      <c r="AM129" s="74">
        <v>5.2722242000000001</v>
      </c>
      <c r="AN129" s="74">
        <v>4.7319167000000002</v>
      </c>
      <c r="AO129" s="74">
        <v>4.3811128999999998</v>
      </c>
      <c r="AP129" s="74">
        <v>46.005947999999997</v>
      </c>
      <c r="AQ129" s="74">
        <v>46.534480000000002</v>
      </c>
      <c r="AR129" s="74">
        <v>10.723967</v>
      </c>
      <c r="AS129" s="74">
        <v>0.70441350000000003</v>
      </c>
      <c r="AT129" s="73">
        <v>39342</v>
      </c>
      <c r="AU129" s="210">
        <v>1.6372781999999999</v>
      </c>
      <c r="AV129" s="210">
        <v>4.1653387999999998</v>
      </c>
      <c r="AW129" s="74">
        <v>2.3029913</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227</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1</v>
      </c>
      <c r="D104" s="73">
        <v>1</v>
      </c>
      <c r="E104" s="73">
        <v>1</v>
      </c>
      <c r="F104" s="73">
        <v>14</v>
      </c>
      <c r="G104" s="73">
        <v>19</v>
      </c>
      <c r="H104" s="73">
        <v>28</v>
      </c>
      <c r="I104" s="73">
        <v>41</v>
      </c>
      <c r="J104" s="73">
        <v>39</v>
      </c>
      <c r="K104" s="73">
        <v>30</v>
      </c>
      <c r="L104" s="73">
        <v>17</v>
      </c>
      <c r="M104" s="73">
        <v>18</v>
      </c>
      <c r="N104" s="73">
        <v>4</v>
      </c>
      <c r="O104" s="73">
        <v>2</v>
      </c>
      <c r="P104" s="73">
        <v>4</v>
      </c>
      <c r="Q104" s="73">
        <v>3</v>
      </c>
      <c r="R104" s="73">
        <v>6</v>
      </c>
      <c r="S104" s="73">
        <v>3</v>
      </c>
      <c r="T104" s="73">
        <v>1</v>
      </c>
      <c r="U104" s="73">
        <v>0</v>
      </c>
      <c r="V104" s="73">
        <v>232</v>
      </c>
      <c r="X104" s="90">
        <v>1997</v>
      </c>
      <c r="Y104" s="73">
        <v>0</v>
      </c>
      <c r="Z104" s="73">
        <v>0</v>
      </c>
      <c r="AA104" s="73">
        <v>0</v>
      </c>
      <c r="AB104" s="73">
        <v>5</v>
      </c>
      <c r="AC104" s="73">
        <v>8</v>
      </c>
      <c r="AD104" s="73">
        <v>13</v>
      </c>
      <c r="AE104" s="73">
        <v>20</v>
      </c>
      <c r="AF104" s="73">
        <v>11</v>
      </c>
      <c r="AG104" s="73">
        <v>21</v>
      </c>
      <c r="AH104" s="73">
        <v>12</v>
      </c>
      <c r="AI104" s="73">
        <v>11</v>
      </c>
      <c r="AJ104" s="73">
        <v>10</v>
      </c>
      <c r="AK104" s="73">
        <v>1</v>
      </c>
      <c r="AL104" s="73">
        <v>8</v>
      </c>
      <c r="AM104" s="73">
        <v>5</v>
      </c>
      <c r="AN104" s="73">
        <v>3</v>
      </c>
      <c r="AO104" s="73">
        <v>4</v>
      </c>
      <c r="AP104" s="73">
        <v>7</v>
      </c>
      <c r="AQ104" s="73">
        <v>0</v>
      </c>
      <c r="AR104" s="73">
        <v>139</v>
      </c>
      <c r="AT104" s="90">
        <v>1997</v>
      </c>
      <c r="AU104" s="73">
        <v>1</v>
      </c>
      <c r="AV104" s="73">
        <v>1</v>
      </c>
      <c r="AW104" s="73">
        <v>1</v>
      </c>
      <c r="AX104" s="73">
        <v>19</v>
      </c>
      <c r="AY104" s="73">
        <v>27</v>
      </c>
      <c r="AZ104" s="73">
        <v>41</v>
      </c>
      <c r="BA104" s="73">
        <v>61</v>
      </c>
      <c r="BB104" s="73">
        <v>50</v>
      </c>
      <c r="BC104" s="73">
        <v>51</v>
      </c>
      <c r="BD104" s="73">
        <v>29</v>
      </c>
      <c r="BE104" s="73">
        <v>29</v>
      </c>
      <c r="BF104" s="73">
        <v>14</v>
      </c>
      <c r="BG104" s="73">
        <v>3</v>
      </c>
      <c r="BH104" s="73">
        <v>12</v>
      </c>
      <c r="BI104" s="73">
        <v>8</v>
      </c>
      <c r="BJ104" s="73">
        <v>9</v>
      </c>
      <c r="BK104" s="73">
        <v>7</v>
      </c>
      <c r="BL104" s="73">
        <v>8</v>
      </c>
      <c r="BM104" s="73">
        <v>0</v>
      </c>
      <c r="BN104" s="73">
        <v>371</v>
      </c>
      <c r="BP104" s="90">
        <v>1997</v>
      </c>
    </row>
    <row r="105" spans="2:68">
      <c r="B105" s="90">
        <v>1998</v>
      </c>
      <c r="C105" s="73">
        <v>2</v>
      </c>
      <c r="D105" s="73">
        <v>0</v>
      </c>
      <c r="E105" s="73">
        <v>0</v>
      </c>
      <c r="F105" s="73">
        <v>20</v>
      </c>
      <c r="G105" s="73">
        <v>62</v>
      </c>
      <c r="H105" s="73">
        <v>93</v>
      </c>
      <c r="I105" s="73">
        <v>97</v>
      </c>
      <c r="J105" s="73">
        <v>79</v>
      </c>
      <c r="K105" s="73">
        <v>42</v>
      </c>
      <c r="L105" s="73">
        <v>24</v>
      </c>
      <c r="M105" s="73">
        <v>17</v>
      </c>
      <c r="N105" s="73">
        <v>10</v>
      </c>
      <c r="O105" s="73">
        <v>5</v>
      </c>
      <c r="P105" s="73">
        <v>8</v>
      </c>
      <c r="Q105" s="73">
        <v>15</v>
      </c>
      <c r="R105" s="73">
        <v>10</v>
      </c>
      <c r="S105" s="73">
        <v>9</v>
      </c>
      <c r="T105" s="73">
        <v>9</v>
      </c>
      <c r="U105" s="73">
        <v>0</v>
      </c>
      <c r="V105" s="73">
        <v>502</v>
      </c>
      <c r="X105" s="90">
        <v>1998</v>
      </c>
      <c r="Y105" s="73">
        <v>1</v>
      </c>
      <c r="Z105" s="73">
        <v>1</v>
      </c>
      <c r="AA105" s="73">
        <v>1</v>
      </c>
      <c r="AB105" s="73">
        <v>10</v>
      </c>
      <c r="AC105" s="73">
        <v>17</v>
      </c>
      <c r="AD105" s="73">
        <v>16</v>
      </c>
      <c r="AE105" s="73">
        <v>10</v>
      </c>
      <c r="AF105" s="73">
        <v>21</v>
      </c>
      <c r="AG105" s="73">
        <v>24</v>
      </c>
      <c r="AH105" s="73">
        <v>23</v>
      </c>
      <c r="AI105" s="73">
        <v>19</v>
      </c>
      <c r="AJ105" s="73">
        <v>4</v>
      </c>
      <c r="AK105" s="73">
        <v>5</v>
      </c>
      <c r="AL105" s="73">
        <v>7</v>
      </c>
      <c r="AM105" s="73">
        <v>10</v>
      </c>
      <c r="AN105" s="73">
        <v>10</v>
      </c>
      <c r="AO105" s="73">
        <v>16</v>
      </c>
      <c r="AP105" s="73">
        <v>14</v>
      </c>
      <c r="AQ105" s="73">
        <v>0</v>
      </c>
      <c r="AR105" s="73">
        <v>209</v>
      </c>
      <c r="AT105" s="90">
        <v>1998</v>
      </c>
      <c r="AU105" s="73">
        <v>3</v>
      </c>
      <c r="AV105" s="73">
        <v>1</v>
      </c>
      <c r="AW105" s="73">
        <v>1</v>
      </c>
      <c r="AX105" s="73">
        <v>30</v>
      </c>
      <c r="AY105" s="73">
        <v>79</v>
      </c>
      <c r="AZ105" s="73">
        <v>109</v>
      </c>
      <c r="BA105" s="73">
        <v>107</v>
      </c>
      <c r="BB105" s="73">
        <v>100</v>
      </c>
      <c r="BC105" s="73">
        <v>66</v>
      </c>
      <c r="BD105" s="73">
        <v>47</v>
      </c>
      <c r="BE105" s="73">
        <v>36</v>
      </c>
      <c r="BF105" s="73">
        <v>14</v>
      </c>
      <c r="BG105" s="73">
        <v>10</v>
      </c>
      <c r="BH105" s="73">
        <v>15</v>
      </c>
      <c r="BI105" s="73">
        <v>25</v>
      </c>
      <c r="BJ105" s="73">
        <v>20</v>
      </c>
      <c r="BK105" s="73">
        <v>25</v>
      </c>
      <c r="BL105" s="73">
        <v>23</v>
      </c>
      <c r="BM105" s="73">
        <v>0</v>
      </c>
      <c r="BN105" s="73">
        <v>711</v>
      </c>
      <c r="BP105" s="90">
        <v>1998</v>
      </c>
    </row>
    <row r="106" spans="2:68">
      <c r="B106" s="90">
        <v>1999</v>
      </c>
      <c r="C106" s="73">
        <v>0</v>
      </c>
      <c r="D106" s="73">
        <v>1</v>
      </c>
      <c r="E106" s="73">
        <v>2</v>
      </c>
      <c r="F106" s="73">
        <v>32</v>
      </c>
      <c r="G106" s="73">
        <v>112</v>
      </c>
      <c r="H106" s="73">
        <v>179</v>
      </c>
      <c r="I106" s="73">
        <v>146</v>
      </c>
      <c r="J106" s="73">
        <v>120</v>
      </c>
      <c r="K106" s="73">
        <v>86</v>
      </c>
      <c r="L106" s="73">
        <v>44</v>
      </c>
      <c r="M106" s="73">
        <v>31</v>
      </c>
      <c r="N106" s="73">
        <v>7</v>
      </c>
      <c r="O106" s="73">
        <v>14</v>
      </c>
      <c r="P106" s="73">
        <v>6</v>
      </c>
      <c r="Q106" s="73">
        <v>8</v>
      </c>
      <c r="R106" s="73">
        <v>12</v>
      </c>
      <c r="S106" s="73">
        <v>4</v>
      </c>
      <c r="T106" s="73">
        <v>3</v>
      </c>
      <c r="U106" s="73">
        <v>1</v>
      </c>
      <c r="V106" s="73">
        <v>808</v>
      </c>
      <c r="X106" s="90">
        <v>1999</v>
      </c>
      <c r="Y106" s="73">
        <v>1</v>
      </c>
      <c r="Z106" s="73">
        <v>0</v>
      </c>
      <c r="AA106" s="73">
        <v>0</v>
      </c>
      <c r="AB106" s="73">
        <v>20</v>
      </c>
      <c r="AC106" s="73">
        <v>31</v>
      </c>
      <c r="AD106" s="73">
        <v>40</v>
      </c>
      <c r="AE106" s="73">
        <v>38</v>
      </c>
      <c r="AF106" s="73">
        <v>33</v>
      </c>
      <c r="AG106" s="73">
        <v>39</v>
      </c>
      <c r="AH106" s="73">
        <v>24</v>
      </c>
      <c r="AI106" s="73">
        <v>17</v>
      </c>
      <c r="AJ106" s="73">
        <v>15</v>
      </c>
      <c r="AK106" s="73">
        <v>9</v>
      </c>
      <c r="AL106" s="73">
        <v>9</v>
      </c>
      <c r="AM106" s="73">
        <v>5</v>
      </c>
      <c r="AN106" s="73">
        <v>6</v>
      </c>
      <c r="AO106" s="73">
        <v>6</v>
      </c>
      <c r="AP106" s="73">
        <v>5</v>
      </c>
      <c r="AQ106" s="73">
        <v>0</v>
      </c>
      <c r="AR106" s="73">
        <v>298</v>
      </c>
      <c r="AT106" s="90">
        <v>1999</v>
      </c>
      <c r="AU106" s="73">
        <v>1</v>
      </c>
      <c r="AV106" s="73">
        <v>1</v>
      </c>
      <c r="AW106" s="73">
        <v>2</v>
      </c>
      <c r="AX106" s="73">
        <v>52</v>
      </c>
      <c r="AY106" s="73">
        <v>143</v>
      </c>
      <c r="AZ106" s="73">
        <v>219</v>
      </c>
      <c r="BA106" s="73">
        <v>184</v>
      </c>
      <c r="BB106" s="73">
        <v>153</v>
      </c>
      <c r="BC106" s="73">
        <v>125</v>
      </c>
      <c r="BD106" s="73">
        <v>68</v>
      </c>
      <c r="BE106" s="73">
        <v>48</v>
      </c>
      <c r="BF106" s="73">
        <v>22</v>
      </c>
      <c r="BG106" s="73">
        <v>23</v>
      </c>
      <c r="BH106" s="73">
        <v>15</v>
      </c>
      <c r="BI106" s="73">
        <v>13</v>
      </c>
      <c r="BJ106" s="73">
        <v>18</v>
      </c>
      <c r="BK106" s="73">
        <v>10</v>
      </c>
      <c r="BL106" s="73">
        <v>8</v>
      </c>
      <c r="BM106" s="73">
        <v>1</v>
      </c>
      <c r="BN106" s="73">
        <v>1106</v>
      </c>
      <c r="BP106" s="90">
        <v>1999</v>
      </c>
    </row>
    <row r="107" spans="2:68">
      <c r="B107" s="90">
        <v>2000</v>
      </c>
      <c r="C107" s="73">
        <v>2</v>
      </c>
      <c r="D107" s="73">
        <v>1</v>
      </c>
      <c r="E107" s="73">
        <v>3</v>
      </c>
      <c r="F107" s="73">
        <v>22</v>
      </c>
      <c r="G107" s="73">
        <v>86</v>
      </c>
      <c r="H107" s="73">
        <v>122</v>
      </c>
      <c r="I107" s="73">
        <v>98</v>
      </c>
      <c r="J107" s="73">
        <v>90</v>
      </c>
      <c r="K107" s="73">
        <v>69</v>
      </c>
      <c r="L107" s="73">
        <v>33</v>
      </c>
      <c r="M107" s="73">
        <v>16</v>
      </c>
      <c r="N107" s="73">
        <v>6</v>
      </c>
      <c r="O107" s="73">
        <v>6</v>
      </c>
      <c r="P107" s="73">
        <v>12</v>
      </c>
      <c r="Q107" s="73">
        <v>4</v>
      </c>
      <c r="R107" s="73">
        <v>4</v>
      </c>
      <c r="S107" s="73">
        <v>1</v>
      </c>
      <c r="T107" s="73">
        <v>5</v>
      </c>
      <c r="U107" s="73">
        <v>0</v>
      </c>
      <c r="V107" s="73">
        <v>580</v>
      </c>
      <c r="X107" s="90">
        <v>2000</v>
      </c>
      <c r="Y107" s="73">
        <v>4</v>
      </c>
      <c r="Z107" s="73">
        <v>0</v>
      </c>
      <c r="AA107" s="73">
        <v>3</v>
      </c>
      <c r="AB107" s="73">
        <v>14</v>
      </c>
      <c r="AC107" s="73">
        <v>26</v>
      </c>
      <c r="AD107" s="73">
        <v>31</v>
      </c>
      <c r="AE107" s="73">
        <v>23</v>
      </c>
      <c r="AF107" s="73">
        <v>27</v>
      </c>
      <c r="AG107" s="73">
        <v>46</v>
      </c>
      <c r="AH107" s="73">
        <v>25</v>
      </c>
      <c r="AI107" s="73">
        <v>10</v>
      </c>
      <c r="AJ107" s="73">
        <v>16</v>
      </c>
      <c r="AK107" s="73">
        <v>8</v>
      </c>
      <c r="AL107" s="73">
        <v>6</v>
      </c>
      <c r="AM107" s="73">
        <v>7</v>
      </c>
      <c r="AN107" s="73">
        <v>5</v>
      </c>
      <c r="AO107" s="73">
        <v>4</v>
      </c>
      <c r="AP107" s="73">
        <v>4</v>
      </c>
      <c r="AQ107" s="73">
        <v>0</v>
      </c>
      <c r="AR107" s="73">
        <v>259</v>
      </c>
      <c r="AT107" s="90">
        <v>2000</v>
      </c>
      <c r="AU107" s="73">
        <v>6</v>
      </c>
      <c r="AV107" s="73">
        <v>1</v>
      </c>
      <c r="AW107" s="73">
        <v>6</v>
      </c>
      <c r="AX107" s="73">
        <v>36</v>
      </c>
      <c r="AY107" s="73">
        <v>112</v>
      </c>
      <c r="AZ107" s="73">
        <v>153</v>
      </c>
      <c r="BA107" s="73">
        <v>121</v>
      </c>
      <c r="BB107" s="73">
        <v>117</v>
      </c>
      <c r="BC107" s="73">
        <v>115</v>
      </c>
      <c r="BD107" s="73">
        <v>58</v>
      </c>
      <c r="BE107" s="73">
        <v>26</v>
      </c>
      <c r="BF107" s="73">
        <v>22</v>
      </c>
      <c r="BG107" s="73">
        <v>14</v>
      </c>
      <c r="BH107" s="73">
        <v>18</v>
      </c>
      <c r="BI107" s="73">
        <v>11</v>
      </c>
      <c r="BJ107" s="73">
        <v>9</v>
      </c>
      <c r="BK107" s="73">
        <v>5</v>
      </c>
      <c r="BL107" s="73">
        <v>9</v>
      </c>
      <c r="BM107" s="73">
        <v>0</v>
      </c>
      <c r="BN107" s="73">
        <v>839</v>
      </c>
      <c r="BP107" s="90">
        <v>2000</v>
      </c>
    </row>
    <row r="108" spans="2:68">
      <c r="B108" s="90">
        <v>2001</v>
      </c>
      <c r="C108" s="73">
        <v>2</v>
      </c>
      <c r="D108" s="73">
        <v>0</v>
      </c>
      <c r="E108" s="73">
        <v>1</v>
      </c>
      <c r="F108" s="73">
        <v>19</v>
      </c>
      <c r="G108" s="73">
        <v>56</v>
      </c>
      <c r="H108" s="73">
        <v>68</v>
      </c>
      <c r="I108" s="73">
        <v>80</v>
      </c>
      <c r="J108" s="73">
        <v>60</v>
      </c>
      <c r="K108" s="73">
        <v>42</v>
      </c>
      <c r="L108" s="73">
        <v>36</v>
      </c>
      <c r="M108" s="73">
        <v>20</v>
      </c>
      <c r="N108" s="73">
        <v>17</v>
      </c>
      <c r="O108" s="73">
        <v>9</v>
      </c>
      <c r="P108" s="73">
        <v>4</v>
      </c>
      <c r="Q108" s="73">
        <v>3</v>
      </c>
      <c r="R108" s="73">
        <v>5</v>
      </c>
      <c r="S108" s="73">
        <v>3</v>
      </c>
      <c r="T108" s="73">
        <v>6</v>
      </c>
      <c r="U108" s="73">
        <v>1</v>
      </c>
      <c r="V108" s="73">
        <v>432</v>
      </c>
      <c r="X108" s="90">
        <v>2001</v>
      </c>
      <c r="Y108" s="73">
        <v>1</v>
      </c>
      <c r="Z108" s="73">
        <v>1</v>
      </c>
      <c r="AA108" s="73">
        <v>0</v>
      </c>
      <c r="AB108" s="73">
        <v>9</v>
      </c>
      <c r="AC108" s="73">
        <v>22</v>
      </c>
      <c r="AD108" s="73">
        <v>19</v>
      </c>
      <c r="AE108" s="73">
        <v>25</v>
      </c>
      <c r="AF108" s="73">
        <v>25</v>
      </c>
      <c r="AG108" s="73">
        <v>28</v>
      </c>
      <c r="AH108" s="73">
        <v>25</v>
      </c>
      <c r="AI108" s="73">
        <v>18</v>
      </c>
      <c r="AJ108" s="73">
        <v>9</v>
      </c>
      <c r="AK108" s="73">
        <v>12</v>
      </c>
      <c r="AL108" s="73">
        <v>5</v>
      </c>
      <c r="AM108" s="73">
        <v>9</v>
      </c>
      <c r="AN108" s="73">
        <v>3</v>
      </c>
      <c r="AO108" s="73">
        <v>6</v>
      </c>
      <c r="AP108" s="73">
        <v>11</v>
      </c>
      <c r="AQ108" s="73">
        <v>0</v>
      </c>
      <c r="AR108" s="73">
        <v>228</v>
      </c>
      <c r="AT108" s="90">
        <v>2001</v>
      </c>
      <c r="AU108" s="73">
        <v>3</v>
      </c>
      <c r="AV108" s="73">
        <v>1</v>
      </c>
      <c r="AW108" s="73">
        <v>1</v>
      </c>
      <c r="AX108" s="73">
        <v>28</v>
      </c>
      <c r="AY108" s="73">
        <v>78</v>
      </c>
      <c r="AZ108" s="73">
        <v>87</v>
      </c>
      <c r="BA108" s="73">
        <v>105</v>
      </c>
      <c r="BB108" s="73">
        <v>85</v>
      </c>
      <c r="BC108" s="73">
        <v>70</v>
      </c>
      <c r="BD108" s="73">
        <v>61</v>
      </c>
      <c r="BE108" s="73">
        <v>38</v>
      </c>
      <c r="BF108" s="73">
        <v>26</v>
      </c>
      <c r="BG108" s="73">
        <v>21</v>
      </c>
      <c r="BH108" s="73">
        <v>9</v>
      </c>
      <c r="BI108" s="73">
        <v>12</v>
      </c>
      <c r="BJ108" s="73">
        <v>8</v>
      </c>
      <c r="BK108" s="73">
        <v>9</v>
      </c>
      <c r="BL108" s="73">
        <v>17</v>
      </c>
      <c r="BM108" s="73">
        <v>1</v>
      </c>
      <c r="BN108" s="73">
        <v>660</v>
      </c>
      <c r="BP108" s="90">
        <v>2001</v>
      </c>
    </row>
    <row r="109" spans="2:68">
      <c r="B109" s="90">
        <v>2002</v>
      </c>
      <c r="C109" s="73">
        <v>0</v>
      </c>
      <c r="D109" s="73">
        <v>0</v>
      </c>
      <c r="E109" s="73">
        <v>0</v>
      </c>
      <c r="F109" s="73">
        <v>10</v>
      </c>
      <c r="G109" s="73">
        <v>38</v>
      </c>
      <c r="H109" s="73">
        <v>62</v>
      </c>
      <c r="I109" s="73">
        <v>65</v>
      </c>
      <c r="J109" s="73">
        <v>45</v>
      </c>
      <c r="K109" s="73">
        <v>50</v>
      </c>
      <c r="L109" s="73">
        <v>36</v>
      </c>
      <c r="M109" s="73">
        <v>29</v>
      </c>
      <c r="N109" s="73">
        <v>12</v>
      </c>
      <c r="O109" s="73">
        <v>14</v>
      </c>
      <c r="P109" s="73">
        <v>6</v>
      </c>
      <c r="Q109" s="73">
        <v>7</v>
      </c>
      <c r="R109" s="73">
        <v>3</v>
      </c>
      <c r="S109" s="73">
        <v>4</v>
      </c>
      <c r="T109" s="73">
        <v>4</v>
      </c>
      <c r="U109" s="73">
        <v>0</v>
      </c>
      <c r="V109" s="73">
        <v>385</v>
      </c>
      <c r="X109" s="90">
        <v>2002</v>
      </c>
      <c r="Y109" s="73">
        <v>1</v>
      </c>
      <c r="Z109" s="73">
        <v>0</v>
      </c>
      <c r="AA109" s="73">
        <v>0</v>
      </c>
      <c r="AB109" s="73">
        <v>4</v>
      </c>
      <c r="AC109" s="73">
        <v>10</v>
      </c>
      <c r="AD109" s="73">
        <v>18</v>
      </c>
      <c r="AE109" s="73">
        <v>32</v>
      </c>
      <c r="AF109" s="73">
        <v>26</v>
      </c>
      <c r="AG109" s="73">
        <v>26</v>
      </c>
      <c r="AH109" s="73">
        <v>17</v>
      </c>
      <c r="AI109" s="73">
        <v>17</v>
      </c>
      <c r="AJ109" s="73">
        <v>14</v>
      </c>
      <c r="AK109" s="73">
        <v>9</v>
      </c>
      <c r="AL109" s="73">
        <v>12</v>
      </c>
      <c r="AM109" s="73">
        <v>11</v>
      </c>
      <c r="AN109" s="73">
        <v>4</v>
      </c>
      <c r="AO109" s="73">
        <v>5</v>
      </c>
      <c r="AP109" s="73">
        <v>13</v>
      </c>
      <c r="AQ109" s="73">
        <v>0</v>
      </c>
      <c r="AR109" s="73">
        <v>219</v>
      </c>
      <c r="AT109" s="90">
        <v>2002</v>
      </c>
      <c r="AU109" s="73">
        <v>1</v>
      </c>
      <c r="AV109" s="73">
        <v>0</v>
      </c>
      <c r="AW109" s="73">
        <v>0</v>
      </c>
      <c r="AX109" s="73">
        <v>14</v>
      </c>
      <c r="AY109" s="73">
        <v>48</v>
      </c>
      <c r="AZ109" s="73">
        <v>80</v>
      </c>
      <c r="BA109" s="73">
        <v>97</v>
      </c>
      <c r="BB109" s="73">
        <v>71</v>
      </c>
      <c r="BC109" s="73">
        <v>76</v>
      </c>
      <c r="BD109" s="73">
        <v>53</v>
      </c>
      <c r="BE109" s="73">
        <v>46</v>
      </c>
      <c r="BF109" s="73">
        <v>26</v>
      </c>
      <c r="BG109" s="73">
        <v>23</v>
      </c>
      <c r="BH109" s="73">
        <v>18</v>
      </c>
      <c r="BI109" s="73">
        <v>18</v>
      </c>
      <c r="BJ109" s="73">
        <v>7</v>
      </c>
      <c r="BK109" s="73">
        <v>9</v>
      </c>
      <c r="BL109" s="73">
        <v>17</v>
      </c>
      <c r="BM109" s="73">
        <v>0</v>
      </c>
      <c r="BN109" s="73">
        <v>604</v>
      </c>
      <c r="BP109" s="90">
        <v>2002</v>
      </c>
    </row>
    <row r="110" spans="2:68">
      <c r="B110" s="90">
        <v>2003</v>
      </c>
      <c r="C110" s="73">
        <v>1</v>
      </c>
      <c r="D110" s="73">
        <v>0</v>
      </c>
      <c r="E110" s="73">
        <v>0</v>
      </c>
      <c r="F110" s="73">
        <v>11</v>
      </c>
      <c r="G110" s="73">
        <v>40</v>
      </c>
      <c r="H110" s="73">
        <v>72</v>
      </c>
      <c r="I110" s="73">
        <v>72</v>
      </c>
      <c r="J110" s="73">
        <v>70</v>
      </c>
      <c r="K110" s="73">
        <v>62</v>
      </c>
      <c r="L110" s="73">
        <v>35</v>
      </c>
      <c r="M110" s="73">
        <v>22</v>
      </c>
      <c r="N110" s="73">
        <v>21</v>
      </c>
      <c r="O110" s="73">
        <v>13</v>
      </c>
      <c r="P110" s="73">
        <v>8</v>
      </c>
      <c r="Q110" s="73">
        <v>12</v>
      </c>
      <c r="R110" s="73">
        <v>11</v>
      </c>
      <c r="S110" s="73">
        <v>9</v>
      </c>
      <c r="T110" s="73">
        <v>3</v>
      </c>
      <c r="U110" s="73">
        <v>0</v>
      </c>
      <c r="V110" s="73">
        <v>462</v>
      </c>
      <c r="X110" s="90">
        <v>2003</v>
      </c>
      <c r="Y110" s="73">
        <v>2</v>
      </c>
      <c r="Z110" s="73">
        <v>0</v>
      </c>
      <c r="AA110" s="73">
        <v>1</v>
      </c>
      <c r="AB110" s="73">
        <v>9</v>
      </c>
      <c r="AC110" s="73">
        <v>16</v>
      </c>
      <c r="AD110" s="73">
        <v>17</v>
      </c>
      <c r="AE110" s="73">
        <v>22</v>
      </c>
      <c r="AF110" s="73">
        <v>23</v>
      </c>
      <c r="AG110" s="73">
        <v>23</v>
      </c>
      <c r="AH110" s="73">
        <v>16</v>
      </c>
      <c r="AI110" s="73">
        <v>22</v>
      </c>
      <c r="AJ110" s="73">
        <v>8</v>
      </c>
      <c r="AK110" s="73">
        <v>5</v>
      </c>
      <c r="AL110" s="73">
        <v>5</v>
      </c>
      <c r="AM110" s="73">
        <v>7</v>
      </c>
      <c r="AN110" s="73">
        <v>13</v>
      </c>
      <c r="AO110" s="73">
        <v>6</v>
      </c>
      <c r="AP110" s="73">
        <v>18</v>
      </c>
      <c r="AQ110" s="73">
        <v>0</v>
      </c>
      <c r="AR110" s="73">
        <v>213</v>
      </c>
      <c r="AT110" s="90">
        <v>2003</v>
      </c>
      <c r="AU110" s="73">
        <v>3</v>
      </c>
      <c r="AV110" s="73">
        <v>0</v>
      </c>
      <c r="AW110" s="73">
        <v>1</v>
      </c>
      <c r="AX110" s="73">
        <v>20</v>
      </c>
      <c r="AY110" s="73">
        <v>56</v>
      </c>
      <c r="AZ110" s="73">
        <v>89</v>
      </c>
      <c r="BA110" s="73">
        <v>94</v>
      </c>
      <c r="BB110" s="73">
        <v>93</v>
      </c>
      <c r="BC110" s="73">
        <v>85</v>
      </c>
      <c r="BD110" s="73">
        <v>51</v>
      </c>
      <c r="BE110" s="73">
        <v>44</v>
      </c>
      <c r="BF110" s="73">
        <v>29</v>
      </c>
      <c r="BG110" s="73">
        <v>18</v>
      </c>
      <c r="BH110" s="73">
        <v>13</v>
      </c>
      <c r="BI110" s="73">
        <v>19</v>
      </c>
      <c r="BJ110" s="73">
        <v>24</v>
      </c>
      <c r="BK110" s="73">
        <v>15</v>
      </c>
      <c r="BL110" s="73">
        <v>21</v>
      </c>
      <c r="BM110" s="73">
        <v>0</v>
      </c>
      <c r="BN110" s="73">
        <v>675</v>
      </c>
      <c r="BP110" s="90">
        <v>2003</v>
      </c>
    </row>
    <row r="111" spans="2:68">
      <c r="B111" s="90">
        <v>2004</v>
      </c>
      <c r="C111" s="73">
        <v>0</v>
      </c>
      <c r="D111" s="73">
        <v>0</v>
      </c>
      <c r="E111" s="73">
        <v>1</v>
      </c>
      <c r="F111" s="73">
        <v>13</v>
      </c>
      <c r="G111" s="73">
        <v>42</v>
      </c>
      <c r="H111" s="73">
        <v>68</v>
      </c>
      <c r="I111" s="73">
        <v>102</v>
      </c>
      <c r="J111" s="73">
        <v>62</v>
      </c>
      <c r="K111" s="73">
        <v>65</v>
      </c>
      <c r="L111" s="73">
        <v>62</v>
      </c>
      <c r="M111" s="73">
        <v>38</v>
      </c>
      <c r="N111" s="73">
        <v>21</v>
      </c>
      <c r="O111" s="73">
        <v>13</v>
      </c>
      <c r="P111" s="73">
        <v>7</v>
      </c>
      <c r="Q111" s="73">
        <v>9</v>
      </c>
      <c r="R111" s="73">
        <v>14</v>
      </c>
      <c r="S111" s="73">
        <v>12</v>
      </c>
      <c r="T111" s="73">
        <v>14</v>
      </c>
      <c r="U111" s="73">
        <v>0</v>
      </c>
      <c r="V111" s="73">
        <v>543</v>
      </c>
      <c r="X111" s="90">
        <v>2004</v>
      </c>
      <c r="Y111" s="73">
        <v>4</v>
      </c>
      <c r="Z111" s="73">
        <v>0</v>
      </c>
      <c r="AA111" s="73">
        <v>0</v>
      </c>
      <c r="AB111" s="73">
        <v>5</v>
      </c>
      <c r="AC111" s="73">
        <v>13</v>
      </c>
      <c r="AD111" s="73">
        <v>20</v>
      </c>
      <c r="AE111" s="73">
        <v>26</v>
      </c>
      <c r="AF111" s="73">
        <v>28</v>
      </c>
      <c r="AG111" s="73">
        <v>35</v>
      </c>
      <c r="AH111" s="73">
        <v>24</v>
      </c>
      <c r="AI111" s="73">
        <v>15</v>
      </c>
      <c r="AJ111" s="73">
        <v>15</v>
      </c>
      <c r="AK111" s="73">
        <v>15</v>
      </c>
      <c r="AL111" s="73">
        <v>10</v>
      </c>
      <c r="AM111" s="73">
        <v>10</v>
      </c>
      <c r="AN111" s="73">
        <v>18</v>
      </c>
      <c r="AO111" s="73">
        <v>15</v>
      </c>
      <c r="AP111" s="73">
        <v>21</v>
      </c>
      <c r="AQ111" s="73">
        <v>0</v>
      </c>
      <c r="AR111" s="73">
        <v>274</v>
      </c>
      <c r="AT111" s="90">
        <v>2004</v>
      </c>
      <c r="AU111" s="73">
        <v>4</v>
      </c>
      <c r="AV111" s="73">
        <v>0</v>
      </c>
      <c r="AW111" s="73">
        <v>1</v>
      </c>
      <c r="AX111" s="73">
        <v>18</v>
      </c>
      <c r="AY111" s="73">
        <v>55</v>
      </c>
      <c r="AZ111" s="73">
        <v>88</v>
      </c>
      <c r="BA111" s="73">
        <v>128</v>
      </c>
      <c r="BB111" s="73">
        <v>90</v>
      </c>
      <c r="BC111" s="73">
        <v>100</v>
      </c>
      <c r="BD111" s="73">
        <v>86</v>
      </c>
      <c r="BE111" s="73">
        <v>53</v>
      </c>
      <c r="BF111" s="73">
        <v>36</v>
      </c>
      <c r="BG111" s="73">
        <v>28</v>
      </c>
      <c r="BH111" s="73">
        <v>17</v>
      </c>
      <c r="BI111" s="73">
        <v>19</v>
      </c>
      <c r="BJ111" s="73">
        <v>32</v>
      </c>
      <c r="BK111" s="73">
        <v>27</v>
      </c>
      <c r="BL111" s="73">
        <v>35</v>
      </c>
      <c r="BM111" s="73">
        <v>0</v>
      </c>
      <c r="BN111" s="73">
        <v>817</v>
      </c>
      <c r="BP111" s="90">
        <v>2004</v>
      </c>
    </row>
    <row r="112" spans="2:68">
      <c r="B112" s="90">
        <v>2005</v>
      </c>
      <c r="C112" s="73">
        <v>4</v>
      </c>
      <c r="D112" s="73">
        <v>0</v>
      </c>
      <c r="E112" s="73">
        <v>0</v>
      </c>
      <c r="F112" s="73">
        <v>7</v>
      </c>
      <c r="G112" s="73">
        <v>30</v>
      </c>
      <c r="H112" s="73">
        <v>80</v>
      </c>
      <c r="I112" s="73">
        <v>82</v>
      </c>
      <c r="J112" s="73">
        <v>72</v>
      </c>
      <c r="K112" s="73">
        <v>72</v>
      </c>
      <c r="L112" s="73">
        <v>53</v>
      </c>
      <c r="M112" s="73">
        <v>36</v>
      </c>
      <c r="N112" s="73">
        <v>26</v>
      </c>
      <c r="O112" s="73">
        <v>17</v>
      </c>
      <c r="P112" s="73">
        <v>11</v>
      </c>
      <c r="Q112" s="73">
        <v>9</v>
      </c>
      <c r="R112" s="73">
        <v>6</v>
      </c>
      <c r="S112" s="73">
        <v>7</v>
      </c>
      <c r="T112" s="73">
        <v>7</v>
      </c>
      <c r="U112" s="73">
        <v>0</v>
      </c>
      <c r="V112" s="73">
        <v>519</v>
      </c>
      <c r="X112" s="90">
        <v>2005</v>
      </c>
      <c r="Y112" s="73">
        <v>0</v>
      </c>
      <c r="Z112" s="73">
        <v>0</v>
      </c>
      <c r="AA112" s="73">
        <v>0</v>
      </c>
      <c r="AB112" s="73">
        <v>2</v>
      </c>
      <c r="AC112" s="73">
        <v>20</v>
      </c>
      <c r="AD112" s="73">
        <v>15</v>
      </c>
      <c r="AE112" s="73">
        <v>28</v>
      </c>
      <c r="AF112" s="73">
        <v>23</v>
      </c>
      <c r="AG112" s="73">
        <v>37</v>
      </c>
      <c r="AH112" s="73">
        <v>25</v>
      </c>
      <c r="AI112" s="73">
        <v>31</v>
      </c>
      <c r="AJ112" s="73">
        <v>21</v>
      </c>
      <c r="AK112" s="73">
        <v>15</v>
      </c>
      <c r="AL112" s="73">
        <v>14</v>
      </c>
      <c r="AM112" s="73">
        <v>1</v>
      </c>
      <c r="AN112" s="73">
        <v>11</v>
      </c>
      <c r="AO112" s="73">
        <v>9</v>
      </c>
      <c r="AP112" s="73">
        <v>12</v>
      </c>
      <c r="AQ112" s="73">
        <v>0</v>
      </c>
      <c r="AR112" s="73">
        <v>264</v>
      </c>
      <c r="AT112" s="90">
        <v>2005</v>
      </c>
      <c r="AU112" s="73">
        <v>4</v>
      </c>
      <c r="AV112" s="73">
        <v>0</v>
      </c>
      <c r="AW112" s="73">
        <v>0</v>
      </c>
      <c r="AX112" s="73">
        <v>9</v>
      </c>
      <c r="AY112" s="73">
        <v>50</v>
      </c>
      <c r="AZ112" s="73">
        <v>95</v>
      </c>
      <c r="BA112" s="73">
        <v>110</v>
      </c>
      <c r="BB112" s="73">
        <v>95</v>
      </c>
      <c r="BC112" s="73">
        <v>109</v>
      </c>
      <c r="BD112" s="73">
        <v>78</v>
      </c>
      <c r="BE112" s="73">
        <v>67</v>
      </c>
      <c r="BF112" s="73">
        <v>47</v>
      </c>
      <c r="BG112" s="73">
        <v>32</v>
      </c>
      <c r="BH112" s="73">
        <v>25</v>
      </c>
      <c r="BI112" s="73">
        <v>10</v>
      </c>
      <c r="BJ112" s="73">
        <v>17</v>
      </c>
      <c r="BK112" s="73">
        <v>16</v>
      </c>
      <c r="BL112" s="73">
        <v>19</v>
      </c>
      <c r="BM112" s="73">
        <v>0</v>
      </c>
      <c r="BN112" s="73">
        <v>783</v>
      </c>
      <c r="BP112" s="90">
        <v>2005</v>
      </c>
    </row>
    <row r="113" spans="2:68">
      <c r="B113" s="90">
        <v>2006</v>
      </c>
      <c r="C113" s="73">
        <v>2</v>
      </c>
      <c r="D113" s="73">
        <v>1</v>
      </c>
      <c r="E113" s="73">
        <v>1</v>
      </c>
      <c r="F113" s="73">
        <v>10</v>
      </c>
      <c r="G113" s="73">
        <v>42</v>
      </c>
      <c r="H113" s="73">
        <v>60</v>
      </c>
      <c r="I113" s="73">
        <v>64</v>
      </c>
      <c r="J113" s="73">
        <v>67</v>
      </c>
      <c r="K113" s="73">
        <v>52</v>
      </c>
      <c r="L113" s="73">
        <v>69</v>
      </c>
      <c r="M113" s="73">
        <v>39</v>
      </c>
      <c r="N113" s="73">
        <v>34</v>
      </c>
      <c r="O113" s="73">
        <v>14</v>
      </c>
      <c r="P113" s="73">
        <v>14</v>
      </c>
      <c r="Q113" s="73">
        <v>4</v>
      </c>
      <c r="R113" s="73">
        <v>11</v>
      </c>
      <c r="S113" s="73">
        <v>6</v>
      </c>
      <c r="T113" s="73">
        <v>8</v>
      </c>
      <c r="U113" s="73">
        <v>0</v>
      </c>
      <c r="V113" s="73">
        <v>498</v>
      </c>
      <c r="X113" s="90">
        <v>2006</v>
      </c>
      <c r="Y113" s="73">
        <v>0</v>
      </c>
      <c r="Z113" s="73">
        <v>0</v>
      </c>
      <c r="AA113" s="73">
        <v>0</v>
      </c>
      <c r="AB113" s="73">
        <v>6</v>
      </c>
      <c r="AC113" s="73">
        <v>15</v>
      </c>
      <c r="AD113" s="73">
        <v>16</v>
      </c>
      <c r="AE113" s="73">
        <v>22</v>
      </c>
      <c r="AF113" s="73">
        <v>22</v>
      </c>
      <c r="AG113" s="73">
        <v>24</v>
      </c>
      <c r="AH113" s="73">
        <v>30</v>
      </c>
      <c r="AI113" s="73">
        <v>20</v>
      </c>
      <c r="AJ113" s="73">
        <v>19</v>
      </c>
      <c r="AK113" s="73">
        <v>10</v>
      </c>
      <c r="AL113" s="73">
        <v>7</v>
      </c>
      <c r="AM113" s="73">
        <v>13</v>
      </c>
      <c r="AN113" s="73">
        <v>9</v>
      </c>
      <c r="AO113" s="73">
        <v>18</v>
      </c>
      <c r="AP113" s="73">
        <v>25</v>
      </c>
      <c r="AQ113" s="73">
        <v>0</v>
      </c>
      <c r="AR113" s="73">
        <v>256</v>
      </c>
      <c r="AT113" s="90">
        <v>2006</v>
      </c>
      <c r="AU113" s="73">
        <v>2</v>
      </c>
      <c r="AV113" s="73">
        <v>1</v>
      </c>
      <c r="AW113" s="73">
        <v>1</v>
      </c>
      <c r="AX113" s="73">
        <v>16</v>
      </c>
      <c r="AY113" s="73">
        <v>57</v>
      </c>
      <c r="AZ113" s="73">
        <v>76</v>
      </c>
      <c r="BA113" s="73">
        <v>86</v>
      </c>
      <c r="BB113" s="73">
        <v>89</v>
      </c>
      <c r="BC113" s="73">
        <v>76</v>
      </c>
      <c r="BD113" s="73">
        <v>99</v>
      </c>
      <c r="BE113" s="73">
        <v>59</v>
      </c>
      <c r="BF113" s="73">
        <v>53</v>
      </c>
      <c r="BG113" s="73">
        <v>24</v>
      </c>
      <c r="BH113" s="73">
        <v>21</v>
      </c>
      <c r="BI113" s="73">
        <v>17</v>
      </c>
      <c r="BJ113" s="73">
        <v>20</v>
      </c>
      <c r="BK113" s="73">
        <v>24</v>
      </c>
      <c r="BL113" s="73">
        <v>33</v>
      </c>
      <c r="BM113" s="73">
        <v>0</v>
      </c>
      <c r="BN113" s="73">
        <v>754</v>
      </c>
      <c r="BP113" s="90">
        <v>2006</v>
      </c>
    </row>
    <row r="114" spans="2:68">
      <c r="B114" s="90">
        <v>2007</v>
      </c>
      <c r="C114" s="73">
        <v>2</v>
      </c>
      <c r="D114" s="73">
        <v>0</v>
      </c>
      <c r="E114" s="73">
        <v>2</v>
      </c>
      <c r="F114" s="73">
        <v>12</v>
      </c>
      <c r="G114" s="73">
        <v>37</v>
      </c>
      <c r="H114" s="73">
        <v>73</v>
      </c>
      <c r="I114" s="73">
        <v>88</v>
      </c>
      <c r="J114" s="73">
        <v>71</v>
      </c>
      <c r="K114" s="73">
        <v>59</v>
      </c>
      <c r="L114" s="73">
        <v>53</v>
      </c>
      <c r="M114" s="73">
        <v>36</v>
      </c>
      <c r="N114" s="73">
        <v>20</v>
      </c>
      <c r="O114" s="73">
        <v>17</v>
      </c>
      <c r="P114" s="73">
        <v>12</v>
      </c>
      <c r="Q114" s="73">
        <v>8</v>
      </c>
      <c r="R114" s="73">
        <v>12</v>
      </c>
      <c r="S114" s="73">
        <v>5</v>
      </c>
      <c r="T114" s="73">
        <v>13</v>
      </c>
      <c r="U114" s="73">
        <v>0</v>
      </c>
      <c r="V114" s="73">
        <v>520</v>
      </c>
      <c r="X114" s="90">
        <v>2007</v>
      </c>
      <c r="Y114" s="73">
        <v>0</v>
      </c>
      <c r="Z114" s="73">
        <v>0</v>
      </c>
      <c r="AA114" s="73">
        <v>0</v>
      </c>
      <c r="AB114" s="73">
        <v>6</v>
      </c>
      <c r="AC114" s="73">
        <v>10</v>
      </c>
      <c r="AD114" s="73">
        <v>24</v>
      </c>
      <c r="AE114" s="73">
        <v>22</v>
      </c>
      <c r="AF114" s="73">
        <v>34</v>
      </c>
      <c r="AG114" s="73">
        <v>27</v>
      </c>
      <c r="AH114" s="73">
        <v>31</v>
      </c>
      <c r="AI114" s="73">
        <v>38</v>
      </c>
      <c r="AJ114" s="73">
        <v>23</v>
      </c>
      <c r="AK114" s="73">
        <v>16</v>
      </c>
      <c r="AL114" s="73">
        <v>13</v>
      </c>
      <c r="AM114" s="73">
        <v>7</v>
      </c>
      <c r="AN114" s="73">
        <v>13</v>
      </c>
      <c r="AO114" s="73">
        <v>18</v>
      </c>
      <c r="AP114" s="73">
        <v>20</v>
      </c>
      <c r="AQ114" s="73">
        <v>0</v>
      </c>
      <c r="AR114" s="73">
        <v>302</v>
      </c>
      <c r="AT114" s="90">
        <v>2007</v>
      </c>
      <c r="AU114" s="73">
        <v>2</v>
      </c>
      <c r="AV114" s="73">
        <v>0</v>
      </c>
      <c r="AW114" s="73">
        <v>2</v>
      </c>
      <c r="AX114" s="73">
        <v>18</v>
      </c>
      <c r="AY114" s="73">
        <v>47</v>
      </c>
      <c r="AZ114" s="73">
        <v>97</v>
      </c>
      <c r="BA114" s="73">
        <v>110</v>
      </c>
      <c r="BB114" s="73">
        <v>105</v>
      </c>
      <c r="BC114" s="73">
        <v>86</v>
      </c>
      <c r="BD114" s="73">
        <v>84</v>
      </c>
      <c r="BE114" s="73">
        <v>74</v>
      </c>
      <c r="BF114" s="73">
        <v>43</v>
      </c>
      <c r="BG114" s="73">
        <v>33</v>
      </c>
      <c r="BH114" s="73">
        <v>25</v>
      </c>
      <c r="BI114" s="73">
        <v>15</v>
      </c>
      <c r="BJ114" s="73">
        <v>25</v>
      </c>
      <c r="BK114" s="73">
        <v>23</v>
      </c>
      <c r="BL114" s="73">
        <v>33</v>
      </c>
      <c r="BM114" s="73">
        <v>0</v>
      </c>
      <c r="BN114" s="73">
        <v>822</v>
      </c>
      <c r="BP114" s="90">
        <v>2007</v>
      </c>
    </row>
    <row r="115" spans="2:68">
      <c r="B115" s="90">
        <v>2008</v>
      </c>
      <c r="C115" s="73">
        <v>0</v>
      </c>
      <c r="D115" s="73">
        <v>0</v>
      </c>
      <c r="E115" s="73">
        <v>0</v>
      </c>
      <c r="F115" s="73">
        <v>13</v>
      </c>
      <c r="G115" s="73">
        <v>35</v>
      </c>
      <c r="H115" s="73">
        <v>89</v>
      </c>
      <c r="I115" s="73">
        <v>107</v>
      </c>
      <c r="J115" s="73">
        <v>99</v>
      </c>
      <c r="K115" s="73">
        <v>81</v>
      </c>
      <c r="L115" s="73">
        <v>57</v>
      </c>
      <c r="M115" s="73">
        <v>55</v>
      </c>
      <c r="N115" s="73">
        <v>21</v>
      </c>
      <c r="O115" s="73">
        <v>18</v>
      </c>
      <c r="P115" s="73">
        <v>14</v>
      </c>
      <c r="Q115" s="73">
        <v>7</v>
      </c>
      <c r="R115" s="73">
        <v>9</v>
      </c>
      <c r="S115" s="73">
        <v>7</v>
      </c>
      <c r="T115" s="73">
        <v>14</v>
      </c>
      <c r="U115" s="73">
        <v>1</v>
      </c>
      <c r="V115" s="73">
        <v>627</v>
      </c>
      <c r="X115" s="90">
        <v>2008</v>
      </c>
      <c r="Y115" s="73">
        <v>2</v>
      </c>
      <c r="Z115" s="73">
        <v>0</v>
      </c>
      <c r="AA115" s="73">
        <v>0</v>
      </c>
      <c r="AB115" s="73">
        <v>4</v>
      </c>
      <c r="AC115" s="73">
        <v>18</v>
      </c>
      <c r="AD115" s="73">
        <v>27</v>
      </c>
      <c r="AE115" s="73">
        <v>31</v>
      </c>
      <c r="AF115" s="73">
        <v>28</v>
      </c>
      <c r="AG115" s="73">
        <v>28</v>
      </c>
      <c r="AH115" s="73">
        <v>30</v>
      </c>
      <c r="AI115" s="73">
        <v>30</v>
      </c>
      <c r="AJ115" s="73">
        <v>20</v>
      </c>
      <c r="AK115" s="73">
        <v>11</v>
      </c>
      <c r="AL115" s="73">
        <v>13</v>
      </c>
      <c r="AM115" s="73">
        <v>7</v>
      </c>
      <c r="AN115" s="73">
        <v>11</v>
      </c>
      <c r="AO115" s="73">
        <v>15</v>
      </c>
      <c r="AP115" s="73">
        <v>28</v>
      </c>
      <c r="AQ115" s="73">
        <v>0</v>
      </c>
      <c r="AR115" s="73">
        <v>303</v>
      </c>
      <c r="AT115" s="90">
        <v>2008</v>
      </c>
      <c r="AU115" s="73">
        <v>2</v>
      </c>
      <c r="AV115" s="73">
        <v>0</v>
      </c>
      <c r="AW115" s="73">
        <v>0</v>
      </c>
      <c r="AX115" s="73">
        <v>17</v>
      </c>
      <c r="AY115" s="73">
        <v>53</v>
      </c>
      <c r="AZ115" s="73">
        <v>116</v>
      </c>
      <c r="BA115" s="73">
        <v>138</v>
      </c>
      <c r="BB115" s="73">
        <v>127</v>
      </c>
      <c r="BC115" s="73">
        <v>109</v>
      </c>
      <c r="BD115" s="73">
        <v>87</v>
      </c>
      <c r="BE115" s="73">
        <v>85</v>
      </c>
      <c r="BF115" s="73">
        <v>41</v>
      </c>
      <c r="BG115" s="73">
        <v>29</v>
      </c>
      <c r="BH115" s="73">
        <v>27</v>
      </c>
      <c r="BI115" s="73">
        <v>14</v>
      </c>
      <c r="BJ115" s="73">
        <v>20</v>
      </c>
      <c r="BK115" s="73">
        <v>22</v>
      </c>
      <c r="BL115" s="73">
        <v>42</v>
      </c>
      <c r="BM115" s="73">
        <v>1</v>
      </c>
      <c r="BN115" s="73">
        <v>930</v>
      </c>
      <c r="BP115" s="90">
        <v>2008</v>
      </c>
    </row>
    <row r="116" spans="2:68">
      <c r="B116" s="90">
        <v>2009</v>
      </c>
      <c r="C116" s="73">
        <v>0</v>
      </c>
      <c r="D116" s="73">
        <v>0</v>
      </c>
      <c r="E116" s="73">
        <v>0</v>
      </c>
      <c r="F116" s="73">
        <v>12</v>
      </c>
      <c r="G116" s="73">
        <v>34</v>
      </c>
      <c r="H116" s="73">
        <v>90</v>
      </c>
      <c r="I116" s="73">
        <v>105</v>
      </c>
      <c r="J116" s="73">
        <v>122</v>
      </c>
      <c r="K116" s="73">
        <v>95</v>
      </c>
      <c r="L116" s="73">
        <v>82</v>
      </c>
      <c r="M116" s="73">
        <v>64</v>
      </c>
      <c r="N116" s="73">
        <v>31</v>
      </c>
      <c r="O116" s="73">
        <v>23</v>
      </c>
      <c r="P116" s="73">
        <v>17</v>
      </c>
      <c r="Q116" s="73">
        <v>8</v>
      </c>
      <c r="R116" s="73">
        <v>14</v>
      </c>
      <c r="S116" s="73">
        <v>8</v>
      </c>
      <c r="T116" s="73">
        <v>11</v>
      </c>
      <c r="U116" s="73">
        <v>0</v>
      </c>
      <c r="V116" s="73">
        <v>716</v>
      </c>
      <c r="X116" s="90">
        <v>2009</v>
      </c>
      <c r="Y116" s="73">
        <v>0</v>
      </c>
      <c r="Z116" s="73">
        <v>0</v>
      </c>
      <c r="AA116" s="73">
        <v>1</v>
      </c>
      <c r="AB116" s="73">
        <v>4</v>
      </c>
      <c r="AC116" s="73">
        <v>10</v>
      </c>
      <c r="AD116" s="73">
        <v>22</v>
      </c>
      <c r="AE116" s="73">
        <v>35</v>
      </c>
      <c r="AF116" s="73">
        <v>35</v>
      </c>
      <c r="AG116" s="73">
        <v>31</v>
      </c>
      <c r="AH116" s="73">
        <v>44</v>
      </c>
      <c r="AI116" s="73">
        <v>47</v>
      </c>
      <c r="AJ116" s="73">
        <v>35</v>
      </c>
      <c r="AK116" s="73">
        <v>20</v>
      </c>
      <c r="AL116" s="73">
        <v>12</v>
      </c>
      <c r="AM116" s="73">
        <v>8</v>
      </c>
      <c r="AN116" s="73">
        <v>15</v>
      </c>
      <c r="AO116" s="73">
        <v>10</v>
      </c>
      <c r="AP116" s="73">
        <v>23</v>
      </c>
      <c r="AQ116" s="73">
        <v>0</v>
      </c>
      <c r="AR116" s="73">
        <v>352</v>
      </c>
      <c r="AT116" s="90">
        <v>2009</v>
      </c>
      <c r="AU116" s="73">
        <v>0</v>
      </c>
      <c r="AV116" s="73">
        <v>0</v>
      </c>
      <c r="AW116" s="73">
        <v>1</v>
      </c>
      <c r="AX116" s="73">
        <v>16</v>
      </c>
      <c r="AY116" s="73">
        <v>44</v>
      </c>
      <c r="AZ116" s="73">
        <v>112</v>
      </c>
      <c r="BA116" s="73">
        <v>140</v>
      </c>
      <c r="BB116" s="73">
        <v>157</v>
      </c>
      <c r="BC116" s="73">
        <v>126</v>
      </c>
      <c r="BD116" s="73">
        <v>126</v>
      </c>
      <c r="BE116" s="73">
        <v>111</v>
      </c>
      <c r="BF116" s="73">
        <v>66</v>
      </c>
      <c r="BG116" s="73">
        <v>43</v>
      </c>
      <c r="BH116" s="73">
        <v>29</v>
      </c>
      <c r="BI116" s="73">
        <v>16</v>
      </c>
      <c r="BJ116" s="73">
        <v>29</v>
      </c>
      <c r="BK116" s="73">
        <v>18</v>
      </c>
      <c r="BL116" s="73">
        <v>34</v>
      </c>
      <c r="BM116" s="73">
        <v>0</v>
      </c>
      <c r="BN116" s="73">
        <v>1068</v>
      </c>
      <c r="BP116" s="90">
        <v>2009</v>
      </c>
    </row>
    <row r="117" spans="2:68">
      <c r="B117" s="90">
        <v>2010</v>
      </c>
      <c r="C117" s="73">
        <v>1</v>
      </c>
      <c r="D117" s="73">
        <v>2</v>
      </c>
      <c r="E117" s="73">
        <v>0</v>
      </c>
      <c r="F117" s="73">
        <v>11</v>
      </c>
      <c r="G117" s="73">
        <v>37</v>
      </c>
      <c r="H117" s="73">
        <v>78</v>
      </c>
      <c r="I117" s="73">
        <v>111</v>
      </c>
      <c r="J117" s="73">
        <v>111</v>
      </c>
      <c r="K117" s="73">
        <v>99</v>
      </c>
      <c r="L117" s="73">
        <v>84</v>
      </c>
      <c r="M117" s="73">
        <v>79</v>
      </c>
      <c r="N117" s="73">
        <v>50</v>
      </c>
      <c r="O117" s="73">
        <v>14</v>
      </c>
      <c r="P117" s="73">
        <v>11</v>
      </c>
      <c r="Q117" s="73">
        <v>10</v>
      </c>
      <c r="R117" s="73">
        <v>9</v>
      </c>
      <c r="S117" s="73">
        <v>10</v>
      </c>
      <c r="T117" s="73">
        <v>21</v>
      </c>
      <c r="U117" s="73">
        <v>0</v>
      </c>
      <c r="V117" s="73">
        <v>738</v>
      </c>
      <c r="X117" s="90">
        <v>2010</v>
      </c>
      <c r="Y117" s="73">
        <v>1</v>
      </c>
      <c r="Z117" s="73">
        <v>1</v>
      </c>
      <c r="AA117" s="73">
        <v>0</v>
      </c>
      <c r="AB117" s="73">
        <v>7</v>
      </c>
      <c r="AC117" s="73">
        <v>12</v>
      </c>
      <c r="AD117" s="73">
        <v>23</v>
      </c>
      <c r="AE117" s="73">
        <v>37</v>
      </c>
      <c r="AF117" s="73">
        <v>34</v>
      </c>
      <c r="AG117" s="73">
        <v>34</v>
      </c>
      <c r="AH117" s="73">
        <v>41</v>
      </c>
      <c r="AI117" s="73">
        <v>36</v>
      </c>
      <c r="AJ117" s="73">
        <v>23</v>
      </c>
      <c r="AK117" s="73">
        <v>22</v>
      </c>
      <c r="AL117" s="73">
        <v>11</v>
      </c>
      <c r="AM117" s="73">
        <v>9</v>
      </c>
      <c r="AN117" s="73">
        <v>10</v>
      </c>
      <c r="AO117" s="73">
        <v>17</v>
      </c>
      <c r="AP117" s="73">
        <v>23</v>
      </c>
      <c r="AQ117" s="73">
        <v>0</v>
      </c>
      <c r="AR117" s="73">
        <v>341</v>
      </c>
      <c r="AT117" s="90">
        <v>2010</v>
      </c>
      <c r="AU117" s="73">
        <v>2</v>
      </c>
      <c r="AV117" s="73">
        <v>3</v>
      </c>
      <c r="AW117" s="73">
        <v>0</v>
      </c>
      <c r="AX117" s="73">
        <v>18</v>
      </c>
      <c r="AY117" s="73">
        <v>49</v>
      </c>
      <c r="AZ117" s="73">
        <v>101</v>
      </c>
      <c r="BA117" s="73">
        <v>148</v>
      </c>
      <c r="BB117" s="73">
        <v>145</v>
      </c>
      <c r="BC117" s="73">
        <v>133</v>
      </c>
      <c r="BD117" s="73">
        <v>125</v>
      </c>
      <c r="BE117" s="73">
        <v>115</v>
      </c>
      <c r="BF117" s="73">
        <v>73</v>
      </c>
      <c r="BG117" s="73">
        <v>36</v>
      </c>
      <c r="BH117" s="73">
        <v>22</v>
      </c>
      <c r="BI117" s="73">
        <v>19</v>
      </c>
      <c r="BJ117" s="73">
        <v>19</v>
      </c>
      <c r="BK117" s="73">
        <v>27</v>
      </c>
      <c r="BL117" s="73">
        <v>44</v>
      </c>
      <c r="BM117" s="73">
        <v>0</v>
      </c>
      <c r="BN117" s="73">
        <v>1079</v>
      </c>
      <c r="BP117" s="90">
        <v>2010</v>
      </c>
    </row>
    <row r="118" spans="2:68">
      <c r="B118" s="90">
        <v>2011</v>
      </c>
      <c r="C118" s="73">
        <v>0</v>
      </c>
      <c r="D118" s="73">
        <v>1</v>
      </c>
      <c r="E118" s="73">
        <v>2</v>
      </c>
      <c r="F118" s="73">
        <v>8</v>
      </c>
      <c r="G118" s="73">
        <v>46</v>
      </c>
      <c r="H118" s="73">
        <v>84</v>
      </c>
      <c r="I118" s="73">
        <v>137</v>
      </c>
      <c r="J118" s="73">
        <v>111</v>
      </c>
      <c r="K118" s="73">
        <v>84</v>
      </c>
      <c r="L118" s="73">
        <v>85</v>
      </c>
      <c r="M118" s="73">
        <v>67</v>
      </c>
      <c r="N118" s="73">
        <v>34</v>
      </c>
      <c r="O118" s="73">
        <v>18</v>
      </c>
      <c r="P118" s="73">
        <v>20</v>
      </c>
      <c r="Q118" s="73">
        <v>10</v>
      </c>
      <c r="R118" s="73">
        <v>10</v>
      </c>
      <c r="S118" s="73">
        <v>11</v>
      </c>
      <c r="T118" s="73">
        <v>16</v>
      </c>
      <c r="U118" s="73">
        <v>0</v>
      </c>
      <c r="V118" s="73">
        <v>744</v>
      </c>
      <c r="X118" s="90">
        <v>2011</v>
      </c>
      <c r="Y118" s="73">
        <v>1</v>
      </c>
      <c r="Z118" s="73">
        <v>0</v>
      </c>
      <c r="AA118" s="73">
        <v>1</v>
      </c>
      <c r="AB118" s="73">
        <v>4</v>
      </c>
      <c r="AC118" s="73">
        <v>11</v>
      </c>
      <c r="AD118" s="73">
        <v>19</v>
      </c>
      <c r="AE118" s="73">
        <v>29</v>
      </c>
      <c r="AF118" s="73">
        <v>29</v>
      </c>
      <c r="AG118" s="73">
        <v>36</v>
      </c>
      <c r="AH118" s="73">
        <v>45</v>
      </c>
      <c r="AI118" s="73">
        <v>37</v>
      </c>
      <c r="AJ118" s="73">
        <v>27</v>
      </c>
      <c r="AK118" s="73">
        <v>21</v>
      </c>
      <c r="AL118" s="73">
        <v>16</v>
      </c>
      <c r="AM118" s="73">
        <v>10</v>
      </c>
      <c r="AN118" s="73">
        <v>15</v>
      </c>
      <c r="AO118" s="73">
        <v>13</v>
      </c>
      <c r="AP118" s="73">
        <v>27</v>
      </c>
      <c r="AQ118" s="73">
        <v>0</v>
      </c>
      <c r="AR118" s="73">
        <v>341</v>
      </c>
      <c r="AT118" s="90">
        <v>2011</v>
      </c>
      <c r="AU118" s="73">
        <v>1</v>
      </c>
      <c r="AV118" s="73">
        <v>1</v>
      </c>
      <c r="AW118" s="73">
        <v>3</v>
      </c>
      <c r="AX118" s="73">
        <v>12</v>
      </c>
      <c r="AY118" s="73">
        <v>57</v>
      </c>
      <c r="AZ118" s="73">
        <v>103</v>
      </c>
      <c r="BA118" s="73">
        <v>166</v>
      </c>
      <c r="BB118" s="73">
        <v>140</v>
      </c>
      <c r="BC118" s="73">
        <v>120</v>
      </c>
      <c r="BD118" s="73">
        <v>130</v>
      </c>
      <c r="BE118" s="73">
        <v>104</v>
      </c>
      <c r="BF118" s="73">
        <v>61</v>
      </c>
      <c r="BG118" s="73">
        <v>39</v>
      </c>
      <c r="BH118" s="73">
        <v>36</v>
      </c>
      <c r="BI118" s="73">
        <v>20</v>
      </c>
      <c r="BJ118" s="73">
        <v>25</v>
      </c>
      <c r="BK118" s="73">
        <v>24</v>
      </c>
      <c r="BL118" s="73">
        <v>43</v>
      </c>
      <c r="BM118" s="73">
        <v>0</v>
      </c>
      <c r="BN118" s="73">
        <v>1085</v>
      </c>
      <c r="BP118" s="90">
        <v>2011</v>
      </c>
    </row>
    <row r="119" spans="2:68">
      <c r="B119" s="90">
        <v>2012</v>
      </c>
      <c r="C119" s="73">
        <v>1</v>
      </c>
      <c r="D119" s="73">
        <v>0</v>
      </c>
      <c r="E119" s="73">
        <v>0</v>
      </c>
      <c r="F119" s="73">
        <v>8</v>
      </c>
      <c r="G119" s="73">
        <v>30</v>
      </c>
      <c r="H119" s="73">
        <v>60</v>
      </c>
      <c r="I119" s="73">
        <v>91</v>
      </c>
      <c r="J119" s="73">
        <v>108</v>
      </c>
      <c r="K119" s="73">
        <v>95</v>
      </c>
      <c r="L119" s="73">
        <v>73</v>
      </c>
      <c r="M119" s="73">
        <v>55</v>
      </c>
      <c r="N119" s="73">
        <v>37</v>
      </c>
      <c r="O119" s="73">
        <v>29</v>
      </c>
      <c r="P119" s="73">
        <v>11</v>
      </c>
      <c r="Q119" s="73">
        <v>15</v>
      </c>
      <c r="R119" s="73">
        <v>12</v>
      </c>
      <c r="S119" s="73">
        <v>10</v>
      </c>
      <c r="T119" s="73">
        <v>17</v>
      </c>
      <c r="U119" s="73">
        <v>0</v>
      </c>
      <c r="V119" s="73">
        <v>652</v>
      </c>
      <c r="X119" s="90">
        <v>2012</v>
      </c>
      <c r="Y119" s="73">
        <v>0</v>
      </c>
      <c r="Z119" s="73">
        <v>0</v>
      </c>
      <c r="AA119" s="73">
        <v>0</v>
      </c>
      <c r="AB119" s="73">
        <v>7</v>
      </c>
      <c r="AC119" s="73">
        <v>15</v>
      </c>
      <c r="AD119" s="73">
        <v>20</v>
      </c>
      <c r="AE119" s="73">
        <v>37</v>
      </c>
      <c r="AF119" s="73">
        <v>36</v>
      </c>
      <c r="AG119" s="73">
        <v>35</v>
      </c>
      <c r="AH119" s="73">
        <v>52</v>
      </c>
      <c r="AI119" s="73">
        <v>53</v>
      </c>
      <c r="AJ119" s="73">
        <v>25</v>
      </c>
      <c r="AK119" s="73">
        <v>18</v>
      </c>
      <c r="AL119" s="73">
        <v>19</v>
      </c>
      <c r="AM119" s="73">
        <v>10</v>
      </c>
      <c r="AN119" s="73">
        <v>13</v>
      </c>
      <c r="AO119" s="73">
        <v>7</v>
      </c>
      <c r="AP119" s="73">
        <v>32</v>
      </c>
      <c r="AQ119" s="73">
        <v>0</v>
      </c>
      <c r="AR119" s="73">
        <v>379</v>
      </c>
      <c r="AT119" s="90">
        <v>2012</v>
      </c>
      <c r="AU119" s="73">
        <v>1</v>
      </c>
      <c r="AV119" s="73">
        <v>0</v>
      </c>
      <c r="AW119" s="73">
        <v>0</v>
      </c>
      <c r="AX119" s="73">
        <v>15</v>
      </c>
      <c r="AY119" s="73">
        <v>45</v>
      </c>
      <c r="AZ119" s="73">
        <v>80</v>
      </c>
      <c r="BA119" s="73">
        <v>128</v>
      </c>
      <c r="BB119" s="73">
        <v>144</v>
      </c>
      <c r="BC119" s="73">
        <v>130</v>
      </c>
      <c r="BD119" s="73">
        <v>125</v>
      </c>
      <c r="BE119" s="73">
        <v>108</v>
      </c>
      <c r="BF119" s="73">
        <v>62</v>
      </c>
      <c r="BG119" s="73">
        <v>47</v>
      </c>
      <c r="BH119" s="73">
        <v>30</v>
      </c>
      <c r="BI119" s="73">
        <v>25</v>
      </c>
      <c r="BJ119" s="73">
        <v>25</v>
      </c>
      <c r="BK119" s="73">
        <v>17</v>
      </c>
      <c r="BL119" s="73">
        <v>49</v>
      </c>
      <c r="BM119" s="73">
        <v>0</v>
      </c>
      <c r="BN119" s="73">
        <v>1031</v>
      </c>
      <c r="BP119" s="90">
        <v>2012</v>
      </c>
    </row>
    <row r="120" spans="2:68">
      <c r="B120" s="90">
        <v>2013</v>
      </c>
      <c r="C120" s="73">
        <v>2</v>
      </c>
      <c r="D120" s="73">
        <v>0</v>
      </c>
      <c r="E120" s="73">
        <v>2</v>
      </c>
      <c r="F120" s="73">
        <v>9</v>
      </c>
      <c r="G120" s="73">
        <v>37</v>
      </c>
      <c r="H120" s="73">
        <v>65</v>
      </c>
      <c r="I120" s="73">
        <v>92</v>
      </c>
      <c r="J120" s="73">
        <v>124</v>
      </c>
      <c r="K120" s="73">
        <v>110</v>
      </c>
      <c r="L120" s="73">
        <v>99</v>
      </c>
      <c r="M120" s="73">
        <v>79</v>
      </c>
      <c r="N120" s="73">
        <v>41</v>
      </c>
      <c r="O120" s="73">
        <v>18</v>
      </c>
      <c r="P120" s="73">
        <v>19</v>
      </c>
      <c r="Q120" s="73">
        <v>10</v>
      </c>
      <c r="R120" s="73">
        <v>8</v>
      </c>
      <c r="S120" s="73">
        <v>6</v>
      </c>
      <c r="T120" s="73">
        <v>16</v>
      </c>
      <c r="U120" s="73">
        <v>0</v>
      </c>
      <c r="V120" s="73">
        <v>737</v>
      </c>
      <c r="X120" s="90">
        <v>2013</v>
      </c>
      <c r="Y120" s="73">
        <v>1</v>
      </c>
      <c r="Z120" s="73">
        <v>0</v>
      </c>
      <c r="AA120" s="73">
        <v>0</v>
      </c>
      <c r="AB120" s="73">
        <v>3</v>
      </c>
      <c r="AC120" s="73">
        <v>13</v>
      </c>
      <c r="AD120" s="73">
        <v>25</v>
      </c>
      <c r="AE120" s="73">
        <v>41</v>
      </c>
      <c r="AF120" s="73">
        <v>41</v>
      </c>
      <c r="AG120" s="73">
        <v>50</v>
      </c>
      <c r="AH120" s="73">
        <v>43</v>
      </c>
      <c r="AI120" s="73">
        <v>41</v>
      </c>
      <c r="AJ120" s="73">
        <v>27</v>
      </c>
      <c r="AK120" s="73">
        <v>21</v>
      </c>
      <c r="AL120" s="73">
        <v>15</v>
      </c>
      <c r="AM120" s="73">
        <v>14</v>
      </c>
      <c r="AN120" s="73">
        <v>10</v>
      </c>
      <c r="AO120" s="73">
        <v>9</v>
      </c>
      <c r="AP120" s="73">
        <v>17</v>
      </c>
      <c r="AQ120" s="73">
        <v>0</v>
      </c>
      <c r="AR120" s="73">
        <v>371</v>
      </c>
      <c r="AT120" s="90">
        <v>2013</v>
      </c>
      <c r="AU120" s="73">
        <v>3</v>
      </c>
      <c r="AV120" s="73">
        <v>0</v>
      </c>
      <c r="AW120" s="73">
        <v>2</v>
      </c>
      <c r="AX120" s="73">
        <v>12</v>
      </c>
      <c r="AY120" s="73">
        <v>50</v>
      </c>
      <c r="AZ120" s="73">
        <v>90</v>
      </c>
      <c r="BA120" s="73">
        <v>133</v>
      </c>
      <c r="BB120" s="73">
        <v>165</v>
      </c>
      <c r="BC120" s="73">
        <v>160</v>
      </c>
      <c r="BD120" s="73">
        <v>142</v>
      </c>
      <c r="BE120" s="73">
        <v>120</v>
      </c>
      <c r="BF120" s="73">
        <v>68</v>
      </c>
      <c r="BG120" s="73">
        <v>39</v>
      </c>
      <c r="BH120" s="73">
        <v>34</v>
      </c>
      <c r="BI120" s="73">
        <v>24</v>
      </c>
      <c r="BJ120" s="73">
        <v>18</v>
      </c>
      <c r="BK120" s="73">
        <v>15</v>
      </c>
      <c r="BL120" s="73">
        <v>33</v>
      </c>
      <c r="BM120" s="73">
        <v>0</v>
      </c>
      <c r="BN120" s="73">
        <v>1108</v>
      </c>
      <c r="BP120" s="90">
        <v>2013</v>
      </c>
    </row>
    <row r="121" spans="2:68">
      <c r="B121" s="90">
        <v>2014</v>
      </c>
      <c r="C121" s="73">
        <v>0</v>
      </c>
      <c r="D121" s="73">
        <v>0</v>
      </c>
      <c r="E121" s="73">
        <v>0</v>
      </c>
      <c r="F121" s="73">
        <v>7</v>
      </c>
      <c r="G121" s="73">
        <v>29</v>
      </c>
      <c r="H121" s="73">
        <v>62</v>
      </c>
      <c r="I121" s="73">
        <v>116</v>
      </c>
      <c r="J121" s="73">
        <v>128</v>
      </c>
      <c r="K121" s="73">
        <v>154</v>
      </c>
      <c r="L121" s="73">
        <v>112</v>
      </c>
      <c r="M121" s="73">
        <v>96</v>
      </c>
      <c r="N121" s="73">
        <v>73</v>
      </c>
      <c r="O121" s="73">
        <v>40</v>
      </c>
      <c r="P121" s="73">
        <v>12</v>
      </c>
      <c r="Q121" s="73">
        <v>13</v>
      </c>
      <c r="R121" s="73">
        <v>12</v>
      </c>
      <c r="S121" s="73">
        <v>3</v>
      </c>
      <c r="T121" s="73">
        <v>11</v>
      </c>
      <c r="U121" s="73">
        <v>1</v>
      </c>
      <c r="V121" s="73">
        <v>869</v>
      </c>
      <c r="X121" s="90">
        <v>2014</v>
      </c>
      <c r="Y121" s="73">
        <v>0</v>
      </c>
      <c r="Z121" s="73">
        <v>0</v>
      </c>
      <c r="AA121" s="73">
        <v>0</v>
      </c>
      <c r="AB121" s="73">
        <v>7</v>
      </c>
      <c r="AC121" s="73">
        <v>16</v>
      </c>
      <c r="AD121" s="73">
        <v>25</v>
      </c>
      <c r="AE121" s="73">
        <v>38</v>
      </c>
      <c r="AF121" s="73">
        <v>49</v>
      </c>
      <c r="AG121" s="73">
        <v>58</v>
      </c>
      <c r="AH121" s="73">
        <v>54</v>
      </c>
      <c r="AI121" s="73">
        <v>56</v>
      </c>
      <c r="AJ121" s="73">
        <v>47</v>
      </c>
      <c r="AK121" s="73">
        <v>37</v>
      </c>
      <c r="AL121" s="73">
        <v>14</v>
      </c>
      <c r="AM121" s="73">
        <v>11</v>
      </c>
      <c r="AN121" s="73">
        <v>6</v>
      </c>
      <c r="AO121" s="73">
        <v>9</v>
      </c>
      <c r="AP121" s="73">
        <v>12</v>
      </c>
      <c r="AQ121" s="73">
        <v>0</v>
      </c>
      <c r="AR121" s="73">
        <v>439</v>
      </c>
      <c r="AT121" s="90">
        <v>2014</v>
      </c>
      <c r="AU121" s="73">
        <v>0</v>
      </c>
      <c r="AV121" s="73">
        <v>0</v>
      </c>
      <c r="AW121" s="73">
        <v>0</v>
      </c>
      <c r="AX121" s="73">
        <v>14</v>
      </c>
      <c r="AY121" s="73">
        <v>45</v>
      </c>
      <c r="AZ121" s="73">
        <v>87</v>
      </c>
      <c r="BA121" s="73">
        <v>154</v>
      </c>
      <c r="BB121" s="73">
        <v>177</v>
      </c>
      <c r="BC121" s="73">
        <v>212</v>
      </c>
      <c r="BD121" s="73">
        <v>166</v>
      </c>
      <c r="BE121" s="73">
        <v>152</v>
      </c>
      <c r="BF121" s="73">
        <v>120</v>
      </c>
      <c r="BG121" s="73">
        <v>77</v>
      </c>
      <c r="BH121" s="73">
        <v>26</v>
      </c>
      <c r="BI121" s="73">
        <v>24</v>
      </c>
      <c r="BJ121" s="73">
        <v>18</v>
      </c>
      <c r="BK121" s="73">
        <v>12</v>
      </c>
      <c r="BL121" s="73">
        <v>23</v>
      </c>
      <c r="BM121" s="73">
        <v>1</v>
      </c>
      <c r="BN121" s="73">
        <v>1308</v>
      </c>
      <c r="BP121" s="90">
        <v>2014</v>
      </c>
    </row>
    <row r="122" spans="2:68">
      <c r="B122" s="90">
        <v>2015</v>
      </c>
      <c r="C122" s="73">
        <v>1</v>
      </c>
      <c r="D122" s="73">
        <v>0</v>
      </c>
      <c r="E122" s="73">
        <v>0</v>
      </c>
      <c r="F122" s="73">
        <v>9</v>
      </c>
      <c r="G122" s="73">
        <v>31</v>
      </c>
      <c r="H122" s="73">
        <v>64</v>
      </c>
      <c r="I122" s="73">
        <v>126</v>
      </c>
      <c r="J122" s="73">
        <v>165</v>
      </c>
      <c r="K122" s="73">
        <v>148</v>
      </c>
      <c r="L122" s="73">
        <v>132</v>
      </c>
      <c r="M122" s="73">
        <v>98</v>
      </c>
      <c r="N122" s="73">
        <v>56</v>
      </c>
      <c r="O122" s="73">
        <v>32</v>
      </c>
      <c r="P122" s="73">
        <v>12</v>
      </c>
      <c r="Q122" s="73">
        <v>21</v>
      </c>
      <c r="R122" s="73">
        <v>8</v>
      </c>
      <c r="S122" s="73">
        <v>7</v>
      </c>
      <c r="T122" s="73">
        <v>5</v>
      </c>
      <c r="U122" s="73">
        <v>0</v>
      </c>
      <c r="V122" s="73">
        <v>915</v>
      </c>
      <c r="X122" s="90">
        <v>2015</v>
      </c>
      <c r="Y122" s="73">
        <v>0</v>
      </c>
      <c r="Z122" s="73">
        <v>0</v>
      </c>
      <c r="AA122" s="73">
        <v>1</v>
      </c>
      <c r="AB122" s="73">
        <v>2</v>
      </c>
      <c r="AC122" s="73">
        <v>7</v>
      </c>
      <c r="AD122" s="73">
        <v>19</v>
      </c>
      <c r="AE122" s="73">
        <v>32</v>
      </c>
      <c r="AF122" s="73">
        <v>57</v>
      </c>
      <c r="AG122" s="73">
        <v>68</v>
      </c>
      <c r="AH122" s="73">
        <v>57</v>
      </c>
      <c r="AI122" s="73">
        <v>42</v>
      </c>
      <c r="AJ122" s="73">
        <v>57</v>
      </c>
      <c r="AK122" s="73">
        <v>25</v>
      </c>
      <c r="AL122" s="73">
        <v>16</v>
      </c>
      <c r="AM122" s="73">
        <v>9</v>
      </c>
      <c r="AN122" s="73">
        <v>7</v>
      </c>
      <c r="AO122" s="73">
        <v>11</v>
      </c>
      <c r="AP122" s="73">
        <v>22</v>
      </c>
      <c r="AQ122" s="73">
        <v>0</v>
      </c>
      <c r="AR122" s="73">
        <v>432</v>
      </c>
      <c r="AT122" s="90">
        <v>2015</v>
      </c>
      <c r="AU122" s="73">
        <v>1</v>
      </c>
      <c r="AV122" s="73">
        <v>0</v>
      </c>
      <c r="AW122" s="73">
        <v>1</v>
      </c>
      <c r="AX122" s="73">
        <v>11</v>
      </c>
      <c r="AY122" s="73">
        <v>38</v>
      </c>
      <c r="AZ122" s="73">
        <v>83</v>
      </c>
      <c r="BA122" s="73">
        <v>158</v>
      </c>
      <c r="BB122" s="73">
        <v>222</v>
      </c>
      <c r="BC122" s="73">
        <v>216</v>
      </c>
      <c r="BD122" s="73">
        <v>189</v>
      </c>
      <c r="BE122" s="73">
        <v>140</v>
      </c>
      <c r="BF122" s="73">
        <v>113</v>
      </c>
      <c r="BG122" s="73">
        <v>57</v>
      </c>
      <c r="BH122" s="73">
        <v>28</v>
      </c>
      <c r="BI122" s="73">
        <v>30</v>
      </c>
      <c r="BJ122" s="73">
        <v>15</v>
      </c>
      <c r="BK122" s="73">
        <v>18</v>
      </c>
      <c r="BL122" s="73">
        <v>27</v>
      </c>
      <c r="BM122" s="73">
        <v>0</v>
      </c>
      <c r="BN122" s="73">
        <v>1347</v>
      </c>
      <c r="BP122" s="90">
        <v>2015</v>
      </c>
    </row>
    <row r="123" spans="2:68">
      <c r="B123" s="90">
        <v>2016</v>
      </c>
      <c r="C123" s="73">
        <v>0</v>
      </c>
      <c r="D123" s="73">
        <v>0</v>
      </c>
      <c r="E123" s="73">
        <v>1</v>
      </c>
      <c r="F123" s="73">
        <v>13</v>
      </c>
      <c r="G123" s="73">
        <v>47</v>
      </c>
      <c r="H123" s="73">
        <v>82</v>
      </c>
      <c r="I123" s="73">
        <v>112</v>
      </c>
      <c r="J123" s="73">
        <v>184</v>
      </c>
      <c r="K123" s="73">
        <v>165</v>
      </c>
      <c r="L123" s="73">
        <v>138</v>
      </c>
      <c r="M123" s="73">
        <v>126</v>
      </c>
      <c r="N123" s="73">
        <v>68</v>
      </c>
      <c r="O123" s="73">
        <v>60</v>
      </c>
      <c r="P123" s="73">
        <v>23</v>
      </c>
      <c r="Q123" s="73">
        <v>11</v>
      </c>
      <c r="R123" s="73">
        <v>3</v>
      </c>
      <c r="S123" s="73">
        <v>9</v>
      </c>
      <c r="T123" s="73">
        <v>9</v>
      </c>
      <c r="U123" s="73">
        <v>0</v>
      </c>
      <c r="V123" s="73">
        <v>1051</v>
      </c>
      <c r="X123" s="90">
        <v>2016</v>
      </c>
      <c r="Y123" s="73">
        <v>0</v>
      </c>
      <c r="Z123" s="73">
        <v>0</v>
      </c>
      <c r="AA123" s="73">
        <v>2</v>
      </c>
      <c r="AB123" s="73">
        <v>3</v>
      </c>
      <c r="AC123" s="73">
        <v>15</v>
      </c>
      <c r="AD123" s="73">
        <v>21</v>
      </c>
      <c r="AE123" s="73">
        <v>49</v>
      </c>
      <c r="AF123" s="73">
        <v>48</v>
      </c>
      <c r="AG123" s="73">
        <v>75</v>
      </c>
      <c r="AH123" s="73">
        <v>72</v>
      </c>
      <c r="AI123" s="73">
        <v>52</v>
      </c>
      <c r="AJ123" s="73">
        <v>54</v>
      </c>
      <c r="AK123" s="73">
        <v>30</v>
      </c>
      <c r="AL123" s="73">
        <v>13</v>
      </c>
      <c r="AM123" s="73">
        <v>7</v>
      </c>
      <c r="AN123" s="73">
        <v>5</v>
      </c>
      <c r="AO123" s="73">
        <v>9</v>
      </c>
      <c r="AP123" s="73">
        <v>17</v>
      </c>
      <c r="AQ123" s="73">
        <v>0</v>
      </c>
      <c r="AR123" s="73">
        <v>472</v>
      </c>
      <c r="AT123" s="90">
        <v>2016</v>
      </c>
      <c r="AU123" s="73">
        <v>0</v>
      </c>
      <c r="AV123" s="73">
        <v>0</v>
      </c>
      <c r="AW123" s="73">
        <v>3</v>
      </c>
      <c r="AX123" s="73">
        <v>16</v>
      </c>
      <c r="AY123" s="73">
        <v>62</v>
      </c>
      <c r="AZ123" s="73">
        <v>103</v>
      </c>
      <c r="BA123" s="73">
        <v>161</v>
      </c>
      <c r="BB123" s="73">
        <v>232</v>
      </c>
      <c r="BC123" s="73">
        <v>240</v>
      </c>
      <c r="BD123" s="73">
        <v>210</v>
      </c>
      <c r="BE123" s="73">
        <v>178</v>
      </c>
      <c r="BF123" s="73">
        <v>122</v>
      </c>
      <c r="BG123" s="73">
        <v>90</v>
      </c>
      <c r="BH123" s="73">
        <v>36</v>
      </c>
      <c r="BI123" s="73">
        <v>18</v>
      </c>
      <c r="BJ123" s="73">
        <v>8</v>
      </c>
      <c r="BK123" s="73">
        <v>18</v>
      </c>
      <c r="BL123" s="73">
        <v>26</v>
      </c>
      <c r="BM123" s="73">
        <v>0</v>
      </c>
      <c r="BN123" s="73">
        <v>1523</v>
      </c>
      <c r="BP123" s="90">
        <v>2016</v>
      </c>
    </row>
    <row r="124" spans="2:68">
      <c r="B124" s="90">
        <v>2017</v>
      </c>
      <c r="C124" s="73">
        <v>0</v>
      </c>
      <c r="D124" s="73">
        <v>0</v>
      </c>
      <c r="E124" s="73">
        <v>2</v>
      </c>
      <c r="F124" s="73">
        <v>11</v>
      </c>
      <c r="G124" s="73">
        <v>36</v>
      </c>
      <c r="H124" s="73">
        <v>86</v>
      </c>
      <c r="I124" s="73">
        <v>127</v>
      </c>
      <c r="J124" s="73">
        <v>172</v>
      </c>
      <c r="K124" s="73">
        <v>177</v>
      </c>
      <c r="L124" s="73">
        <v>162</v>
      </c>
      <c r="M124" s="73">
        <v>118</v>
      </c>
      <c r="N124" s="73">
        <v>79</v>
      </c>
      <c r="O124" s="73">
        <v>35</v>
      </c>
      <c r="P124" s="73">
        <v>20</v>
      </c>
      <c r="Q124" s="73">
        <v>13</v>
      </c>
      <c r="R124" s="73">
        <v>4</v>
      </c>
      <c r="S124" s="73">
        <v>8</v>
      </c>
      <c r="T124" s="73">
        <v>5</v>
      </c>
      <c r="U124" s="73">
        <v>0</v>
      </c>
      <c r="V124" s="73">
        <v>1055</v>
      </c>
      <c r="X124" s="90">
        <v>2017</v>
      </c>
      <c r="Y124" s="73">
        <v>2</v>
      </c>
      <c r="Z124" s="73">
        <v>1</v>
      </c>
      <c r="AA124" s="73">
        <v>0</v>
      </c>
      <c r="AB124" s="73">
        <v>1</v>
      </c>
      <c r="AC124" s="73">
        <v>11</v>
      </c>
      <c r="AD124" s="73">
        <v>25</v>
      </c>
      <c r="AE124" s="73">
        <v>43</v>
      </c>
      <c r="AF124" s="73">
        <v>56</v>
      </c>
      <c r="AG124" s="73">
        <v>63</v>
      </c>
      <c r="AH124" s="73">
        <v>76</v>
      </c>
      <c r="AI124" s="73">
        <v>62</v>
      </c>
      <c r="AJ124" s="73">
        <v>46</v>
      </c>
      <c r="AK124" s="73">
        <v>29</v>
      </c>
      <c r="AL124" s="73">
        <v>15</v>
      </c>
      <c r="AM124" s="73">
        <v>9</v>
      </c>
      <c r="AN124" s="73">
        <v>7</v>
      </c>
      <c r="AO124" s="73">
        <v>3</v>
      </c>
      <c r="AP124" s="73">
        <v>12</v>
      </c>
      <c r="AQ124" s="73">
        <v>0</v>
      </c>
      <c r="AR124" s="73">
        <v>461</v>
      </c>
      <c r="AT124" s="90">
        <v>2017</v>
      </c>
      <c r="AU124" s="73">
        <v>2</v>
      </c>
      <c r="AV124" s="73">
        <v>1</v>
      </c>
      <c r="AW124" s="73">
        <v>2</v>
      </c>
      <c r="AX124" s="73">
        <v>12</v>
      </c>
      <c r="AY124" s="73">
        <v>47</v>
      </c>
      <c r="AZ124" s="73">
        <v>111</v>
      </c>
      <c r="BA124" s="73">
        <v>170</v>
      </c>
      <c r="BB124" s="73">
        <v>228</v>
      </c>
      <c r="BC124" s="73">
        <v>240</v>
      </c>
      <c r="BD124" s="73">
        <v>238</v>
      </c>
      <c r="BE124" s="73">
        <v>180</v>
      </c>
      <c r="BF124" s="73">
        <v>125</v>
      </c>
      <c r="BG124" s="73">
        <v>64</v>
      </c>
      <c r="BH124" s="73">
        <v>35</v>
      </c>
      <c r="BI124" s="73">
        <v>22</v>
      </c>
      <c r="BJ124" s="73">
        <v>11</v>
      </c>
      <c r="BK124" s="73">
        <v>11</v>
      </c>
      <c r="BL124" s="73">
        <v>17</v>
      </c>
      <c r="BM124" s="73">
        <v>0</v>
      </c>
      <c r="BN124" s="73">
        <v>1516</v>
      </c>
      <c r="BP124" s="90">
        <v>2017</v>
      </c>
    </row>
    <row r="125" spans="2:68">
      <c r="B125" s="90">
        <v>2018</v>
      </c>
      <c r="C125" s="73">
        <v>1</v>
      </c>
      <c r="D125" s="73">
        <v>1</v>
      </c>
      <c r="E125" s="73">
        <v>0</v>
      </c>
      <c r="F125" s="73">
        <v>11</v>
      </c>
      <c r="G125" s="73">
        <v>48</v>
      </c>
      <c r="H125" s="73">
        <v>82</v>
      </c>
      <c r="I125" s="73">
        <v>121</v>
      </c>
      <c r="J125" s="73">
        <v>182</v>
      </c>
      <c r="K125" s="73">
        <v>169</v>
      </c>
      <c r="L125" s="73">
        <v>156</v>
      </c>
      <c r="M125" s="73">
        <v>126</v>
      </c>
      <c r="N125" s="73">
        <v>84</v>
      </c>
      <c r="O125" s="73">
        <v>51</v>
      </c>
      <c r="P125" s="73">
        <v>24</v>
      </c>
      <c r="Q125" s="73">
        <v>10</v>
      </c>
      <c r="R125" s="73">
        <v>5</v>
      </c>
      <c r="S125" s="73">
        <v>2</v>
      </c>
      <c r="T125" s="73">
        <v>6</v>
      </c>
      <c r="U125" s="73">
        <v>0</v>
      </c>
      <c r="V125" s="73">
        <v>1079</v>
      </c>
      <c r="X125" s="90">
        <v>2018</v>
      </c>
      <c r="Y125" s="73">
        <v>1</v>
      </c>
      <c r="Z125" s="73">
        <v>0</v>
      </c>
      <c r="AA125" s="73">
        <v>1</v>
      </c>
      <c r="AB125" s="73">
        <v>5</v>
      </c>
      <c r="AC125" s="73">
        <v>18</v>
      </c>
      <c r="AD125" s="73">
        <v>19</v>
      </c>
      <c r="AE125" s="73">
        <v>34</v>
      </c>
      <c r="AF125" s="73">
        <v>59</v>
      </c>
      <c r="AG125" s="73">
        <v>57</v>
      </c>
      <c r="AH125" s="73">
        <v>81</v>
      </c>
      <c r="AI125" s="73">
        <v>72</v>
      </c>
      <c r="AJ125" s="73">
        <v>48</v>
      </c>
      <c r="AK125" s="73">
        <v>27</v>
      </c>
      <c r="AL125" s="73">
        <v>24</v>
      </c>
      <c r="AM125" s="73">
        <v>16</v>
      </c>
      <c r="AN125" s="73">
        <v>7</v>
      </c>
      <c r="AO125" s="73">
        <v>8</v>
      </c>
      <c r="AP125" s="73">
        <v>9</v>
      </c>
      <c r="AQ125" s="73">
        <v>0</v>
      </c>
      <c r="AR125" s="73">
        <v>486</v>
      </c>
      <c r="AT125" s="90">
        <v>2018</v>
      </c>
      <c r="AU125" s="73">
        <v>2</v>
      </c>
      <c r="AV125" s="73">
        <v>1</v>
      </c>
      <c r="AW125" s="73">
        <v>1</v>
      </c>
      <c r="AX125" s="73">
        <v>16</v>
      </c>
      <c r="AY125" s="73">
        <v>66</v>
      </c>
      <c r="AZ125" s="73">
        <v>101</v>
      </c>
      <c r="BA125" s="73">
        <v>155</v>
      </c>
      <c r="BB125" s="73">
        <v>241</v>
      </c>
      <c r="BC125" s="73">
        <v>226</v>
      </c>
      <c r="BD125" s="73">
        <v>237</v>
      </c>
      <c r="BE125" s="73">
        <v>198</v>
      </c>
      <c r="BF125" s="73">
        <v>132</v>
      </c>
      <c r="BG125" s="73">
        <v>78</v>
      </c>
      <c r="BH125" s="73">
        <v>48</v>
      </c>
      <c r="BI125" s="73">
        <v>26</v>
      </c>
      <c r="BJ125" s="73">
        <v>12</v>
      </c>
      <c r="BK125" s="73">
        <v>10</v>
      </c>
      <c r="BL125" s="73">
        <v>15</v>
      </c>
      <c r="BM125" s="73">
        <v>0</v>
      </c>
      <c r="BN125" s="73">
        <v>1565</v>
      </c>
      <c r="BP125" s="90">
        <v>2018</v>
      </c>
    </row>
    <row r="126" spans="2:68">
      <c r="B126" s="90">
        <v>2019</v>
      </c>
      <c r="C126" s="73">
        <v>1</v>
      </c>
      <c r="D126" s="73">
        <v>0</v>
      </c>
      <c r="E126" s="73">
        <v>1</v>
      </c>
      <c r="F126" s="73">
        <v>19</v>
      </c>
      <c r="G126" s="73">
        <v>49</v>
      </c>
      <c r="H126" s="73">
        <v>73</v>
      </c>
      <c r="I126" s="73">
        <v>117</v>
      </c>
      <c r="J126" s="73">
        <v>164</v>
      </c>
      <c r="K126" s="73">
        <v>144</v>
      </c>
      <c r="L126" s="73">
        <v>149</v>
      </c>
      <c r="M126" s="73">
        <v>125</v>
      </c>
      <c r="N126" s="73">
        <v>74</v>
      </c>
      <c r="O126" s="73">
        <v>57</v>
      </c>
      <c r="P126" s="73">
        <v>27</v>
      </c>
      <c r="Q126" s="73">
        <v>10</v>
      </c>
      <c r="R126" s="73">
        <v>10</v>
      </c>
      <c r="S126" s="73">
        <v>6</v>
      </c>
      <c r="T126" s="73">
        <v>9</v>
      </c>
      <c r="U126" s="73">
        <v>0</v>
      </c>
      <c r="V126" s="73">
        <v>1035</v>
      </c>
      <c r="X126" s="90">
        <v>2019</v>
      </c>
      <c r="Y126" s="73">
        <v>1</v>
      </c>
      <c r="Z126" s="73">
        <v>0</v>
      </c>
      <c r="AA126" s="73">
        <v>1</v>
      </c>
      <c r="AB126" s="73">
        <v>4</v>
      </c>
      <c r="AC126" s="73">
        <v>18</v>
      </c>
      <c r="AD126" s="73">
        <v>27</v>
      </c>
      <c r="AE126" s="73">
        <v>32</v>
      </c>
      <c r="AF126" s="73">
        <v>59</v>
      </c>
      <c r="AG126" s="73">
        <v>62</v>
      </c>
      <c r="AH126" s="73">
        <v>67</v>
      </c>
      <c r="AI126" s="73">
        <v>65</v>
      </c>
      <c r="AJ126" s="73">
        <v>47</v>
      </c>
      <c r="AK126" s="73">
        <v>40</v>
      </c>
      <c r="AL126" s="73">
        <v>23</v>
      </c>
      <c r="AM126" s="73">
        <v>6</v>
      </c>
      <c r="AN126" s="73">
        <v>10</v>
      </c>
      <c r="AO126" s="73">
        <v>7</v>
      </c>
      <c r="AP126" s="73">
        <v>6</v>
      </c>
      <c r="AQ126" s="73">
        <v>0</v>
      </c>
      <c r="AR126" s="73">
        <v>475</v>
      </c>
      <c r="AT126" s="90">
        <v>2019</v>
      </c>
      <c r="AU126" s="73">
        <v>2</v>
      </c>
      <c r="AV126" s="73">
        <v>0</v>
      </c>
      <c r="AW126" s="73">
        <v>2</v>
      </c>
      <c r="AX126" s="73">
        <v>23</v>
      </c>
      <c r="AY126" s="73">
        <v>67</v>
      </c>
      <c r="AZ126" s="73">
        <v>100</v>
      </c>
      <c r="BA126" s="73">
        <v>149</v>
      </c>
      <c r="BB126" s="73">
        <v>223</v>
      </c>
      <c r="BC126" s="73">
        <v>206</v>
      </c>
      <c r="BD126" s="73">
        <v>216</v>
      </c>
      <c r="BE126" s="73">
        <v>190</v>
      </c>
      <c r="BF126" s="73">
        <v>121</v>
      </c>
      <c r="BG126" s="73">
        <v>97</v>
      </c>
      <c r="BH126" s="73">
        <v>50</v>
      </c>
      <c r="BI126" s="73">
        <v>16</v>
      </c>
      <c r="BJ126" s="73">
        <v>20</v>
      </c>
      <c r="BK126" s="73">
        <v>13</v>
      </c>
      <c r="BL126" s="73">
        <v>15</v>
      </c>
      <c r="BM126" s="73">
        <v>0</v>
      </c>
      <c r="BN126" s="73">
        <v>1510</v>
      </c>
      <c r="BP126" s="90">
        <v>2019</v>
      </c>
    </row>
    <row r="127" spans="2:68">
      <c r="B127" s="90">
        <v>2020</v>
      </c>
      <c r="C127" s="73">
        <v>1</v>
      </c>
      <c r="D127" s="73">
        <v>0</v>
      </c>
      <c r="E127" s="73">
        <v>2</v>
      </c>
      <c r="F127" s="73">
        <v>13</v>
      </c>
      <c r="G127" s="73">
        <v>62</v>
      </c>
      <c r="H127" s="73">
        <v>93</v>
      </c>
      <c r="I127" s="73">
        <v>96</v>
      </c>
      <c r="J127" s="73">
        <v>140</v>
      </c>
      <c r="K127" s="73">
        <v>157</v>
      </c>
      <c r="L127" s="73">
        <v>168</v>
      </c>
      <c r="M127" s="73">
        <v>129</v>
      </c>
      <c r="N127" s="73">
        <v>91</v>
      </c>
      <c r="O127" s="73">
        <v>53</v>
      </c>
      <c r="P127" s="73">
        <v>29</v>
      </c>
      <c r="Q127" s="73">
        <v>19</v>
      </c>
      <c r="R127" s="73">
        <v>8</v>
      </c>
      <c r="S127" s="73">
        <v>7</v>
      </c>
      <c r="T127" s="73">
        <v>7</v>
      </c>
      <c r="U127" s="73">
        <v>0</v>
      </c>
      <c r="V127" s="73">
        <v>1075</v>
      </c>
      <c r="X127" s="90">
        <v>2020</v>
      </c>
      <c r="Y127" s="73">
        <v>1</v>
      </c>
      <c r="Z127" s="73">
        <v>0</v>
      </c>
      <c r="AA127" s="73">
        <v>0</v>
      </c>
      <c r="AB127" s="73">
        <v>4</v>
      </c>
      <c r="AC127" s="73">
        <v>13</v>
      </c>
      <c r="AD127" s="73">
        <v>35</v>
      </c>
      <c r="AE127" s="73">
        <v>36</v>
      </c>
      <c r="AF127" s="73">
        <v>58</v>
      </c>
      <c r="AG127" s="73">
        <v>58</v>
      </c>
      <c r="AH127" s="73">
        <v>69</v>
      </c>
      <c r="AI127" s="73">
        <v>58</v>
      </c>
      <c r="AJ127" s="73">
        <v>41</v>
      </c>
      <c r="AK127" s="73">
        <v>39</v>
      </c>
      <c r="AL127" s="73">
        <v>19</v>
      </c>
      <c r="AM127" s="73">
        <v>12</v>
      </c>
      <c r="AN127" s="73">
        <v>8</v>
      </c>
      <c r="AO127" s="73">
        <v>1</v>
      </c>
      <c r="AP127" s="73">
        <v>11</v>
      </c>
      <c r="AQ127" s="73">
        <v>0</v>
      </c>
      <c r="AR127" s="73">
        <v>463</v>
      </c>
      <c r="AT127" s="90">
        <v>2020</v>
      </c>
      <c r="AU127" s="73">
        <v>2</v>
      </c>
      <c r="AV127" s="73">
        <v>0</v>
      </c>
      <c r="AW127" s="73">
        <v>2</v>
      </c>
      <c r="AX127" s="73">
        <v>17</v>
      </c>
      <c r="AY127" s="73">
        <v>75</v>
      </c>
      <c r="AZ127" s="73">
        <v>128</v>
      </c>
      <c r="BA127" s="73">
        <v>132</v>
      </c>
      <c r="BB127" s="73">
        <v>198</v>
      </c>
      <c r="BC127" s="73">
        <v>215</v>
      </c>
      <c r="BD127" s="73">
        <v>237</v>
      </c>
      <c r="BE127" s="73">
        <v>187</v>
      </c>
      <c r="BF127" s="73">
        <v>132</v>
      </c>
      <c r="BG127" s="73">
        <v>92</v>
      </c>
      <c r="BH127" s="73">
        <v>48</v>
      </c>
      <c r="BI127" s="73">
        <v>31</v>
      </c>
      <c r="BJ127" s="73">
        <v>16</v>
      </c>
      <c r="BK127" s="73">
        <v>8</v>
      </c>
      <c r="BL127" s="73">
        <v>18</v>
      </c>
      <c r="BM127" s="73">
        <v>0</v>
      </c>
      <c r="BN127" s="73">
        <v>1538</v>
      </c>
      <c r="BP127" s="90">
        <v>2020</v>
      </c>
    </row>
    <row r="128" spans="2:68">
      <c r="B128" s="90">
        <v>2021</v>
      </c>
      <c r="C128" s="73">
        <v>0</v>
      </c>
      <c r="D128" s="73">
        <v>0</v>
      </c>
      <c r="E128" s="73">
        <v>0</v>
      </c>
      <c r="F128" s="73">
        <v>12</v>
      </c>
      <c r="G128" s="73">
        <v>38</v>
      </c>
      <c r="H128" s="73">
        <v>80</v>
      </c>
      <c r="I128" s="73">
        <v>90</v>
      </c>
      <c r="J128" s="73">
        <v>114</v>
      </c>
      <c r="K128" s="73">
        <v>133</v>
      </c>
      <c r="L128" s="73">
        <v>139</v>
      </c>
      <c r="M128" s="73">
        <v>128</v>
      </c>
      <c r="N128" s="73">
        <v>91</v>
      </c>
      <c r="O128" s="73">
        <v>46</v>
      </c>
      <c r="P128" s="73">
        <v>19</v>
      </c>
      <c r="Q128" s="73">
        <v>22</v>
      </c>
      <c r="R128" s="73">
        <v>9</v>
      </c>
      <c r="S128" s="73">
        <v>6</v>
      </c>
      <c r="T128" s="73">
        <v>8</v>
      </c>
      <c r="U128" s="73">
        <v>1</v>
      </c>
      <c r="V128" s="73">
        <v>936</v>
      </c>
      <c r="X128" s="90">
        <v>2021</v>
      </c>
      <c r="Y128" s="73">
        <v>1</v>
      </c>
      <c r="Z128" s="73">
        <v>0</v>
      </c>
      <c r="AA128" s="73">
        <v>0</v>
      </c>
      <c r="AB128" s="73">
        <v>1</v>
      </c>
      <c r="AC128" s="73">
        <v>14</v>
      </c>
      <c r="AD128" s="73">
        <v>23</v>
      </c>
      <c r="AE128" s="73">
        <v>29</v>
      </c>
      <c r="AF128" s="73">
        <v>45</v>
      </c>
      <c r="AG128" s="73">
        <v>64</v>
      </c>
      <c r="AH128" s="73">
        <v>67</v>
      </c>
      <c r="AI128" s="73">
        <v>67</v>
      </c>
      <c r="AJ128" s="73">
        <v>44</v>
      </c>
      <c r="AK128" s="73">
        <v>35</v>
      </c>
      <c r="AL128" s="73">
        <v>12</v>
      </c>
      <c r="AM128" s="73">
        <v>7</v>
      </c>
      <c r="AN128" s="73">
        <v>12</v>
      </c>
      <c r="AO128" s="73">
        <v>5</v>
      </c>
      <c r="AP128" s="73">
        <v>17</v>
      </c>
      <c r="AQ128" s="73">
        <v>0</v>
      </c>
      <c r="AR128" s="73">
        <v>443</v>
      </c>
      <c r="AT128" s="90">
        <v>2021</v>
      </c>
      <c r="AU128" s="73">
        <v>1</v>
      </c>
      <c r="AV128" s="73">
        <v>0</v>
      </c>
      <c r="AW128" s="73">
        <v>0</v>
      </c>
      <c r="AX128" s="73">
        <v>13</v>
      </c>
      <c r="AY128" s="73">
        <v>52</v>
      </c>
      <c r="AZ128" s="73">
        <v>103</v>
      </c>
      <c r="BA128" s="73">
        <v>119</v>
      </c>
      <c r="BB128" s="73">
        <v>159</v>
      </c>
      <c r="BC128" s="73">
        <v>197</v>
      </c>
      <c r="BD128" s="73">
        <v>206</v>
      </c>
      <c r="BE128" s="73">
        <v>195</v>
      </c>
      <c r="BF128" s="73">
        <v>135</v>
      </c>
      <c r="BG128" s="73">
        <v>81</v>
      </c>
      <c r="BH128" s="73">
        <v>31</v>
      </c>
      <c r="BI128" s="73">
        <v>29</v>
      </c>
      <c r="BJ128" s="73">
        <v>21</v>
      </c>
      <c r="BK128" s="73">
        <v>11</v>
      </c>
      <c r="BL128" s="73">
        <v>25</v>
      </c>
      <c r="BM128" s="73">
        <v>1</v>
      </c>
      <c r="BN128" s="73">
        <v>1379</v>
      </c>
      <c r="BP128" s="90">
        <v>2021</v>
      </c>
    </row>
    <row r="129" spans="2:68">
      <c r="B129" s="90">
        <v>2022</v>
      </c>
      <c r="C129" s="73">
        <v>0</v>
      </c>
      <c r="D129" s="73">
        <v>0</v>
      </c>
      <c r="E129" s="73">
        <v>0</v>
      </c>
      <c r="F129" s="73">
        <v>13</v>
      </c>
      <c r="G129" s="73">
        <v>54</v>
      </c>
      <c r="H129" s="73">
        <v>69</v>
      </c>
      <c r="I129" s="73">
        <v>96</v>
      </c>
      <c r="J129" s="73">
        <v>104</v>
      </c>
      <c r="K129" s="73">
        <v>139</v>
      </c>
      <c r="L129" s="73">
        <v>122</v>
      </c>
      <c r="M129" s="73">
        <v>122</v>
      </c>
      <c r="N129" s="73">
        <v>77</v>
      </c>
      <c r="O129" s="73">
        <v>60</v>
      </c>
      <c r="P129" s="73">
        <v>30</v>
      </c>
      <c r="Q129" s="73">
        <v>14</v>
      </c>
      <c r="R129" s="73">
        <v>10</v>
      </c>
      <c r="S129" s="73">
        <v>9</v>
      </c>
      <c r="T129" s="73">
        <v>4</v>
      </c>
      <c r="U129" s="73">
        <v>0</v>
      </c>
      <c r="V129" s="73">
        <v>923</v>
      </c>
      <c r="X129" s="90">
        <v>2022</v>
      </c>
      <c r="Y129" s="73">
        <v>0</v>
      </c>
      <c r="Z129" s="73">
        <v>1</v>
      </c>
      <c r="AA129" s="73">
        <v>2</v>
      </c>
      <c r="AB129" s="73">
        <v>5</v>
      </c>
      <c r="AC129" s="73">
        <v>13</v>
      </c>
      <c r="AD129" s="73">
        <v>15</v>
      </c>
      <c r="AE129" s="73">
        <v>26</v>
      </c>
      <c r="AF129" s="73">
        <v>34</v>
      </c>
      <c r="AG129" s="73">
        <v>60</v>
      </c>
      <c r="AH129" s="73">
        <v>65</v>
      </c>
      <c r="AI129" s="73">
        <v>68</v>
      </c>
      <c r="AJ129" s="73">
        <v>44</v>
      </c>
      <c r="AK129" s="73">
        <v>37</v>
      </c>
      <c r="AL129" s="73">
        <v>20</v>
      </c>
      <c r="AM129" s="73">
        <v>11</v>
      </c>
      <c r="AN129" s="73">
        <v>6</v>
      </c>
      <c r="AO129" s="73">
        <v>3</v>
      </c>
      <c r="AP129" s="73">
        <v>12</v>
      </c>
      <c r="AQ129" s="73">
        <v>0</v>
      </c>
      <c r="AR129" s="73">
        <v>422</v>
      </c>
      <c r="AT129" s="90">
        <v>2022</v>
      </c>
      <c r="AU129" s="73">
        <v>0</v>
      </c>
      <c r="AV129" s="73">
        <v>1</v>
      </c>
      <c r="AW129" s="73">
        <v>2</v>
      </c>
      <c r="AX129" s="73">
        <v>18</v>
      </c>
      <c r="AY129" s="73">
        <v>67</v>
      </c>
      <c r="AZ129" s="73">
        <v>84</v>
      </c>
      <c r="BA129" s="73">
        <v>122</v>
      </c>
      <c r="BB129" s="73">
        <v>138</v>
      </c>
      <c r="BC129" s="73">
        <v>199</v>
      </c>
      <c r="BD129" s="73">
        <v>187</v>
      </c>
      <c r="BE129" s="73">
        <v>190</v>
      </c>
      <c r="BF129" s="73">
        <v>121</v>
      </c>
      <c r="BG129" s="73">
        <v>97</v>
      </c>
      <c r="BH129" s="73">
        <v>50</v>
      </c>
      <c r="BI129" s="73">
        <v>25</v>
      </c>
      <c r="BJ129" s="73">
        <v>16</v>
      </c>
      <c r="BK129" s="73">
        <v>12</v>
      </c>
      <c r="BL129" s="73">
        <v>16</v>
      </c>
      <c r="BM129" s="73">
        <v>0</v>
      </c>
      <c r="BN129" s="73">
        <v>1345</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227</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0.15085409999999999</v>
      </c>
      <c r="D104" s="74">
        <v>0.14869599999999999</v>
      </c>
      <c r="E104" s="74">
        <v>0.14971519999999999</v>
      </c>
      <c r="F104" s="74">
        <v>2.1519392000000002</v>
      </c>
      <c r="G104" s="74">
        <v>2.7776559999999999</v>
      </c>
      <c r="H104" s="74">
        <v>3.8798306</v>
      </c>
      <c r="I104" s="74">
        <v>5.7964376</v>
      </c>
      <c r="J104" s="74">
        <v>5.3111879000000002</v>
      </c>
      <c r="K104" s="74">
        <v>4.3897449999999996</v>
      </c>
      <c r="L104" s="74">
        <v>2.6259611999999999</v>
      </c>
      <c r="M104" s="74">
        <v>3.2426238999999999</v>
      </c>
      <c r="N104" s="74">
        <v>0.92522559999999998</v>
      </c>
      <c r="O104" s="74">
        <v>0.55603130000000001</v>
      </c>
      <c r="P104" s="74">
        <v>1.1914726</v>
      </c>
      <c r="Q104" s="74">
        <v>1.069553</v>
      </c>
      <c r="R104" s="74">
        <v>3.1740826000000002</v>
      </c>
      <c r="S104" s="74">
        <v>2.7735403999999999</v>
      </c>
      <c r="T104" s="74">
        <v>1.5724259</v>
      </c>
      <c r="U104" s="74">
        <v>2.5338086</v>
      </c>
      <c r="V104" s="74">
        <v>2.5321856999999999</v>
      </c>
      <c r="X104" s="90">
        <v>1997</v>
      </c>
      <c r="Y104" s="74">
        <v>0</v>
      </c>
      <c r="Z104" s="74">
        <v>0</v>
      </c>
      <c r="AA104" s="74">
        <v>0</v>
      </c>
      <c r="AB104" s="74">
        <v>0.80721330000000002</v>
      </c>
      <c r="AC104" s="74">
        <v>1.2023729000000001</v>
      </c>
      <c r="AD104" s="74">
        <v>1.8019966000000001</v>
      </c>
      <c r="AE104" s="74">
        <v>2.8066985</v>
      </c>
      <c r="AF104" s="74">
        <v>1.487576</v>
      </c>
      <c r="AG104" s="74">
        <v>3.0494577999999999</v>
      </c>
      <c r="AH104" s="74">
        <v>1.8757855000000001</v>
      </c>
      <c r="AI104" s="74">
        <v>2.0580405000000002</v>
      </c>
      <c r="AJ104" s="74">
        <v>2.3868057</v>
      </c>
      <c r="AK104" s="74">
        <v>0.27644999999999997</v>
      </c>
      <c r="AL104" s="74">
        <v>2.2830007999999999</v>
      </c>
      <c r="AM104" s="74">
        <v>1.5294683</v>
      </c>
      <c r="AN104" s="74">
        <v>1.1758987999999999</v>
      </c>
      <c r="AO104" s="74">
        <v>2.2355486</v>
      </c>
      <c r="AP104" s="74">
        <v>4.70946</v>
      </c>
      <c r="AQ104" s="74">
        <v>1.4999686999999999</v>
      </c>
      <c r="AR104" s="74">
        <v>1.4955414</v>
      </c>
      <c r="AT104" s="90">
        <v>1997</v>
      </c>
      <c r="AU104" s="74">
        <v>7.7438499999999993E-2</v>
      </c>
      <c r="AV104" s="74">
        <v>7.6217099999999996E-2</v>
      </c>
      <c r="AW104" s="74">
        <v>7.6628299999999996E-2</v>
      </c>
      <c r="AX104" s="74">
        <v>1.4960735999999999</v>
      </c>
      <c r="AY104" s="74">
        <v>2.0009174999999999</v>
      </c>
      <c r="AZ104" s="74">
        <v>2.8411</v>
      </c>
      <c r="BA104" s="74">
        <v>4.2960409000000004</v>
      </c>
      <c r="BB104" s="74">
        <v>3.3926896000000002</v>
      </c>
      <c r="BC104" s="74">
        <v>3.717044</v>
      </c>
      <c r="BD104" s="74">
        <v>2.2531026999999999</v>
      </c>
      <c r="BE104" s="74">
        <v>2.6615394000000001</v>
      </c>
      <c r="BF104" s="74">
        <v>1.6445494000000001</v>
      </c>
      <c r="BG104" s="74">
        <v>0.41584589999999999</v>
      </c>
      <c r="BH104" s="74">
        <v>1.7489269999999999</v>
      </c>
      <c r="BI104" s="74">
        <v>1.3170849</v>
      </c>
      <c r="BJ104" s="74">
        <v>2.0263195999999999</v>
      </c>
      <c r="BK104" s="74">
        <v>2.4382427999999998</v>
      </c>
      <c r="BL104" s="74">
        <v>3.7694421</v>
      </c>
      <c r="BM104" s="74">
        <v>2.0137830999999999</v>
      </c>
      <c r="BN104" s="74">
        <v>2.0197832999999998</v>
      </c>
      <c r="BP104" s="90">
        <v>1997</v>
      </c>
    </row>
    <row r="105" spans="2:68">
      <c r="B105" s="90">
        <v>1998</v>
      </c>
      <c r="C105" s="74">
        <v>0.30310100000000001</v>
      </c>
      <c r="D105" s="74">
        <v>0</v>
      </c>
      <c r="E105" s="74">
        <v>0</v>
      </c>
      <c r="F105" s="74">
        <v>3.0565476999999999</v>
      </c>
      <c r="G105" s="74">
        <v>9.2984053000000007</v>
      </c>
      <c r="H105" s="74">
        <v>12.796574</v>
      </c>
      <c r="I105" s="74">
        <v>13.878714</v>
      </c>
      <c r="J105" s="74">
        <v>10.638412000000001</v>
      </c>
      <c r="K105" s="74">
        <v>6.0759933000000004</v>
      </c>
      <c r="L105" s="74">
        <v>3.6823823</v>
      </c>
      <c r="M105" s="74">
        <v>2.8867576000000001</v>
      </c>
      <c r="N105" s="74">
        <v>2.2394460999999999</v>
      </c>
      <c r="O105" s="74">
        <v>1.3516838</v>
      </c>
      <c r="P105" s="74">
        <v>2.3982397</v>
      </c>
      <c r="Q105" s="74">
        <v>5.2317489999999998</v>
      </c>
      <c r="R105" s="74">
        <v>5.0097940999999997</v>
      </c>
      <c r="S105" s="74">
        <v>8.1698605000000004</v>
      </c>
      <c r="T105" s="74">
        <v>13.264749999999999</v>
      </c>
      <c r="U105" s="74">
        <v>5.4310530999999997</v>
      </c>
      <c r="V105" s="74">
        <v>5.4487756000000003</v>
      </c>
      <c r="X105" s="90">
        <v>1998</v>
      </c>
      <c r="Y105" s="74">
        <v>0.15993859999999999</v>
      </c>
      <c r="Z105" s="74">
        <v>0.1549905</v>
      </c>
      <c r="AA105" s="74">
        <v>0.15660209999999999</v>
      </c>
      <c r="AB105" s="74">
        <v>1.6041939999999999</v>
      </c>
      <c r="AC105" s="74">
        <v>2.6240196999999998</v>
      </c>
      <c r="AD105" s="74">
        <v>2.1952691999999998</v>
      </c>
      <c r="AE105" s="74">
        <v>1.4167958</v>
      </c>
      <c r="AF105" s="74">
        <v>2.8046258000000002</v>
      </c>
      <c r="AG105" s="74">
        <v>3.4340168000000002</v>
      </c>
      <c r="AH105" s="74">
        <v>3.5364266999999998</v>
      </c>
      <c r="AI105" s="74">
        <v>3.3360373000000001</v>
      </c>
      <c r="AJ105" s="74">
        <v>0.92800970000000005</v>
      </c>
      <c r="AK105" s="74">
        <v>1.3500269</v>
      </c>
      <c r="AL105" s="74">
        <v>2.0167912000000001</v>
      </c>
      <c r="AM105" s="74">
        <v>3.0374549000000002</v>
      </c>
      <c r="AN105" s="74">
        <v>3.7409609000000001</v>
      </c>
      <c r="AO105" s="74">
        <v>8.8371913000000006</v>
      </c>
      <c r="AP105" s="74">
        <v>8.9787908000000005</v>
      </c>
      <c r="AQ105" s="74">
        <v>2.2318470000000001</v>
      </c>
      <c r="AR105" s="74">
        <v>2.1836837999999998</v>
      </c>
      <c r="AT105" s="90">
        <v>1998</v>
      </c>
      <c r="AU105" s="74">
        <v>0.2334474</v>
      </c>
      <c r="AV105" s="74">
        <v>7.5537300000000002E-2</v>
      </c>
      <c r="AW105" s="74">
        <v>7.6476799999999998E-2</v>
      </c>
      <c r="AX105" s="74">
        <v>2.3479708000000001</v>
      </c>
      <c r="AY105" s="74">
        <v>6.0092404999999998</v>
      </c>
      <c r="AZ105" s="74">
        <v>7.4883363999999997</v>
      </c>
      <c r="BA105" s="74">
        <v>7.6171221999999998</v>
      </c>
      <c r="BB105" s="74">
        <v>6.7053115999999999</v>
      </c>
      <c r="BC105" s="74">
        <v>4.7477403000000002</v>
      </c>
      <c r="BD105" s="74">
        <v>3.6094816999999999</v>
      </c>
      <c r="BE105" s="74">
        <v>3.1076435999999998</v>
      </c>
      <c r="BF105" s="74">
        <v>1.5953162000000001</v>
      </c>
      <c r="BG105" s="74">
        <v>1.3508548</v>
      </c>
      <c r="BH105" s="74">
        <v>2.2037304999999998</v>
      </c>
      <c r="BI105" s="74">
        <v>4.0588763999999999</v>
      </c>
      <c r="BJ105" s="74">
        <v>4.2833889999999997</v>
      </c>
      <c r="BK105" s="74">
        <v>8.5847520999999993</v>
      </c>
      <c r="BL105" s="74">
        <v>10.278319</v>
      </c>
      <c r="BM105" s="74">
        <v>3.8210226999999999</v>
      </c>
      <c r="BN105" s="74">
        <v>3.8010077999999998</v>
      </c>
      <c r="BP105" s="90">
        <v>1998</v>
      </c>
    </row>
    <row r="106" spans="2:68">
      <c r="B106" s="90">
        <v>1999</v>
      </c>
      <c r="C106" s="74">
        <v>0</v>
      </c>
      <c r="D106" s="74">
        <v>0.14607410000000001</v>
      </c>
      <c r="E106" s="74">
        <v>0.2970872</v>
      </c>
      <c r="F106" s="74">
        <v>4.8377831000000002</v>
      </c>
      <c r="G106" s="74">
        <v>17.108771000000001</v>
      </c>
      <c r="H106" s="74">
        <v>24.695513999999999</v>
      </c>
      <c r="I106" s="74">
        <v>20.928598999999998</v>
      </c>
      <c r="J106" s="74">
        <v>16.065460999999999</v>
      </c>
      <c r="K106" s="74">
        <v>12.247903000000001</v>
      </c>
      <c r="L106" s="74">
        <v>6.6806758000000004</v>
      </c>
      <c r="M106" s="74">
        <v>5.0761338</v>
      </c>
      <c r="N106" s="74">
        <v>1.5012019999999999</v>
      </c>
      <c r="O106" s="74">
        <v>3.6588872000000001</v>
      </c>
      <c r="P106" s="74">
        <v>1.8082746999999999</v>
      </c>
      <c r="Q106" s="74">
        <v>2.7321097999999999</v>
      </c>
      <c r="R106" s="74">
        <v>5.6890912</v>
      </c>
      <c r="S106" s="74">
        <v>3.5731513000000001</v>
      </c>
      <c r="T106" s="74">
        <v>4.1451922999999997</v>
      </c>
      <c r="U106" s="74">
        <v>8.6508626</v>
      </c>
      <c r="V106" s="74">
        <v>8.5185685000000007</v>
      </c>
      <c r="X106" s="90">
        <v>1999</v>
      </c>
      <c r="Y106" s="74">
        <v>0.1604853</v>
      </c>
      <c r="Z106" s="74">
        <v>0</v>
      </c>
      <c r="AA106" s="74">
        <v>0</v>
      </c>
      <c r="AB106" s="74">
        <v>3.1672731999999999</v>
      </c>
      <c r="AC106" s="74">
        <v>4.8741142000000002</v>
      </c>
      <c r="AD106" s="74">
        <v>5.4980852999999996</v>
      </c>
      <c r="AE106" s="74">
        <v>5.3744278999999997</v>
      </c>
      <c r="AF106" s="74">
        <v>4.3767971000000001</v>
      </c>
      <c r="AG106" s="74">
        <v>5.4881421000000001</v>
      </c>
      <c r="AH106" s="74">
        <v>3.6269171999999998</v>
      </c>
      <c r="AI106" s="74">
        <v>2.8597912000000001</v>
      </c>
      <c r="AJ106" s="74">
        <v>3.3335925999999998</v>
      </c>
      <c r="AK106" s="74">
        <v>2.3564712999999999</v>
      </c>
      <c r="AL106" s="74">
        <v>2.6159444999999999</v>
      </c>
      <c r="AM106" s="74">
        <v>1.508983</v>
      </c>
      <c r="AN106" s="74">
        <v>2.1490048000000002</v>
      </c>
      <c r="AO106" s="74">
        <v>3.2967395000000002</v>
      </c>
      <c r="AP106" s="74">
        <v>3.0272758</v>
      </c>
      <c r="AQ106" s="74">
        <v>3.1460634000000001</v>
      </c>
      <c r="AR106" s="74">
        <v>3.1323797</v>
      </c>
      <c r="AT106" s="90">
        <v>1999</v>
      </c>
      <c r="AU106" s="74">
        <v>7.8144400000000003E-2</v>
      </c>
      <c r="AV106" s="74">
        <v>7.4940699999999999E-2</v>
      </c>
      <c r="AW106" s="74">
        <v>0.151978</v>
      </c>
      <c r="AX106" s="74">
        <v>4.0219101000000004</v>
      </c>
      <c r="AY106" s="74">
        <v>11.079706</v>
      </c>
      <c r="AZ106" s="74">
        <v>15.078968</v>
      </c>
      <c r="BA106" s="74">
        <v>13.099237</v>
      </c>
      <c r="BB106" s="74">
        <v>10.193747999999999</v>
      </c>
      <c r="BC106" s="74">
        <v>8.8477785999999998</v>
      </c>
      <c r="BD106" s="74">
        <v>5.1502081000000004</v>
      </c>
      <c r="BE106" s="74">
        <v>3.9829067</v>
      </c>
      <c r="BF106" s="74">
        <v>2.4010704</v>
      </c>
      <c r="BG106" s="74">
        <v>3.0082779999999998</v>
      </c>
      <c r="BH106" s="74">
        <v>2.2194208</v>
      </c>
      <c r="BI106" s="74">
        <v>2.0827893</v>
      </c>
      <c r="BJ106" s="74">
        <v>3.6725024999999998</v>
      </c>
      <c r="BK106" s="74">
        <v>3.4020085</v>
      </c>
      <c r="BL106" s="74">
        <v>3.3678821999999999</v>
      </c>
      <c r="BM106" s="74">
        <v>5.8791434999999996</v>
      </c>
      <c r="BN106" s="74">
        <v>5.812894</v>
      </c>
      <c r="BP106" s="90">
        <v>1999</v>
      </c>
    </row>
    <row r="107" spans="2:68">
      <c r="B107" s="90">
        <v>2000</v>
      </c>
      <c r="C107" s="74">
        <v>0.30617509999999998</v>
      </c>
      <c r="D107" s="74">
        <v>0.14530770000000001</v>
      </c>
      <c r="E107" s="74">
        <v>0.44109150000000003</v>
      </c>
      <c r="F107" s="74">
        <v>3.2740336000000001</v>
      </c>
      <c r="G107" s="74">
        <v>13.240240999999999</v>
      </c>
      <c r="H107" s="74">
        <v>17.031043</v>
      </c>
      <c r="I107" s="74">
        <v>13.916283999999999</v>
      </c>
      <c r="J107" s="74">
        <v>12.095815</v>
      </c>
      <c r="K107" s="74">
        <v>9.6403452999999999</v>
      </c>
      <c r="L107" s="74">
        <v>4.9755894999999999</v>
      </c>
      <c r="M107" s="74">
        <v>2.5376766000000002</v>
      </c>
      <c r="N107" s="74">
        <v>1.2318431000000001</v>
      </c>
      <c r="O107" s="74">
        <v>1.5066481</v>
      </c>
      <c r="P107" s="74">
        <v>3.6373886999999998</v>
      </c>
      <c r="Q107" s="74">
        <v>1.3437022000000001</v>
      </c>
      <c r="R107" s="74">
        <v>1.8332561999999999</v>
      </c>
      <c r="S107" s="74">
        <v>0.84594499999999995</v>
      </c>
      <c r="T107" s="74">
        <v>6.4903034999999996</v>
      </c>
      <c r="U107" s="74">
        <v>6.1418134000000002</v>
      </c>
      <c r="V107" s="74">
        <v>6.0977981000000003</v>
      </c>
      <c r="X107" s="90">
        <v>2000</v>
      </c>
      <c r="Y107" s="74">
        <v>0.64463409999999999</v>
      </c>
      <c r="Z107" s="74">
        <v>0</v>
      </c>
      <c r="AA107" s="74">
        <v>0.46289219999999998</v>
      </c>
      <c r="AB107" s="74">
        <v>2.1744769000000002</v>
      </c>
      <c r="AC107" s="74">
        <v>4.1249019999999996</v>
      </c>
      <c r="AD107" s="74">
        <v>4.2991069</v>
      </c>
      <c r="AE107" s="74">
        <v>3.2212705000000001</v>
      </c>
      <c r="AF107" s="74">
        <v>3.5899434000000001</v>
      </c>
      <c r="AG107" s="74">
        <v>6.3471124999999997</v>
      </c>
      <c r="AH107" s="74">
        <v>3.7301907999999999</v>
      </c>
      <c r="AI107" s="74">
        <v>1.6148671000000001</v>
      </c>
      <c r="AJ107" s="74">
        <v>3.4008688999999999</v>
      </c>
      <c r="AK107" s="74">
        <v>2.0288194000000002</v>
      </c>
      <c r="AL107" s="74">
        <v>1.7498476000000001</v>
      </c>
      <c r="AM107" s="74">
        <v>2.1114419</v>
      </c>
      <c r="AN107" s="74">
        <v>1.7486980999999999</v>
      </c>
      <c r="AO107" s="74">
        <v>2.1186104000000001</v>
      </c>
      <c r="AP107" s="74">
        <v>2.2977413000000002</v>
      </c>
      <c r="AQ107" s="74">
        <v>2.7020438000000002</v>
      </c>
      <c r="AR107" s="74">
        <v>2.6946745999999999</v>
      </c>
      <c r="AT107" s="90">
        <v>2000</v>
      </c>
      <c r="AU107" s="74">
        <v>0.47105819999999998</v>
      </c>
      <c r="AV107" s="74">
        <v>7.4549900000000002E-2</v>
      </c>
      <c r="AW107" s="74">
        <v>0.45172899999999999</v>
      </c>
      <c r="AX107" s="74">
        <v>2.7360050999999999</v>
      </c>
      <c r="AY107" s="74">
        <v>8.7510049999999993</v>
      </c>
      <c r="AZ107" s="74">
        <v>10.644078</v>
      </c>
      <c r="BA107" s="74">
        <v>8.5318517000000007</v>
      </c>
      <c r="BB107" s="74">
        <v>7.8200191999999999</v>
      </c>
      <c r="BC107" s="74">
        <v>7.9834443999999998</v>
      </c>
      <c r="BD107" s="74">
        <v>4.3496357000000003</v>
      </c>
      <c r="BE107" s="74">
        <v>2.0804260999999999</v>
      </c>
      <c r="BF107" s="74">
        <v>2.2975469999999998</v>
      </c>
      <c r="BG107" s="74">
        <v>1.7664434</v>
      </c>
      <c r="BH107" s="74">
        <v>2.6754102999999998</v>
      </c>
      <c r="BI107" s="74">
        <v>1.7482184000000001</v>
      </c>
      <c r="BJ107" s="74">
        <v>1.7852962999999999</v>
      </c>
      <c r="BK107" s="74">
        <v>1.6285902000000001</v>
      </c>
      <c r="BL107" s="74">
        <v>3.5839154</v>
      </c>
      <c r="BM107" s="74">
        <v>4.4091056999999996</v>
      </c>
      <c r="BN107" s="74">
        <v>4.3849453</v>
      </c>
      <c r="BP107" s="90">
        <v>2000</v>
      </c>
    </row>
    <row r="108" spans="2:68">
      <c r="B108" s="90">
        <v>2001</v>
      </c>
      <c r="C108" s="74">
        <v>0.30625390000000002</v>
      </c>
      <c r="D108" s="74">
        <v>0</v>
      </c>
      <c r="E108" s="74">
        <v>0.14526520000000001</v>
      </c>
      <c r="F108" s="74">
        <v>2.7771525000000001</v>
      </c>
      <c r="G108" s="74">
        <v>8.5555745999999999</v>
      </c>
      <c r="H108" s="74">
        <v>9.7940653999999991</v>
      </c>
      <c r="I108" s="74">
        <v>11.073415000000001</v>
      </c>
      <c r="J108" s="74">
        <v>8.1424714999999992</v>
      </c>
      <c r="K108" s="74">
        <v>5.7540395000000002</v>
      </c>
      <c r="L108" s="74">
        <v>5.3658704000000004</v>
      </c>
      <c r="M108" s="74">
        <v>3.0858007000000001</v>
      </c>
      <c r="N108" s="74">
        <v>3.3371284999999999</v>
      </c>
      <c r="O108" s="74">
        <v>2.1888063999999998</v>
      </c>
      <c r="P108" s="74">
        <v>1.2000443999999999</v>
      </c>
      <c r="Q108" s="74">
        <v>0.99502159999999995</v>
      </c>
      <c r="R108" s="74">
        <v>2.2141430999999998</v>
      </c>
      <c r="S108" s="74">
        <v>2.3551023</v>
      </c>
      <c r="T108" s="74">
        <v>7.3739967999999996</v>
      </c>
      <c r="U108" s="74">
        <v>4.5179654999999999</v>
      </c>
      <c r="V108" s="74">
        <v>4.5319282999999997</v>
      </c>
      <c r="X108" s="90">
        <v>2001</v>
      </c>
      <c r="Y108" s="74">
        <v>0.16112609999999999</v>
      </c>
      <c r="Z108" s="74">
        <v>0.1530398</v>
      </c>
      <c r="AA108" s="74">
        <v>0</v>
      </c>
      <c r="AB108" s="74">
        <v>1.3723027000000001</v>
      </c>
      <c r="AC108" s="74">
        <v>3.4613781000000001</v>
      </c>
      <c r="AD108" s="74">
        <v>2.7161870000000001</v>
      </c>
      <c r="AE108" s="74">
        <v>3.4006664999999998</v>
      </c>
      <c r="AF108" s="74">
        <v>3.3505102999999998</v>
      </c>
      <c r="AG108" s="74">
        <v>3.7825416999999999</v>
      </c>
      <c r="AH108" s="74">
        <v>3.6800532000000001</v>
      </c>
      <c r="AI108" s="74">
        <v>2.7956604999999999</v>
      </c>
      <c r="AJ108" s="74">
        <v>1.8271923000000001</v>
      </c>
      <c r="AK108" s="74">
        <v>2.9608794000000001</v>
      </c>
      <c r="AL108" s="74">
        <v>1.4510544999999999</v>
      </c>
      <c r="AM108" s="74">
        <v>2.7062623000000001</v>
      </c>
      <c r="AN108" s="74">
        <v>1.0343865000000001</v>
      </c>
      <c r="AO108" s="74">
        <v>2.9934742000000001</v>
      </c>
      <c r="AP108" s="74">
        <v>6.0414664</v>
      </c>
      <c r="AQ108" s="74">
        <v>2.3473997</v>
      </c>
      <c r="AR108" s="74">
        <v>2.3149858000000001</v>
      </c>
      <c r="AT108" s="90">
        <v>2001</v>
      </c>
      <c r="AU108" s="74">
        <v>0.235537</v>
      </c>
      <c r="AV108" s="74">
        <v>7.44866E-2</v>
      </c>
      <c r="AW108" s="74">
        <v>7.4403399999999995E-2</v>
      </c>
      <c r="AX108" s="74">
        <v>2.0895741000000001</v>
      </c>
      <c r="AY108" s="74">
        <v>6.0459069999999997</v>
      </c>
      <c r="AZ108" s="74">
        <v>6.2418927000000002</v>
      </c>
      <c r="BA108" s="74">
        <v>7.2036175</v>
      </c>
      <c r="BB108" s="74">
        <v>5.7315014</v>
      </c>
      <c r="BC108" s="74">
        <v>4.7613703000000003</v>
      </c>
      <c r="BD108" s="74">
        <v>4.5176986000000001</v>
      </c>
      <c r="BE108" s="74">
        <v>2.9412105999999998</v>
      </c>
      <c r="BF108" s="74">
        <v>2.5948647999999999</v>
      </c>
      <c r="BG108" s="74">
        <v>2.5720543</v>
      </c>
      <c r="BH108" s="74">
        <v>1.3276334000000001</v>
      </c>
      <c r="BI108" s="74">
        <v>1.8925563999999999</v>
      </c>
      <c r="BJ108" s="74">
        <v>1.5508443999999999</v>
      </c>
      <c r="BK108" s="74">
        <v>2.7454174</v>
      </c>
      <c r="BL108" s="74">
        <v>6.4530333000000004</v>
      </c>
      <c r="BM108" s="74">
        <v>3.4241776000000002</v>
      </c>
      <c r="BN108" s="74">
        <v>3.4193657000000002</v>
      </c>
      <c r="BP108" s="90">
        <v>2001</v>
      </c>
    </row>
    <row r="109" spans="2:68">
      <c r="B109" s="90">
        <v>2002</v>
      </c>
      <c r="C109" s="74">
        <v>0</v>
      </c>
      <c r="D109" s="74">
        <v>0</v>
      </c>
      <c r="E109" s="74">
        <v>0</v>
      </c>
      <c r="F109" s="74">
        <v>1.4493047999999999</v>
      </c>
      <c r="G109" s="74">
        <v>5.6818945999999997</v>
      </c>
      <c r="H109" s="74">
        <v>9.0897228999999999</v>
      </c>
      <c r="I109" s="74">
        <v>8.7966934999999999</v>
      </c>
      <c r="J109" s="74">
        <v>6.1783823</v>
      </c>
      <c r="K109" s="74">
        <v>6.7104546000000003</v>
      </c>
      <c r="L109" s="74">
        <v>5.2857304000000003</v>
      </c>
      <c r="M109" s="74">
        <v>4.4990256999999998</v>
      </c>
      <c r="N109" s="74">
        <v>2.1982691999999999</v>
      </c>
      <c r="O109" s="74">
        <v>3.3092389</v>
      </c>
      <c r="P109" s="74">
        <v>1.7574589</v>
      </c>
      <c r="Q109" s="74">
        <v>2.3223254999999998</v>
      </c>
      <c r="R109" s="74">
        <v>1.2969944</v>
      </c>
      <c r="S109" s="74">
        <v>2.9469837999999999</v>
      </c>
      <c r="T109" s="74">
        <v>4.7267915</v>
      </c>
      <c r="U109" s="74">
        <v>3.9791295</v>
      </c>
      <c r="V109" s="74">
        <v>4.0050602</v>
      </c>
      <c r="X109" s="90">
        <v>2002</v>
      </c>
      <c r="Y109" s="74">
        <v>0.161687</v>
      </c>
      <c r="Z109" s="74">
        <v>0</v>
      </c>
      <c r="AA109" s="74">
        <v>0</v>
      </c>
      <c r="AB109" s="74">
        <v>0.60429809999999995</v>
      </c>
      <c r="AC109" s="74">
        <v>1.5458531</v>
      </c>
      <c r="AD109" s="74">
        <v>2.6403995999999998</v>
      </c>
      <c r="AE109" s="74">
        <v>4.2565871</v>
      </c>
      <c r="AF109" s="74">
        <v>3.5242385999999999</v>
      </c>
      <c r="AG109" s="74">
        <v>3.4416163000000002</v>
      </c>
      <c r="AH109" s="74">
        <v>2.4651078000000002</v>
      </c>
      <c r="AI109" s="74">
        <v>2.6409326000000002</v>
      </c>
      <c r="AJ109" s="74">
        <v>2.6314799999999998</v>
      </c>
      <c r="AK109" s="74">
        <v>2.1622868</v>
      </c>
      <c r="AL109" s="74">
        <v>3.4085486</v>
      </c>
      <c r="AM109" s="74">
        <v>3.3361133999999999</v>
      </c>
      <c r="AN109" s="74">
        <v>1.3696238000000001</v>
      </c>
      <c r="AO109" s="74">
        <v>2.3874895999999999</v>
      </c>
      <c r="AP109" s="74">
        <v>6.9175428999999999</v>
      </c>
      <c r="AQ109" s="74">
        <v>2.2302046</v>
      </c>
      <c r="AR109" s="74">
        <v>2.1816396</v>
      </c>
      <c r="AT109" s="90">
        <v>2002</v>
      </c>
      <c r="AU109" s="74">
        <v>7.8799599999999997E-2</v>
      </c>
      <c r="AV109" s="74">
        <v>0</v>
      </c>
      <c r="AW109" s="74">
        <v>0</v>
      </c>
      <c r="AX109" s="74">
        <v>1.0355711000000001</v>
      </c>
      <c r="AY109" s="74">
        <v>3.6482952000000002</v>
      </c>
      <c r="AZ109" s="74">
        <v>5.8659454999999996</v>
      </c>
      <c r="BA109" s="74">
        <v>6.5070538000000004</v>
      </c>
      <c r="BB109" s="74">
        <v>4.8428000000000004</v>
      </c>
      <c r="BC109" s="74">
        <v>5.0647589000000002</v>
      </c>
      <c r="BD109" s="74">
        <v>3.8666261999999998</v>
      </c>
      <c r="BE109" s="74">
        <v>3.570608</v>
      </c>
      <c r="BF109" s="74">
        <v>2.4120886000000001</v>
      </c>
      <c r="BG109" s="74">
        <v>2.7404310999999999</v>
      </c>
      <c r="BH109" s="74">
        <v>2.5956871000000001</v>
      </c>
      <c r="BI109" s="74">
        <v>2.8519505000000001</v>
      </c>
      <c r="BJ109" s="74">
        <v>1.3375242000000001</v>
      </c>
      <c r="BK109" s="74">
        <v>2.6075089999999999</v>
      </c>
      <c r="BL109" s="74">
        <v>6.2373418999999997</v>
      </c>
      <c r="BM109" s="74">
        <v>3.0981969</v>
      </c>
      <c r="BN109" s="74">
        <v>3.098649</v>
      </c>
      <c r="BP109" s="90">
        <v>2002</v>
      </c>
    </row>
    <row r="110" spans="2:68">
      <c r="B110" s="90">
        <v>2003</v>
      </c>
      <c r="C110" s="74">
        <v>0.15370049999999999</v>
      </c>
      <c r="D110" s="74">
        <v>0</v>
      </c>
      <c r="E110" s="74">
        <v>0</v>
      </c>
      <c r="F110" s="74">
        <v>1.5858186999999999</v>
      </c>
      <c r="G110" s="74">
        <v>5.8245358999999999</v>
      </c>
      <c r="H110" s="74">
        <v>10.646352</v>
      </c>
      <c r="I110" s="74">
        <v>9.6292214999999999</v>
      </c>
      <c r="J110" s="74">
        <v>9.7103944000000002</v>
      </c>
      <c r="K110" s="74">
        <v>8.2091588000000009</v>
      </c>
      <c r="L110" s="74">
        <v>5.0522619999999998</v>
      </c>
      <c r="M110" s="74">
        <v>3.3989905</v>
      </c>
      <c r="N110" s="74">
        <v>3.6325769999999999</v>
      </c>
      <c r="O110" s="74">
        <v>2.9963237</v>
      </c>
      <c r="P110" s="74">
        <v>2.2811845000000002</v>
      </c>
      <c r="Q110" s="74">
        <v>4.0106415999999996</v>
      </c>
      <c r="R110" s="74">
        <v>4.6297075999999997</v>
      </c>
      <c r="S110" s="74">
        <v>6.2518234000000001</v>
      </c>
      <c r="T110" s="74">
        <v>3.4424592999999999</v>
      </c>
      <c r="U110" s="74">
        <v>4.7202596999999997</v>
      </c>
      <c r="V110" s="74">
        <v>4.7686693</v>
      </c>
      <c r="X110" s="90">
        <v>2003</v>
      </c>
      <c r="Y110" s="74">
        <v>0.32335249999999999</v>
      </c>
      <c r="Z110" s="74">
        <v>0</v>
      </c>
      <c r="AA110" s="74">
        <v>0.1497928</v>
      </c>
      <c r="AB110" s="74">
        <v>1.3498920000000001</v>
      </c>
      <c r="AC110" s="74">
        <v>2.4123196999999998</v>
      </c>
      <c r="AD110" s="74">
        <v>2.5259204</v>
      </c>
      <c r="AE110" s="74">
        <v>2.8900747</v>
      </c>
      <c r="AF110" s="74">
        <v>3.1466546000000002</v>
      </c>
      <c r="AG110" s="74">
        <v>3.0037010999999998</v>
      </c>
      <c r="AH110" s="74">
        <v>2.2762289</v>
      </c>
      <c r="AI110" s="74">
        <v>3.3839541999999998</v>
      </c>
      <c r="AJ110" s="74">
        <v>1.4132278</v>
      </c>
      <c r="AK110" s="74">
        <v>1.1703790999999999</v>
      </c>
      <c r="AL110" s="74">
        <v>1.3852295999999999</v>
      </c>
      <c r="AM110" s="74">
        <v>2.1474039</v>
      </c>
      <c r="AN110" s="74">
        <v>4.4101733000000003</v>
      </c>
      <c r="AO110" s="74">
        <v>2.7433337</v>
      </c>
      <c r="AP110" s="74">
        <v>9.3595956999999999</v>
      </c>
      <c r="AQ110" s="74">
        <v>2.1443370000000002</v>
      </c>
      <c r="AR110" s="74">
        <v>2.080714</v>
      </c>
      <c r="AT110" s="90">
        <v>2003</v>
      </c>
      <c r="AU110" s="74">
        <v>0.23638129999999999</v>
      </c>
      <c r="AV110" s="74">
        <v>0</v>
      </c>
      <c r="AW110" s="74">
        <v>7.2947399999999996E-2</v>
      </c>
      <c r="AX110" s="74">
        <v>1.4701903999999999</v>
      </c>
      <c r="AY110" s="74">
        <v>4.1481113000000001</v>
      </c>
      <c r="AZ110" s="74">
        <v>6.5959639000000001</v>
      </c>
      <c r="BA110" s="74">
        <v>6.2294973000000002</v>
      </c>
      <c r="BB110" s="74">
        <v>6.4057880999999997</v>
      </c>
      <c r="BC110" s="74">
        <v>5.5885167999999998</v>
      </c>
      <c r="BD110" s="74">
        <v>3.6541432</v>
      </c>
      <c r="BE110" s="74">
        <v>3.3914556999999999</v>
      </c>
      <c r="BF110" s="74">
        <v>2.5345618000000001</v>
      </c>
      <c r="BG110" s="74">
        <v>2.0904053999999999</v>
      </c>
      <c r="BH110" s="74">
        <v>1.8267509</v>
      </c>
      <c r="BI110" s="74">
        <v>3.0391295999999999</v>
      </c>
      <c r="BJ110" s="74">
        <v>4.5081512999999998</v>
      </c>
      <c r="BK110" s="74">
        <v>4.1359914</v>
      </c>
      <c r="BL110" s="74">
        <v>7.5144115999999999</v>
      </c>
      <c r="BM110" s="74">
        <v>3.422793</v>
      </c>
      <c r="BN110" s="74">
        <v>3.4292967000000001</v>
      </c>
      <c r="BP110" s="90">
        <v>2003</v>
      </c>
    </row>
    <row r="111" spans="2:68">
      <c r="B111" s="90">
        <v>2004</v>
      </c>
      <c r="C111" s="74">
        <v>0</v>
      </c>
      <c r="D111" s="74">
        <v>0</v>
      </c>
      <c r="E111" s="74">
        <v>0.14116580000000001</v>
      </c>
      <c r="F111" s="74">
        <v>1.8628404999999999</v>
      </c>
      <c r="G111" s="74">
        <v>5.9702256</v>
      </c>
      <c r="H111" s="74">
        <v>10.072746</v>
      </c>
      <c r="I111" s="74">
        <v>13.622121999999999</v>
      </c>
      <c r="J111" s="74">
        <v>8.6047650999999998</v>
      </c>
      <c r="K111" s="74">
        <v>8.5585663000000007</v>
      </c>
      <c r="L111" s="74">
        <v>8.7696343999999993</v>
      </c>
      <c r="M111" s="74">
        <v>5.8261478000000002</v>
      </c>
      <c r="N111" s="74">
        <v>3.5128393999999998</v>
      </c>
      <c r="O111" s="74">
        <v>2.8857466000000001</v>
      </c>
      <c r="P111" s="74">
        <v>1.9383923999999999</v>
      </c>
      <c r="Q111" s="74">
        <v>3.0227715000000002</v>
      </c>
      <c r="R111" s="74">
        <v>5.7609138</v>
      </c>
      <c r="S111" s="74">
        <v>7.8861243999999999</v>
      </c>
      <c r="T111" s="74">
        <v>15.591416000000001</v>
      </c>
      <c r="U111" s="74">
        <v>5.4870926999999998</v>
      </c>
      <c r="V111" s="74">
        <v>5.5905271000000001</v>
      </c>
      <c r="X111" s="90">
        <v>2004</v>
      </c>
      <c r="Y111" s="74">
        <v>0.64654409999999995</v>
      </c>
      <c r="Z111" s="74">
        <v>0</v>
      </c>
      <c r="AA111" s="74">
        <v>0</v>
      </c>
      <c r="AB111" s="74">
        <v>0.74623519999999999</v>
      </c>
      <c r="AC111" s="74">
        <v>1.91957</v>
      </c>
      <c r="AD111" s="74">
        <v>2.9911954000000001</v>
      </c>
      <c r="AE111" s="74">
        <v>3.4196217999999998</v>
      </c>
      <c r="AF111" s="74">
        <v>3.8311136000000001</v>
      </c>
      <c r="AG111" s="74">
        <v>4.5409784000000002</v>
      </c>
      <c r="AH111" s="74">
        <v>3.3457311000000001</v>
      </c>
      <c r="AI111" s="74">
        <v>2.2803838000000001</v>
      </c>
      <c r="AJ111" s="74">
        <v>2.5461402999999998</v>
      </c>
      <c r="AK111" s="74">
        <v>3.3720747000000002</v>
      </c>
      <c r="AL111" s="74">
        <v>2.6914278</v>
      </c>
      <c r="AM111" s="74">
        <v>3.0960711000000001</v>
      </c>
      <c r="AN111" s="74">
        <v>6.0708057999999996</v>
      </c>
      <c r="AO111" s="74">
        <v>6.5936674000000002</v>
      </c>
      <c r="AP111" s="74">
        <v>10.687839</v>
      </c>
      <c r="AQ111" s="74">
        <v>2.7299617</v>
      </c>
      <c r="AR111" s="74">
        <v>2.6181312999999999</v>
      </c>
      <c r="AT111" s="90">
        <v>2004</v>
      </c>
      <c r="AU111" s="74">
        <v>0.314917</v>
      </c>
      <c r="AV111" s="74">
        <v>0</v>
      </c>
      <c r="AW111" s="74">
        <v>7.2488200000000003E-2</v>
      </c>
      <c r="AX111" s="74">
        <v>1.3158962000000001</v>
      </c>
      <c r="AY111" s="74">
        <v>3.9834116000000002</v>
      </c>
      <c r="AZ111" s="74">
        <v>6.5489932</v>
      </c>
      <c r="BA111" s="74">
        <v>8.4818765999999997</v>
      </c>
      <c r="BB111" s="74">
        <v>6.2009565000000002</v>
      </c>
      <c r="BC111" s="74">
        <v>6.5349567999999998</v>
      </c>
      <c r="BD111" s="74">
        <v>6.0379816999999996</v>
      </c>
      <c r="BE111" s="74">
        <v>4.0457520999999996</v>
      </c>
      <c r="BF111" s="74">
        <v>3.0330246000000001</v>
      </c>
      <c r="BG111" s="74">
        <v>3.1273735</v>
      </c>
      <c r="BH111" s="74">
        <v>2.320268</v>
      </c>
      <c r="BI111" s="74">
        <v>3.0609122000000002</v>
      </c>
      <c r="BJ111" s="74">
        <v>5.9312201</v>
      </c>
      <c r="BK111" s="74">
        <v>7.1116824000000003</v>
      </c>
      <c r="BL111" s="74">
        <v>12.225878</v>
      </c>
      <c r="BM111" s="74">
        <v>4.0987878999999996</v>
      </c>
      <c r="BN111" s="74">
        <v>4.0873597000000004</v>
      </c>
      <c r="BP111" s="90">
        <v>2004</v>
      </c>
    </row>
    <row r="112" spans="2:68">
      <c r="B112" s="90">
        <v>2005</v>
      </c>
      <c r="C112" s="74">
        <v>0.60971609999999998</v>
      </c>
      <c r="D112" s="74">
        <v>0</v>
      </c>
      <c r="E112" s="74">
        <v>0</v>
      </c>
      <c r="F112" s="74">
        <v>0.9915969</v>
      </c>
      <c r="G112" s="74">
        <v>4.1675117000000004</v>
      </c>
      <c r="H112" s="74">
        <v>11.752832</v>
      </c>
      <c r="I112" s="74">
        <v>11.006224</v>
      </c>
      <c r="J112" s="74">
        <v>9.8645001000000008</v>
      </c>
      <c r="K112" s="74">
        <v>9.4955739999999995</v>
      </c>
      <c r="L112" s="74">
        <v>7.3663698999999996</v>
      </c>
      <c r="M112" s="74">
        <v>5.4634194000000003</v>
      </c>
      <c r="N112" s="74">
        <v>4.2235218000000003</v>
      </c>
      <c r="O112" s="74">
        <v>3.6208116000000001</v>
      </c>
      <c r="P112" s="74">
        <v>2.9495282</v>
      </c>
      <c r="Q112" s="74">
        <v>3.0299052</v>
      </c>
      <c r="R112" s="74">
        <v>2.4270665999999999</v>
      </c>
      <c r="S112" s="74">
        <v>4.4219277000000003</v>
      </c>
      <c r="T112" s="74">
        <v>7.2530592</v>
      </c>
      <c r="U112" s="74">
        <v>5.1798304000000002</v>
      </c>
      <c r="V112" s="74">
        <v>5.2510101999999996</v>
      </c>
      <c r="X112" s="90">
        <v>2005</v>
      </c>
      <c r="Y112" s="74">
        <v>0</v>
      </c>
      <c r="Z112" s="74">
        <v>0</v>
      </c>
      <c r="AA112" s="74">
        <v>0</v>
      </c>
      <c r="AB112" s="74">
        <v>0.29691210000000001</v>
      </c>
      <c r="AC112" s="74">
        <v>2.8785511000000001</v>
      </c>
      <c r="AD112" s="74">
        <v>2.2325879999999998</v>
      </c>
      <c r="AE112" s="74">
        <v>3.7062284000000001</v>
      </c>
      <c r="AF112" s="74">
        <v>3.1143874</v>
      </c>
      <c r="AG112" s="74">
        <v>4.8089544999999996</v>
      </c>
      <c r="AH112" s="74">
        <v>3.4171398000000002</v>
      </c>
      <c r="AI112" s="74">
        <v>4.6509673999999999</v>
      </c>
      <c r="AJ112" s="74">
        <v>3.4378606999999999</v>
      </c>
      <c r="AK112" s="74">
        <v>3.2204183</v>
      </c>
      <c r="AL112" s="74">
        <v>3.6656507999999999</v>
      </c>
      <c r="AM112" s="74">
        <v>0.3104944</v>
      </c>
      <c r="AN112" s="74">
        <v>3.7084860000000002</v>
      </c>
      <c r="AO112" s="74">
        <v>3.8529705999999999</v>
      </c>
      <c r="AP112" s="74">
        <v>5.8343056999999998</v>
      </c>
      <c r="AQ112" s="74">
        <v>2.5991387000000001</v>
      </c>
      <c r="AR112" s="74">
        <v>2.5107455000000001</v>
      </c>
      <c r="AT112" s="90">
        <v>2005</v>
      </c>
      <c r="AU112" s="74">
        <v>0.31310199999999999</v>
      </c>
      <c r="AV112" s="74">
        <v>0</v>
      </c>
      <c r="AW112" s="74">
        <v>0</v>
      </c>
      <c r="AX112" s="74">
        <v>0.65239519999999995</v>
      </c>
      <c r="AY112" s="74">
        <v>3.5344481000000001</v>
      </c>
      <c r="AZ112" s="74">
        <v>7.0237543000000002</v>
      </c>
      <c r="BA112" s="74">
        <v>7.3308017999999997</v>
      </c>
      <c r="BB112" s="74">
        <v>6.4696356000000002</v>
      </c>
      <c r="BC112" s="74">
        <v>7.1351608999999998</v>
      </c>
      <c r="BD112" s="74">
        <v>5.3752621999999999</v>
      </c>
      <c r="BE112" s="74">
        <v>5.0548640999999996</v>
      </c>
      <c r="BF112" s="74">
        <v>3.8322142000000001</v>
      </c>
      <c r="BG112" s="74">
        <v>3.4214133000000002</v>
      </c>
      <c r="BH112" s="74">
        <v>3.3118504999999998</v>
      </c>
      <c r="BI112" s="74">
        <v>1.6152323</v>
      </c>
      <c r="BJ112" s="74">
        <v>3.1259825999999999</v>
      </c>
      <c r="BK112" s="74">
        <v>4.0827992000000002</v>
      </c>
      <c r="BL112" s="74">
        <v>6.2874143</v>
      </c>
      <c r="BM112" s="74">
        <v>3.8806862</v>
      </c>
      <c r="BN112" s="74">
        <v>3.8745308000000001</v>
      </c>
      <c r="BP112" s="90">
        <v>2005</v>
      </c>
    </row>
    <row r="113" spans="2:68">
      <c r="B113" s="90">
        <v>2006</v>
      </c>
      <c r="C113" s="74">
        <v>0.30099809999999999</v>
      </c>
      <c r="D113" s="74">
        <v>0.14729690000000001</v>
      </c>
      <c r="E113" s="74">
        <v>0.1407687</v>
      </c>
      <c r="F113" s="74">
        <v>1.3993529</v>
      </c>
      <c r="G113" s="74">
        <v>5.7032825999999996</v>
      </c>
      <c r="H113" s="74">
        <v>8.6180769999999995</v>
      </c>
      <c r="I113" s="74">
        <v>8.7203202999999991</v>
      </c>
      <c r="J113" s="74">
        <v>8.9339051000000005</v>
      </c>
      <c r="K113" s="74">
        <v>6.9060315000000001</v>
      </c>
      <c r="L113" s="74">
        <v>9.4314864000000007</v>
      </c>
      <c r="M113" s="74">
        <v>5.8194884</v>
      </c>
      <c r="N113" s="74">
        <v>5.4063165</v>
      </c>
      <c r="O113" s="74">
        <v>2.851864</v>
      </c>
      <c r="P113" s="74">
        <v>3.6645856999999999</v>
      </c>
      <c r="Q113" s="74">
        <v>1.3318106000000001</v>
      </c>
      <c r="R113" s="74">
        <v>4.4000880000000002</v>
      </c>
      <c r="S113" s="74">
        <v>3.6494574000000002</v>
      </c>
      <c r="T113" s="74">
        <v>7.7469834999999998</v>
      </c>
      <c r="U113" s="74">
        <v>4.9018527000000001</v>
      </c>
      <c r="V113" s="74">
        <v>4.9263630999999997</v>
      </c>
      <c r="X113" s="90">
        <v>2006</v>
      </c>
      <c r="Y113" s="74">
        <v>0</v>
      </c>
      <c r="Z113" s="74">
        <v>0</v>
      </c>
      <c r="AA113" s="74">
        <v>0</v>
      </c>
      <c r="AB113" s="74">
        <v>0.88486960000000003</v>
      </c>
      <c r="AC113" s="74">
        <v>2.1066913</v>
      </c>
      <c r="AD113" s="74">
        <v>2.3344816000000002</v>
      </c>
      <c r="AE113" s="74">
        <v>2.9720653000000001</v>
      </c>
      <c r="AF113" s="74">
        <v>2.8990243000000002</v>
      </c>
      <c r="AG113" s="74">
        <v>3.1435048999999999</v>
      </c>
      <c r="AH113" s="74">
        <v>4.0206932000000002</v>
      </c>
      <c r="AI113" s="74">
        <v>2.9512759000000002</v>
      </c>
      <c r="AJ113" s="74">
        <v>3.0201972000000001</v>
      </c>
      <c r="AK113" s="74">
        <v>2.0494827</v>
      </c>
      <c r="AL113" s="74">
        <v>1.7898875999999999</v>
      </c>
      <c r="AM113" s="74">
        <v>4.0149603999999997</v>
      </c>
      <c r="AN113" s="74">
        <v>3.0335101999999998</v>
      </c>
      <c r="AO113" s="74">
        <v>7.5939753999999997</v>
      </c>
      <c r="AP113" s="74">
        <v>11.604913</v>
      </c>
      <c r="AQ113" s="74">
        <v>2.4874795000000001</v>
      </c>
      <c r="AR113" s="74">
        <v>2.3457173</v>
      </c>
      <c r="AT113" s="90">
        <v>2006</v>
      </c>
      <c r="AU113" s="74">
        <v>0.1544953</v>
      </c>
      <c r="AV113" s="74">
        <v>7.5511099999999998E-2</v>
      </c>
      <c r="AW113" s="74">
        <v>7.2278300000000004E-2</v>
      </c>
      <c r="AX113" s="74">
        <v>1.1488624000000001</v>
      </c>
      <c r="AY113" s="74">
        <v>3.9352819000000001</v>
      </c>
      <c r="AZ113" s="74">
        <v>5.5009163000000001</v>
      </c>
      <c r="BA113" s="74">
        <v>5.8338941000000002</v>
      </c>
      <c r="BB113" s="74">
        <v>5.8986179999999999</v>
      </c>
      <c r="BC113" s="74">
        <v>5.0117247999999996</v>
      </c>
      <c r="BD113" s="74">
        <v>6.6994556999999997</v>
      </c>
      <c r="BE113" s="74">
        <v>4.3773904000000003</v>
      </c>
      <c r="BF113" s="74">
        <v>4.2130634000000002</v>
      </c>
      <c r="BG113" s="74">
        <v>2.4518943000000002</v>
      </c>
      <c r="BH113" s="74">
        <v>2.7162630000000001</v>
      </c>
      <c r="BI113" s="74">
        <v>2.7237827999999999</v>
      </c>
      <c r="BJ113" s="74">
        <v>3.6584406999999999</v>
      </c>
      <c r="BK113" s="74">
        <v>5.9785073000000004</v>
      </c>
      <c r="BL113" s="74">
        <v>10.354825</v>
      </c>
      <c r="BM113" s="74">
        <v>3.6868674000000001</v>
      </c>
      <c r="BN113" s="74">
        <v>3.6502531999999999</v>
      </c>
      <c r="BP113" s="90">
        <v>2006</v>
      </c>
    </row>
    <row r="114" spans="2:68">
      <c r="B114" s="90">
        <v>2007</v>
      </c>
      <c r="C114" s="74">
        <v>0.29143859999999999</v>
      </c>
      <c r="D114" s="74">
        <v>0</v>
      </c>
      <c r="E114" s="74">
        <v>0.28172510000000001</v>
      </c>
      <c r="F114" s="74">
        <v>1.6447571000000001</v>
      </c>
      <c r="G114" s="74">
        <v>4.8836760999999997</v>
      </c>
      <c r="H114" s="74">
        <v>10.103443</v>
      </c>
      <c r="I114" s="74">
        <v>12.116839000000001</v>
      </c>
      <c r="J114" s="74">
        <v>9.1913906000000001</v>
      </c>
      <c r="K114" s="74">
        <v>7.9000152999999997</v>
      </c>
      <c r="L114" s="74">
        <v>7.0884233999999999</v>
      </c>
      <c r="M114" s="74">
        <v>5.279382</v>
      </c>
      <c r="N114" s="74">
        <v>3.1965835</v>
      </c>
      <c r="O114" s="74">
        <v>3.2152395</v>
      </c>
      <c r="P114" s="74">
        <v>3.0217719000000001</v>
      </c>
      <c r="Q114" s="74">
        <v>2.5947825</v>
      </c>
      <c r="R114" s="74">
        <v>4.7744282</v>
      </c>
      <c r="S114" s="74">
        <v>2.9374959999999999</v>
      </c>
      <c r="T114" s="74">
        <v>11.719842</v>
      </c>
      <c r="U114" s="74">
        <v>5.0223902000000002</v>
      </c>
      <c r="V114" s="74">
        <v>5.1187205000000002</v>
      </c>
      <c r="X114" s="90">
        <v>2007</v>
      </c>
      <c r="Y114" s="74">
        <v>0</v>
      </c>
      <c r="Z114" s="74">
        <v>0</v>
      </c>
      <c r="AA114" s="74">
        <v>0</v>
      </c>
      <c r="AB114" s="74">
        <v>0.86814349999999996</v>
      </c>
      <c r="AC114" s="74">
        <v>1.3783312999999999</v>
      </c>
      <c r="AD114" s="74">
        <v>3.3874765</v>
      </c>
      <c r="AE114" s="74">
        <v>3.0103089000000001</v>
      </c>
      <c r="AF114" s="74">
        <v>4.341037</v>
      </c>
      <c r="AG114" s="74">
        <v>3.5648365000000002</v>
      </c>
      <c r="AH114" s="74">
        <v>4.0674301000000002</v>
      </c>
      <c r="AI114" s="74">
        <v>5.4980034</v>
      </c>
      <c r="AJ114" s="74">
        <v>3.6593612000000002</v>
      </c>
      <c r="AK114" s="74">
        <v>3.0392999999999999</v>
      </c>
      <c r="AL114" s="74">
        <v>3.2216494999999998</v>
      </c>
      <c r="AM114" s="74">
        <v>2.1088402999999998</v>
      </c>
      <c r="AN114" s="74">
        <v>4.3863941000000004</v>
      </c>
      <c r="AO114" s="74">
        <v>7.4792451</v>
      </c>
      <c r="AP114" s="74">
        <v>8.8412249000000003</v>
      </c>
      <c r="AQ114" s="74">
        <v>2.8833340000000001</v>
      </c>
      <c r="AR114" s="74">
        <v>2.7510224000000001</v>
      </c>
      <c r="AT114" s="90">
        <v>2007</v>
      </c>
      <c r="AU114" s="74">
        <v>0.1496469</v>
      </c>
      <c r="AV114" s="74">
        <v>0</v>
      </c>
      <c r="AW114" s="74">
        <v>0.14463219999999999</v>
      </c>
      <c r="AX114" s="74">
        <v>1.2669623000000001</v>
      </c>
      <c r="AY114" s="74">
        <v>3.1689501999999998</v>
      </c>
      <c r="AZ114" s="74">
        <v>6.7783913</v>
      </c>
      <c r="BA114" s="74">
        <v>7.5493245</v>
      </c>
      <c r="BB114" s="74">
        <v>6.7494383999999998</v>
      </c>
      <c r="BC114" s="74">
        <v>5.7172032000000002</v>
      </c>
      <c r="BD114" s="74">
        <v>5.5634665999999999</v>
      </c>
      <c r="BE114" s="74">
        <v>5.3894299999999999</v>
      </c>
      <c r="BF114" s="74">
        <v>3.4284994000000002</v>
      </c>
      <c r="BG114" s="74">
        <v>3.1274611000000001</v>
      </c>
      <c r="BH114" s="74">
        <v>3.1225098</v>
      </c>
      <c r="BI114" s="74">
        <v>2.3428458000000001</v>
      </c>
      <c r="BJ114" s="74">
        <v>4.5644593000000002</v>
      </c>
      <c r="BK114" s="74">
        <v>5.5977550999999997</v>
      </c>
      <c r="BL114" s="74">
        <v>9.7883347000000001</v>
      </c>
      <c r="BM114" s="74">
        <v>3.946682</v>
      </c>
      <c r="BN114" s="74">
        <v>3.9358076999999998</v>
      </c>
      <c r="BP114" s="90">
        <v>2007</v>
      </c>
    </row>
    <row r="115" spans="2:68">
      <c r="B115" s="90">
        <v>2008</v>
      </c>
      <c r="C115" s="74">
        <v>0</v>
      </c>
      <c r="D115" s="74">
        <v>0</v>
      </c>
      <c r="E115" s="74">
        <v>0</v>
      </c>
      <c r="F115" s="74">
        <v>1.7478826999999999</v>
      </c>
      <c r="G115" s="74">
        <v>4.4703469</v>
      </c>
      <c r="H115" s="74">
        <v>11.715968</v>
      </c>
      <c r="I115" s="74">
        <v>14.697680999999999</v>
      </c>
      <c r="J115" s="74">
        <v>12.551584999999999</v>
      </c>
      <c r="K115" s="74">
        <v>10.877769000000001</v>
      </c>
      <c r="L115" s="74">
        <v>7.4802757</v>
      </c>
      <c r="M115" s="74">
        <v>7.9324443999999996</v>
      </c>
      <c r="N115" s="74">
        <v>3.3265007999999998</v>
      </c>
      <c r="O115" s="74">
        <v>3.2147047999999998</v>
      </c>
      <c r="P115" s="74">
        <v>3.4070969999999998</v>
      </c>
      <c r="Q115" s="74">
        <v>2.2035931</v>
      </c>
      <c r="R115" s="74">
        <v>3.5779740000000002</v>
      </c>
      <c r="S115" s="74">
        <v>3.9760301999999998</v>
      </c>
      <c r="T115" s="74">
        <v>11.930937</v>
      </c>
      <c r="U115" s="74">
        <v>5.9307353000000003</v>
      </c>
      <c r="V115" s="74">
        <v>6.0574564000000004</v>
      </c>
      <c r="X115" s="90">
        <v>2008</v>
      </c>
      <c r="Y115" s="74">
        <v>0.29724699999999998</v>
      </c>
      <c r="Z115" s="74">
        <v>0</v>
      </c>
      <c r="AA115" s="74">
        <v>0</v>
      </c>
      <c r="AB115" s="74">
        <v>0.56829890000000005</v>
      </c>
      <c r="AC115" s="74">
        <v>2.4212261000000002</v>
      </c>
      <c r="AD115" s="74">
        <v>3.6468696</v>
      </c>
      <c r="AE115" s="74">
        <v>4.2446099999999998</v>
      </c>
      <c r="AF115" s="74">
        <v>3.4964686</v>
      </c>
      <c r="AG115" s="74">
        <v>3.7097345000000002</v>
      </c>
      <c r="AH115" s="74">
        <v>3.8668813000000002</v>
      </c>
      <c r="AI115" s="74">
        <v>4.2585810000000004</v>
      </c>
      <c r="AJ115" s="74">
        <v>3.1382344999999998</v>
      </c>
      <c r="AK115" s="74">
        <v>1.972429</v>
      </c>
      <c r="AL115" s="74">
        <v>3.1231005999999999</v>
      </c>
      <c r="AM115" s="74">
        <v>2.0575285000000001</v>
      </c>
      <c r="AN115" s="74">
        <v>3.7238525999999998</v>
      </c>
      <c r="AO115" s="74">
        <v>6.1327870999999998</v>
      </c>
      <c r="AP115" s="74">
        <v>11.904052999999999</v>
      </c>
      <c r="AQ115" s="74">
        <v>2.8378348999999998</v>
      </c>
      <c r="AR115" s="74">
        <v>2.7046429000000001</v>
      </c>
      <c r="AT115" s="90">
        <v>2008</v>
      </c>
      <c r="AU115" s="74">
        <v>0.14460339999999999</v>
      </c>
      <c r="AV115" s="74">
        <v>0</v>
      </c>
      <c r="AW115" s="74">
        <v>0</v>
      </c>
      <c r="AX115" s="74">
        <v>1.1743478000000001</v>
      </c>
      <c r="AY115" s="74">
        <v>3.4723087000000001</v>
      </c>
      <c r="AZ115" s="74">
        <v>7.7332920999999999</v>
      </c>
      <c r="BA115" s="74">
        <v>9.4627879000000004</v>
      </c>
      <c r="BB115" s="74">
        <v>7.9896675000000004</v>
      </c>
      <c r="BC115" s="74">
        <v>7.2695309000000004</v>
      </c>
      <c r="BD115" s="74">
        <v>5.6573481000000001</v>
      </c>
      <c r="BE115" s="74">
        <v>6.0809191</v>
      </c>
      <c r="BF115" s="74">
        <v>3.2319219000000001</v>
      </c>
      <c r="BG115" s="74">
        <v>2.5948112999999999</v>
      </c>
      <c r="BH115" s="74">
        <v>3.2641811000000001</v>
      </c>
      <c r="BI115" s="74">
        <v>2.1280573999999999</v>
      </c>
      <c r="BJ115" s="74">
        <v>3.6567617000000001</v>
      </c>
      <c r="BK115" s="74">
        <v>5.2301007000000004</v>
      </c>
      <c r="BL115" s="74">
        <v>11.913001</v>
      </c>
      <c r="BM115" s="74">
        <v>4.3766356000000002</v>
      </c>
      <c r="BN115" s="74">
        <v>4.3832212999999998</v>
      </c>
      <c r="BP115" s="90">
        <v>2008</v>
      </c>
    </row>
    <row r="116" spans="2:68">
      <c r="B116" s="90">
        <v>2009</v>
      </c>
      <c r="C116" s="74">
        <v>0</v>
      </c>
      <c r="D116" s="74">
        <v>0</v>
      </c>
      <c r="E116" s="74">
        <v>0</v>
      </c>
      <c r="F116" s="74">
        <v>1.5969295999999999</v>
      </c>
      <c r="G116" s="74">
        <v>4.1788447</v>
      </c>
      <c r="H116" s="74">
        <v>11.231552000000001</v>
      </c>
      <c r="I116" s="74">
        <v>14.221688</v>
      </c>
      <c r="J116" s="74">
        <v>15.321417</v>
      </c>
      <c r="K116" s="74">
        <v>12.659071000000001</v>
      </c>
      <c r="L116" s="74">
        <v>10.643338</v>
      </c>
      <c r="M116" s="74">
        <v>9.0253089000000006</v>
      </c>
      <c r="N116" s="74">
        <v>4.8494633</v>
      </c>
      <c r="O116" s="74">
        <v>3.9689524</v>
      </c>
      <c r="P116" s="74">
        <v>3.9500069</v>
      </c>
      <c r="Q116" s="74">
        <v>2.4268752</v>
      </c>
      <c r="R116" s="74">
        <v>5.5436981999999997</v>
      </c>
      <c r="S116" s="74">
        <v>4.4207198999999999</v>
      </c>
      <c r="T116" s="74">
        <v>8.8704669999999997</v>
      </c>
      <c r="U116" s="74">
        <v>6.6291403999999998</v>
      </c>
      <c r="V116" s="74">
        <v>6.7553755000000004</v>
      </c>
      <c r="X116" s="90">
        <v>2009</v>
      </c>
      <c r="Y116" s="74">
        <v>0</v>
      </c>
      <c r="Z116" s="74">
        <v>0</v>
      </c>
      <c r="AA116" s="74">
        <v>0.14822479999999999</v>
      </c>
      <c r="AB116" s="74">
        <v>0.56259110000000001</v>
      </c>
      <c r="AC116" s="74">
        <v>1.3025005000000001</v>
      </c>
      <c r="AD116" s="74">
        <v>2.8350697999999999</v>
      </c>
      <c r="AE116" s="74">
        <v>4.7421104999999999</v>
      </c>
      <c r="AF116" s="74">
        <v>4.3316349000000001</v>
      </c>
      <c r="AG116" s="74">
        <v>4.0703087</v>
      </c>
      <c r="AH116" s="74">
        <v>5.6122807000000003</v>
      </c>
      <c r="AI116" s="74">
        <v>6.5190405</v>
      </c>
      <c r="AJ116" s="74">
        <v>5.4018514</v>
      </c>
      <c r="AK116" s="74">
        <v>3.4600759000000001</v>
      </c>
      <c r="AL116" s="74">
        <v>2.7555546999999998</v>
      </c>
      <c r="AM116" s="74">
        <v>2.2814382000000002</v>
      </c>
      <c r="AN116" s="74">
        <v>5.0842976999999996</v>
      </c>
      <c r="AO116" s="74">
        <v>4.0380383000000002</v>
      </c>
      <c r="AP116" s="74">
        <v>9.4176610000000007</v>
      </c>
      <c r="AQ116" s="74">
        <v>3.2320692000000002</v>
      </c>
      <c r="AR116" s="74">
        <v>3.1057855000000001</v>
      </c>
      <c r="AT116" s="90">
        <v>2009</v>
      </c>
      <c r="AU116" s="74">
        <v>0</v>
      </c>
      <c r="AV116" s="74">
        <v>0</v>
      </c>
      <c r="AW116" s="74">
        <v>7.2136699999999998E-2</v>
      </c>
      <c r="AX116" s="74">
        <v>1.0940635000000001</v>
      </c>
      <c r="AY116" s="74">
        <v>2.7823869999999999</v>
      </c>
      <c r="AZ116" s="74">
        <v>7.1007012999999999</v>
      </c>
      <c r="BA116" s="74">
        <v>9.4826727999999996</v>
      </c>
      <c r="BB116" s="74">
        <v>9.7863216000000008</v>
      </c>
      <c r="BC116" s="74">
        <v>8.3329860999999994</v>
      </c>
      <c r="BD116" s="74">
        <v>8.1058652000000002</v>
      </c>
      <c r="BE116" s="74">
        <v>7.7617927</v>
      </c>
      <c r="BF116" s="74">
        <v>5.1275199000000002</v>
      </c>
      <c r="BG116" s="74">
        <v>3.7148386000000002</v>
      </c>
      <c r="BH116" s="74">
        <v>3.3492595999999999</v>
      </c>
      <c r="BI116" s="74">
        <v>2.3519104999999998</v>
      </c>
      <c r="BJ116" s="74">
        <v>5.2961748999999996</v>
      </c>
      <c r="BK116" s="74">
        <v>4.1996121999999998</v>
      </c>
      <c r="BL116" s="74">
        <v>9.2333847000000002</v>
      </c>
      <c r="BM116" s="74">
        <v>4.9235528999999998</v>
      </c>
      <c r="BN116" s="74">
        <v>4.9315937999999999</v>
      </c>
      <c r="BP116" s="90">
        <v>2009</v>
      </c>
    </row>
    <row r="117" spans="2:68">
      <c r="B117" s="90">
        <v>2010</v>
      </c>
      <c r="C117" s="74">
        <v>0.13399040000000001</v>
      </c>
      <c r="D117" s="74">
        <v>0.28656989999999999</v>
      </c>
      <c r="E117" s="74">
        <v>0</v>
      </c>
      <c r="F117" s="74">
        <v>1.4679956999999999</v>
      </c>
      <c r="G117" s="74">
        <v>4.4899206999999999</v>
      </c>
      <c r="H117" s="74">
        <v>9.4388825999999995</v>
      </c>
      <c r="I117" s="74">
        <v>14.808372</v>
      </c>
      <c r="J117" s="74">
        <v>13.974446</v>
      </c>
      <c r="K117" s="74">
        <v>12.977582</v>
      </c>
      <c r="L117" s="74">
        <v>10.901064</v>
      </c>
      <c r="M117" s="74">
        <v>10.915311000000001</v>
      </c>
      <c r="N117" s="74">
        <v>7.7068082999999996</v>
      </c>
      <c r="O117" s="74">
        <v>2.3449094000000001</v>
      </c>
      <c r="P117" s="74">
        <v>2.4377217</v>
      </c>
      <c r="Q117" s="74">
        <v>2.9067232999999999</v>
      </c>
      <c r="R117" s="74">
        <v>3.5466163000000002</v>
      </c>
      <c r="S117" s="74">
        <v>5.3667935</v>
      </c>
      <c r="T117" s="74">
        <v>15.959387</v>
      </c>
      <c r="U117" s="74">
        <v>6.7287689000000004</v>
      </c>
      <c r="V117" s="74">
        <v>6.8776978</v>
      </c>
      <c r="X117" s="90">
        <v>2010</v>
      </c>
      <c r="Y117" s="74">
        <v>0.14130480000000001</v>
      </c>
      <c r="Z117" s="74">
        <v>0.1509954</v>
      </c>
      <c r="AA117" s="74">
        <v>0</v>
      </c>
      <c r="AB117" s="74">
        <v>0.98490699999999998</v>
      </c>
      <c r="AC117" s="74">
        <v>1.5365192000000001</v>
      </c>
      <c r="AD117" s="74">
        <v>2.8718159000000001</v>
      </c>
      <c r="AE117" s="74">
        <v>4.9424207999999998</v>
      </c>
      <c r="AF117" s="74">
        <v>4.2171117999999996</v>
      </c>
      <c r="AG117" s="74">
        <v>4.3913577999999998</v>
      </c>
      <c r="AH117" s="74">
        <v>5.2280113999999998</v>
      </c>
      <c r="AI117" s="74">
        <v>4.8858012000000004</v>
      </c>
      <c r="AJ117" s="74">
        <v>3.4868244000000002</v>
      </c>
      <c r="AK117" s="74">
        <v>3.6829575999999999</v>
      </c>
      <c r="AL117" s="74">
        <v>2.4061913000000001</v>
      </c>
      <c r="AM117" s="74">
        <v>2.4940144000000002</v>
      </c>
      <c r="AN117" s="74">
        <v>3.3778649000000001</v>
      </c>
      <c r="AO117" s="74">
        <v>6.7822846999999999</v>
      </c>
      <c r="AP117" s="74">
        <v>9.0192540999999995</v>
      </c>
      <c r="AQ117" s="74">
        <v>3.0820905000000001</v>
      </c>
      <c r="AR117" s="74">
        <v>2.9577512000000001</v>
      </c>
      <c r="AT117" s="90">
        <v>2010</v>
      </c>
      <c r="AU117" s="74">
        <v>0.13755039999999999</v>
      </c>
      <c r="AV117" s="74">
        <v>0.2205587</v>
      </c>
      <c r="AW117" s="74">
        <v>0</v>
      </c>
      <c r="AX117" s="74">
        <v>1.2328361999999999</v>
      </c>
      <c r="AY117" s="74">
        <v>3.0528567999999998</v>
      </c>
      <c r="AZ117" s="74">
        <v>6.2067677000000003</v>
      </c>
      <c r="BA117" s="74">
        <v>9.8785407000000003</v>
      </c>
      <c r="BB117" s="74">
        <v>9.0594085</v>
      </c>
      <c r="BC117" s="74">
        <v>8.6526463000000007</v>
      </c>
      <c r="BD117" s="74">
        <v>8.0395985999999997</v>
      </c>
      <c r="BE117" s="74">
        <v>7.8735682999999996</v>
      </c>
      <c r="BF117" s="74">
        <v>5.5793207000000002</v>
      </c>
      <c r="BG117" s="74">
        <v>3.014106</v>
      </c>
      <c r="BH117" s="74">
        <v>2.4218538999999999</v>
      </c>
      <c r="BI117" s="74">
        <v>2.6954406999999998</v>
      </c>
      <c r="BJ117" s="74">
        <v>3.4557517999999998</v>
      </c>
      <c r="BK117" s="74">
        <v>6.1787159000000003</v>
      </c>
      <c r="BL117" s="74">
        <v>11.381449</v>
      </c>
      <c r="BM117" s="74">
        <v>4.8974774999999999</v>
      </c>
      <c r="BN117" s="74">
        <v>4.9015297999999996</v>
      </c>
      <c r="BP117" s="90">
        <v>2010</v>
      </c>
    </row>
    <row r="118" spans="2:68">
      <c r="B118" s="90">
        <v>2011</v>
      </c>
      <c r="C118" s="74">
        <v>0</v>
      </c>
      <c r="D118" s="74">
        <v>0.14040900000000001</v>
      </c>
      <c r="E118" s="74">
        <v>0.28107929999999998</v>
      </c>
      <c r="F118" s="74">
        <v>1.0715257</v>
      </c>
      <c r="G118" s="74">
        <v>5.5861172999999997</v>
      </c>
      <c r="H118" s="74">
        <v>9.9871119000000004</v>
      </c>
      <c r="I118" s="74">
        <v>17.810458000000001</v>
      </c>
      <c r="J118" s="74">
        <v>14.190671</v>
      </c>
      <c r="K118" s="74">
        <v>10.676862</v>
      </c>
      <c r="L118" s="74">
        <v>11.123514</v>
      </c>
      <c r="M118" s="74">
        <v>9.0586201000000006</v>
      </c>
      <c r="N118" s="74">
        <v>5.1354164000000004</v>
      </c>
      <c r="O118" s="74">
        <v>2.9450357999999999</v>
      </c>
      <c r="P118" s="74">
        <v>4.2171583999999998</v>
      </c>
      <c r="Q118" s="74">
        <v>2.7987999000000001</v>
      </c>
      <c r="R118" s="74">
        <v>3.8698043000000002</v>
      </c>
      <c r="S118" s="74">
        <v>5.7720966000000002</v>
      </c>
      <c r="T118" s="74">
        <v>11.504996999999999</v>
      </c>
      <c r="U118" s="74">
        <v>6.6917102000000002</v>
      </c>
      <c r="V118" s="74">
        <v>6.8286632000000003</v>
      </c>
      <c r="X118" s="90">
        <v>2011</v>
      </c>
      <c r="Y118" s="74">
        <v>0.140927</v>
      </c>
      <c r="Z118" s="74">
        <v>0</v>
      </c>
      <c r="AA118" s="74">
        <v>0.14785860000000001</v>
      </c>
      <c r="AB118" s="74">
        <v>0.56588289999999997</v>
      </c>
      <c r="AC118" s="74">
        <v>1.3955972999999999</v>
      </c>
      <c r="AD118" s="74">
        <v>2.3253366</v>
      </c>
      <c r="AE118" s="74">
        <v>3.7812112999999998</v>
      </c>
      <c r="AF118" s="74">
        <v>3.6629759000000002</v>
      </c>
      <c r="AG118" s="74">
        <v>4.4972117000000003</v>
      </c>
      <c r="AH118" s="74">
        <v>5.7863673000000002</v>
      </c>
      <c r="AI118" s="74">
        <v>4.9043258999999999</v>
      </c>
      <c r="AJ118" s="74">
        <v>4.0063864999999996</v>
      </c>
      <c r="AK118" s="74">
        <v>3.4157337999999999</v>
      </c>
      <c r="AL118" s="74">
        <v>3.3332847000000001</v>
      </c>
      <c r="AM118" s="74">
        <v>2.6999662999999998</v>
      </c>
      <c r="AN118" s="74">
        <v>5.0011669000000003</v>
      </c>
      <c r="AO118" s="74">
        <v>5.1290144</v>
      </c>
      <c r="AP118" s="74">
        <v>10.206512</v>
      </c>
      <c r="AQ118" s="74">
        <v>3.0387309</v>
      </c>
      <c r="AR118" s="74">
        <v>2.8839112</v>
      </c>
      <c r="AT118" s="90">
        <v>2011</v>
      </c>
      <c r="AU118" s="74">
        <v>6.8581699999999995E-2</v>
      </c>
      <c r="AV118" s="74">
        <v>7.2065100000000007E-2</v>
      </c>
      <c r="AW118" s="74">
        <v>0.2161594</v>
      </c>
      <c r="AX118" s="74">
        <v>0.82561669999999998</v>
      </c>
      <c r="AY118" s="74">
        <v>3.5367194999999998</v>
      </c>
      <c r="AZ118" s="74">
        <v>6.2116670999999997</v>
      </c>
      <c r="BA118" s="74">
        <v>10.806158999999999</v>
      </c>
      <c r="BB118" s="74">
        <v>8.8950448000000009</v>
      </c>
      <c r="BC118" s="74">
        <v>7.5602742999999997</v>
      </c>
      <c r="BD118" s="74">
        <v>8.4315008999999996</v>
      </c>
      <c r="BE118" s="74">
        <v>6.9608844999999997</v>
      </c>
      <c r="BF118" s="74">
        <v>4.5658922000000004</v>
      </c>
      <c r="BG118" s="74">
        <v>3.1810767000000002</v>
      </c>
      <c r="BH118" s="74">
        <v>3.7725567</v>
      </c>
      <c r="BI118" s="74">
        <v>2.7484948999999999</v>
      </c>
      <c r="BJ118" s="74">
        <v>4.4775505000000004</v>
      </c>
      <c r="BK118" s="74">
        <v>5.4050159000000004</v>
      </c>
      <c r="BL118" s="74">
        <v>10.653928000000001</v>
      </c>
      <c r="BM118" s="74">
        <v>4.8567539999999996</v>
      </c>
      <c r="BN118" s="74">
        <v>4.8545052000000002</v>
      </c>
      <c r="BP118" s="90">
        <v>2011</v>
      </c>
    </row>
    <row r="119" spans="2:68">
      <c r="B119" s="90">
        <v>2012</v>
      </c>
      <c r="C119" s="74">
        <v>0.1303404</v>
      </c>
      <c r="D119" s="74">
        <v>0</v>
      </c>
      <c r="E119" s="74">
        <v>0</v>
      </c>
      <c r="F119" s="74">
        <v>1.0671789</v>
      </c>
      <c r="G119" s="74">
        <v>3.6094523999999999</v>
      </c>
      <c r="H119" s="74">
        <v>6.9766468000000001</v>
      </c>
      <c r="I119" s="74">
        <v>11.403779999999999</v>
      </c>
      <c r="J119" s="74">
        <v>13.916414</v>
      </c>
      <c r="K119" s="74">
        <v>11.749383999999999</v>
      </c>
      <c r="L119" s="74">
        <v>9.6115866000000008</v>
      </c>
      <c r="M119" s="74">
        <v>7.2957166000000004</v>
      </c>
      <c r="N119" s="74">
        <v>5.4898505000000002</v>
      </c>
      <c r="O119" s="74">
        <v>4.7605054999999998</v>
      </c>
      <c r="P119" s="74">
        <v>2.1661773000000002</v>
      </c>
      <c r="Q119" s="74">
        <v>4.0538021000000004</v>
      </c>
      <c r="R119" s="74">
        <v>4.4989315000000003</v>
      </c>
      <c r="S119" s="74">
        <v>5.1925933000000004</v>
      </c>
      <c r="T119" s="74">
        <v>11.561873</v>
      </c>
      <c r="U119" s="74">
        <v>5.7632918999999996</v>
      </c>
      <c r="V119" s="74">
        <v>5.8817045999999999</v>
      </c>
      <c r="X119" s="90">
        <v>2012</v>
      </c>
      <c r="Y119" s="74">
        <v>0</v>
      </c>
      <c r="Z119" s="74">
        <v>0</v>
      </c>
      <c r="AA119" s="74">
        <v>0</v>
      </c>
      <c r="AB119" s="74">
        <v>0.98499429999999999</v>
      </c>
      <c r="AC119" s="74">
        <v>1.8805783</v>
      </c>
      <c r="AD119" s="74">
        <v>2.3844837000000001</v>
      </c>
      <c r="AE119" s="74">
        <v>4.6722304000000001</v>
      </c>
      <c r="AF119" s="74">
        <v>4.6093510999999996</v>
      </c>
      <c r="AG119" s="74">
        <v>4.2390432999999996</v>
      </c>
      <c r="AH119" s="74">
        <v>6.7161856000000002</v>
      </c>
      <c r="AI119" s="74">
        <v>6.8870075999999996</v>
      </c>
      <c r="AJ119" s="74">
        <v>3.6246383</v>
      </c>
      <c r="AK119" s="74">
        <v>2.9195896000000001</v>
      </c>
      <c r="AL119" s="74">
        <v>3.6948447</v>
      </c>
      <c r="AM119" s="74">
        <v>2.6010982</v>
      </c>
      <c r="AN119" s="74">
        <v>4.2624069000000002</v>
      </c>
      <c r="AO119" s="74">
        <v>2.7721564999999999</v>
      </c>
      <c r="AP119" s="74">
        <v>11.700611</v>
      </c>
      <c r="AQ119" s="74">
        <v>3.3185978</v>
      </c>
      <c r="AR119" s="74">
        <v>3.1778238000000001</v>
      </c>
      <c r="AT119" s="90">
        <v>2012</v>
      </c>
      <c r="AU119" s="74">
        <v>6.6903500000000005E-2</v>
      </c>
      <c r="AV119" s="74">
        <v>0</v>
      </c>
      <c r="AW119" s="74">
        <v>0</v>
      </c>
      <c r="AX119" s="74">
        <v>1.0271834</v>
      </c>
      <c r="AY119" s="74">
        <v>2.7628075000000001</v>
      </c>
      <c r="AZ119" s="74">
        <v>4.7092951999999997</v>
      </c>
      <c r="BA119" s="74">
        <v>8.0508512000000003</v>
      </c>
      <c r="BB119" s="74">
        <v>9.2480618999999997</v>
      </c>
      <c r="BC119" s="74">
        <v>7.9549091000000001</v>
      </c>
      <c r="BD119" s="74">
        <v>8.1499646000000006</v>
      </c>
      <c r="BE119" s="74">
        <v>7.0892564</v>
      </c>
      <c r="BF119" s="74">
        <v>4.5464712</v>
      </c>
      <c r="BG119" s="74">
        <v>3.8345310000000001</v>
      </c>
      <c r="BH119" s="74">
        <v>2.9353145</v>
      </c>
      <c r="BI119" s="74">
        <v>3.313558</v>
      </c>
      <c r="BJ119" s="74">
        <v>4.3727546000000004</v>
      </c>
      <c r="BK119" s="74">
        <v>3.8194265000000001</v>
      </c>
      <c r="BL119" s="74">
        <v>11.652101999999999</v>
      </c>
      <c r="BM119" s="74">
        <v>4.5351642999999999</v>
      </c>
      <c r="BN119" s="74">
        <v>4.5251736999999999</v>
      </c>
      <c r="BP119" s="90">
        <v>2012</v>
      </c>
    </row>
    <row r="120" spans="2:68">
      <c r="B120" s="90">
        <v>2013</v>
      </c>
      <c r="C120" s="74">
        <v>0.25547999999999998</v>
      </c>
      <c r="D120" s="74">
        <v>0</v>
      </c>
      <c r="E120" s="74">
        <v>0.27978760000000003</v>
      </c>
      <c r="F120" s="74">
        <v>1.1962326999999999</v>
      </c>
      <c r="G120" s="74">
        <v>4.4073327999999998</v>
      </c>
      <c r="H120" s="74">
        <v>7.4310003</v>
      </c>
      <c r="I120" s="74">
        <v>11.082335</v>
      </c>
      <c r="J120" s="74">
        <v>15.988694000000001</v>
      </c>
      <c r="K120" s="74">
        <v>13.412001</v>
      </c>
      <c r="L120" s="74">
        <v>13.070083</v>
      </c>
      <c r="M120" s="74">
        <v>10.325029000000001</v>
      </c>
      <c r="N120" s="74">
        <v>5.9878052999999998</v>
      </c>
      <c r="O120" s="74">
        <v>2.9263963</v>
      </c>
      <c r="P120" s="74">
        <v>3.5394470999999998</v>
      </c>
      <c r="Q120" s="74">
        <v>2.6215000000000002</v>
      </c>
      <c r="R120" s="74">
        <v>2.8967770000000002</v>
      </c>
      <c r="S120" s="74">
        <v>3.0917157</v>
      </c>
      <c r="T120" s="74">
        <v>10.287668999999999</v>
      </c>
      <c r="U120" s="74">
        <v>6.4052619000000002</v>
      </c>
      <c r="V120" s="74">
        <v>6.5650363</v>
      </c>
      <c r="X120" s="90">
        <v>2013</v>
      </c>
      <c r="Y120" s="74">
        <v>0.13485539999999999</v>
      </c>
      <c r="Z120" s="74">
        <v>0</v>
      </c>
      <c r="AA120" s="74">
        <v>0</v>
      </c>
      <c r="AB120" s="74">
        <v>0.4201916</v>
      </c>
      <c r="AC120" s="74">
        <v>1.6125991</v>
      </c>
      <c r="AD120" s="74">
        <v>2.9159619999999999</v>
      </c>
      <c r="AE120" s="74">
        <v>4.9853782999999998</v>
      </c>
      <c r="AF120" s="74">
        <v>5.2749673000000001</v>
      </c>
      <c r="AG120" s="74">
        <v>5.9580127000000003</v>
      </c>
      <c r="AH120" s="74">
        <v>5.5552397999999998</v>
      </c>
      <c r="AI120" s="74">
        <v>5.2417803000000003</v>
      </c>
      <c r="AJ120" s="74">
        <v>3.8325923999999998</v>
      </c>
      <c r="AK120" s="74">
        <v>3.3442473000000001</v>
      </c>
      <c r="AL120" s="74">
        <v>2.7630975000000002</v>
      </c>
      <c r="AM120" s="74">
        <v>3.5183304999999998</v>
      </c>
      <c r="AN120" s="74">
        <v>3.2056111</v>
      </c>
      <c r="AO120" s="74">
        <v>3.5802656000000002</v>
      </c>
      <c r="AP120" s="74">
        <v>6.0234133999999999</v>
      </c>
      <c r="AQ120" s="74">
        <v>3.1922315000000001</v>
      </c>
      <c r="AR120" s="74">
        <v>3.1163314</v>
      </c>
      <c r="AT120" s="90">
        <v>2013</v>
      </c>
      <c r="AU120" s="74">
        <v>0.196802</v>
      </c>
      <c r="AV120" s="74">
        <v>0</v>
      </c>
      <c r="AW120" s="74">
        <v>0.1433779</v>
      </c>
      <c r="AX120" s="74">
        <v>0.81837409999999999</v>
      </c>
      <c r="AY120" s="74">
        <v>3.0382910000000001</v>
      </c>
      <c r="AZ120" s="74">
        <v>5.1961127999999999</v>
      </c>
      <c r="BA120" s="74">
        <v>8.0481435999999995</v>
      </c>
      <c r="BB120" s="74">
        <v>10.625939000000001</v>
      </c>
      <c r="BC120" s="74">
        <v>9.6422310000000007</v>
      </c>
      <c r="BD120" s="74">
        <v>9.2719617000000003</v>
      </c>
      <c r="BE120" s="74">
        <v>7.7554049000000003</v>
      </c>
      <c r="BF120" s="74">
        <v>4.8948717999999998</v>
      </c>
      <c r="BG120" s="74">
        <v>3.1374819999999999</v>
      </c>
      <c r="BH120" s="74">
        <v>3.1490928999999999</v>
      </c>
      <c r="BI120" s="74">
        <v>3.0793826000000002</v>
      </c>
      <c r="BJ120" s="74">
        <v>3.0605894999999999</v>
      </c>
      <c r="BK120" s="74">
        <v>3.3674191000000002</v>
      </c>
      <c r="BL120" s="74">
        <v>7.5384115999999999</v>
      </c>
      <c r="BM120" s="74">
        <v>4.7907031</v>
      </c>
      <c r="BN120" s="74">
        <v>4.8298097999999996</v>
      </c>
      <c r="BP120" s="90">
        <v>2013</v>
      </c>
    </row>
    <row r="121" spans="2:68">
      <c r="B121" s="90">
        <v>2014</v>
      </c>
      <c r="C121" s="74">
        <v>0</v>
      </c>
      <c r="D121" s="74">
        <v>0</v>
      </c>
      <c r="E121" s="74">
        <v>0</v>
      </c>
      <c r="F121" s="74">
        <v>0.92790320000000004</v>
      </c>
      <c r="G121" s="74">
        <v>3.4190735000000001</v>
      </c>
      <c r="H121" s="74">
        <v>7.0245405999999999</v>
      </c>
      <c r="I121" s="74">
        <v>13.582311000000001</v>
      </c>
      <c r="J121" s="74">
        <v>16.484266999999999</v>
      </c>
      <c r="K121" s="74">
        <v>18.722038999999999</v>
      </c>
      <c r="L121" s="74">
        <v>14.758008</v>
      </c>
      <c r="M121" s="74">
        <v>12.447616</v>
      </c>
      <c r="N121" s="74">
        <v>10.46205</v>
      </c>
      <c r="O121" s="74">
        <v>6.4329365999999997</v>
      </c>
      <c r="P121" s="74">
        <v>2.1604960000000002</v>
      </c>
      <c r="Q121" s="74">
        <v>3.2619551000000002</v>
      </c>
      <c r="R121" s="74">
        <v>4.1855598000000001</v>
      </c>
      <c r="S121" s="74">
        <v>1.5287949000000001</v>
      </c>
      <c r="T121" s="74">
        <v>6.7137852000000002</v>
      </c>
      <c r="U121" s="74">
        <v>7.4477929999999999</v>
      </c>
      <c r="V121" s="74">
        <v>7.6187621999999999</v>
      </c>
      <c r="X121" s="90">
        <v>2014</v>
      </c>
      <c r="Y121" s="74">
        <v>0</v>
      </c>
      <c r="Z121" s="74">
        <v>0</v>
      </c>
      <c r="AA121" s="74">
        <v>0</v>
      </c>
      <c r="AB121" s="74">
        <v>0.97721690000000005</v>
      </c>
      <c r="AC121" s="74">
        <v>1.966931</v>
      </c>
      <c r="AD121" s="74">
        <v>2.8618363000000002</v>
      </c>
      <c r="AE121" s="74">
        <v>4.4679757999999996</v>
      </c>
      <c r="AF121" s="74">
        <v>6.2937431000000004</v>
      </c>
      <c r="AG121" s="74">
        <v>6.8966583000000004</v>
      </c>
      <c r="AH121" s="74">
        <v>6.9143188000000002</v>
      </c>
      <c r="AI121" s="74">
        <v>7.0850023000000002</v>
      </c>
      <c r="AJ121" s="74">
        <v>6.5308435999999999</v>
      </c>
      <c r="AK121" s="74">
        <v>5.7687210999999996</v>
      </c>
      <c r="AL121" s="74">
        <v>2.4880396</v>
      </c>
      <c r="AM121" s="74">
        <v>2.6458081</v>
      </c>
      <c r="AN121" s="74">
        <v>1.8635854999999999</v>
      </c>
      <c r="AO121" s="74">
        <v>3.5897334000000001</v>
      </c>
      <c r="AP121" s="74">
        <v>4.1337688000000004</v>
      </c>
      <c r="AQ121" s="74">
        <v>3.7178814</v>
      </c>
      <c r="AR121" s="74">
        <v>3.6383991999999998</v>
      </c>
      <c r="AT121" s="90">
        <v>2014</v>
      </c>
      <c r="AU121" s="74">
        <v>0</v>
      </c>
      <c r="AV121" s="74">
        <v>0</v>
      </c>
      <c r="AW121" s="74">
        <v>0</v>
      </c>
      <c r="AX121" s="74">
        <v>0.95192180000000004</v>
      </c>
      <c r="AY121" s="74">
        <v>2.7081792</v>
      </c>
      <c r="AZ121" s="74">
        <v>4.9539200000000001</v>
      </c>
      <c r="BA121" s="74">
        <v>9.0346478999999995</v>
      </c>
      <c r="BB121" s="74">
        <v>11.382277999999999</v>
      </c>
      <c r="BC121" s="74">
        <v>12.743854000000001</v>
      </c>
      <c r="BD121" s="74">
        <v>10.779935</v>
      </c>
      <c r="BE121" s="74">
        <v>9.7333946000000005</v>
      </c>
      <c r="BF121" s="74">
        <v>8.4660743000000007</v>
      </c>
      <c r="BG121" s="74">
        <v>6.0956783999999997</v>
      </c>
      <c r="BH121" s="74">
        <v>2.3253317999999998</v>
      </c>
      <c r="BI121" s="74">
        <v>2.9473674000000001</v>
      </c>
      <c r="BJ121" s="74">
        <v>2.9573160999999999</v>
      </c>
      <c r="BK121" s="74">
        <v>2.6848760999999999</v>
      </c>
      <c r="BL121" s="74">
        <v>5.0645844999999996</v>
      </c>
      <c r="BM121" s="74">
        <v>5.5717222</v>
      </c>
      <c r="BN121" s="74">
        <v>5.6128577999999996</v>
      </c>
      <c r="BP121" s="90">
        <v>2014</v>
      </c>
    </row>
    <row r="122" spans="2:68">
      <c r="B122" s="90">
        <v>2015</v>
      </c>
      <c r="C122" s="74">
        <v>0.12546450000000001</v>
      </c>
      <c r="D122" s="74">
        <v>0</v>
      </c>
      <c r="E122" s="74">
        <v>0</v>
      </c>
      <c r="F122" s="74">
        <v>1.1960181000000001</v>
      </c>
      <c r="G122" s="74">
        <v>3.6199137000000001</v>
      </c>
      <c r="H122" s="74">
        <v>7.1455207999999999</v>
      </c>
      <c r="I122" s="74">
        <v>14.402189</v>
      </c>
      <c r="J122" s="74">
        <v>21.010624</v>
      </c>
      <c r="K122" s="74">
        <v>18.065348</v>
      </c>
      <c r="L122" s="74">
        <v>17.19462</v>
      </c>
      <c r="M122" s="74">
        <v>12.733623</v>
      </c>
      <c r="N122" s="74">
        <v>7.8835376000000004</v>
      </c>
      <c r="O122" s="74">
        <v>5.0919090000000002</v>
      </c>
      <c r="P122" s="74">
        <v>2.0933969000000001</v>
      </c>
      <c r="Q122" s="74">
        <v>5.0447784000000002</v>
      </c>
      <c r="R122" s="74">
        <v>2.6837892000000001</v>
      </c>
      <c r="S122" s="74">
        <v>3.5386419999999998</v>
      </c>
      <c r="T122" s="74">
        <v>2.9089724000000001</v>
      </c>
      <c r="U122" s="74">
        <v>7.7361085999999997</v>
      </c>
      <c r="V122" s="74">
        <v>8.0249827000000007</v>
      </c>
      <c r="X122" s="90">
        <v>2015</v>
      </c>
      <c r="Y122" s="74">
        <v>0</v>
      </c>
      <c r="Z122" s="74">
        <v>0</v>
      </c>
      <c r="AA122" s="74">
        <v>0.145759</v>
      </c>
      <c r="AB122" s="74">
        <v>0.2788004</v>
      </c>
      <c r="AC122" s="74">
        <v>0.8537574</v>
      </c>
      <c r="AD122" s="74">
        <v>2.1339682999999998</v>
      </c>
      <c r="AE122" s="74">
        <v>3.6470395</v>
      </c>
      <c r="AF122" s="74">
        <v>7.2367995000000001</v>
      </c>
      <c r="AG122" s="74">
        <v>8.1343409999999992</v>
      </c>
      <c r="AH122" s="74">
        <v>7.1775034</v>
      </c>
      <c r="AI122" s="74">
        <v>5.3143636000000001</v>
      </c>
      <c r="AJ122" s="74">
        <v>7.7520328999999997</v>
      </c>
      <c r="AK122" s="74">
        <v>3.8242848</v>
      </c>
      <c r="AL122" s="74">
        <v>2.7437288999999998</v>
      </c>
      <c r="AM122" s="74">
        <v>2.0735464000000001</v>
      </c>
      <c r="AN122" s="74">
        <v>2.1056051</v>
      </c>
      <c r="AO122" s="74">
        <v>4.3943576000000002</v>
      </c>
      <c r="AP122" s="74">
        <v>7.4058365000000004</v>
      </c>
      <c r="AQ122" s="74">
        <v>3.6035005</v>
      </c>
      <c r="AR122" s="74">
        <v>3.5131649999999999</v>
      </c>
      <c r="AT122" s="90">
        <v>2015</v>
      </c>
      <c r="AU122" s="74">
        <v>6.4409499999999995E-2</v>
      </c>
      <c r="AV122" s="74">
        <v>0</v>
      </c>
      <c r="AW122" s="74">
        <v>7.0887400000000003E-2</v>
      </c>
      <c r="AX122" s="74">
        <v>0.74837260000000005</v>
      </c>
      <c r="AY122" s="74">
        <v>2.2669256999999998</v>
      </c>
      <c r="AZ122" s="74">
        <v>4.6471888000000003</v>
      </c>
      <c r="BA122" s="74">
        <v>9.0167672000000003</v>
      </c>
      <c r="BB122" s="74">
        <v>14.113536</v>
      </c>
      <c r="BC122" s="74">
        <v>13.049704</v>
      </c>
      <c r="BD122" s="74">
        <v>12.101189</v>
      </c>
      <c r="BE122" s="74">
        <v>8.9747789000000004</v>
      </c>
      <c r="BF122" s="74">
        <v>7.8166504000000003</v>
      </c>
      <c r="BG122" s="74">
        <v>4.4456056999999998</v>
      </c>
      <c r="BH122" s="74">
        <v>2.4213515000000001</v>
      </c>
      <c r="BI122" s="74">
        <v>3.5281208999999998</v>
      </c>
      <c r="BJ122" s="74">
        <v>2.3789435000000001</v>
      </c>
      <c r="BK122" s="74">
        <v>4.0166288000000003</v>
      </c>
      <c r="BL122" s="74">
        <v>5.7576048000000002</v>
      </c>
      <c r="BM122" s="74">
        <v>5.6558628000000004</v>
      </c>
      <c r="BN122" s="74">
        <v>5.7650556999999996</v>
      </c>
      <c r="BP122" s="90">
        <v>2015</v>
      </c>
    </row>
    <row r="123" spans="2:68">
      <c r="B123" s="90">
        <v>2016</v>
      </c>
      <c r="C123" s="74">
        <v>0</v>
      </c>
      <c r="D123" s="74">
        <v>0</v>
      </c>
      <c r="E123" s="74">
        <v>0.1359715</v>
      </c>
      <c r="F123" s="74">
        <v>1.7205440000000001</v>
      </c>
      <c r="G123" s="74">
        <v>5.4336893000000002</v>
      </c>
      <c r="H123" s="74">
        <v>9.0334734000000001</v>
      </c>
      <c r="I123" s="74">
        <v>12.555194999999999</v>
      </c>
      <c r="J123" s="74">
        <v>22.94642</v>
      </c>
      <c r="K123" s="74">
        <v>20.429894999999998</v>
      </c>
      <c r="L123" s="74">
        <v>17.564671000000001</v>
      </c>
      <c r="M123" s="74">
        <v>16.518350999999999</v>
      </c>
      <c r="N123" s="74">
        <v>9.3956652999999992</v>
      </c>
      <c r="O123" s="74">
        <v>9.4104951999999997</v>
      </c>
      <c r="P123" s="74">
        <v>3.9041945</v>
      </c>
      <c r="Q123" s="74">
        <v>2.5180786999999998</v>
      </c>
      <c r="R123" s="74">
        <v>0.97353599999999996</v>
      </c>
      <c r="S123" s="74">
        <v>4.4444005000000004</v>
      </c>
      <c r="T123" s="74">
        <v>5.0212567000000004</v>
      </c>
      <c r="U123" s="74">
        <v>8.7561157999999999</v>
      </c>
      <c r="V123" s="74">
        <v>9.0306932999999994</v>
      </c>
      <c r="X123" s="90">
        <v>2016</v>
      </c>
      <c r="Y123" s="74">
        <v>0</v>
      </c>
      <c r="Z123" s="74">
        <v>0</v>
      </c>
      <c r="AA123" s="74">
        <v>0.28725640000000002</v>
      </c>
      <c r="AB123" s="74">
        <v>0.41691040000000001</v>
      </c>
      <c r="AC123" s="74">
        <v>1.8091907</v>
      </c>
      <c r="AD123" s="74">
        <v>2.3164463999999998</v>
      </c>
      <c r="AE123" s="74">
        <v>5.4322280000000003</v>
      </c>
      <c r="AF123" s="74">
        <v>5.9583363</v>
      </c>
      <c r="AG123" s="74">
        <v>9.1559887</v>
      </c>
      <c r="AH123" s="74">
        <v>8.7883973999999991</v>
      </c>
      <c r="AI123" s="74">
        <v>6.6184032000000004</v>
      </c>
      <c r="AJ123" s="74">
        <v>7.1791612999999996</v>
      </c>
      <c r="AK123" s="74">
        <v>4.4956953999999998</v>
      </c>
      <c r="AL123" s="74">
        <v>2.1524497</v>
      </c>
      <c r="AM123" s="74">
        <v>1.5440438999999999</v>
      </c>
      <c r="AN123" s="74">
        <v>1.4575347000000001</v>
      </c>
      <c r="AO123" s="74">
        <v>3.5629312999999998</v>
      </c>
      <c r="AP123" s="74">
        <v>5.6024070999999998</v>
      </c>
      <c r="AQ123" s="74">
        <v>3.8727035999999999</v>
      </c>
      <c r="AR123" s="74">
        <v>3.8288814000000002</v>
      </c>
      <c r="AT123" s="90">
        <v>2016</v>
      </c>
      <c r="AU123" s="74">
        <v>0</v>
      </c>
      <c r="AV123" s="74">
        <v>0</v>
      </c>
      <c r="AW123" s="74">
        <v>0.2095426</v>
      </c>
      <c r="AX123" s="74">
        <v>1.0846325000000001</v>
      </c>
      <c r="AY123" s="74">
        <v>3.6598164999999998</v>
      </c>
      <c r="AZ123" s="74">
        <v>5.6771332000000001</v>
      </c>
      <c r="BA123" s="74">
        <v>8.9739337999999993</v>
      </c>
      <c r="BB123" s="74">
        <v>14.432689999999999</v>
      </c>
      <c r="BC123" s="74">
        <v>14.753107</v>
      </c>
      <c r="BD123" s="74">
        <v>13.084683</v>
      </c>
      <c r="BE123" s="74">
        <v>11.495172999999999</v>
      </c>
      <c r="BF123" s="74">
        <v>8.2660587000000003</v>
      </c>
      <c r="BG123" s="74">
        <v>6.8971277999999998</v>
      </c>
      <c r="BH123" s="74">
        <v>3.0174180000000002</v>
      </c>
      <c r="BI123" s="74">
        <v>2.0220265999999998</v>
      </c>
      <c r="BJ123" s="74">
        <v>1.2285012</v>
      </c>
      <c r="BK123" s="74">
        <v>3.9551485999999998</v>
      </c>
      <c r="BL123" s="74">
        <v>5.3866027000000001</v>
      </c>
      <c r="BM123" s="74">
        <v>6.2957539999999996</v>
      </c>
      <c r="BN123" s="74">
        <v>6.4124911000000004</v>
      </c>
      <c r="BP123" s="90">
        <v>2016</v>
      </c>
    </row>
    <row r="124" spans="2:68">
      <c r="B124" s="90">
        <v>2017</v>
      </c>
      <c r="C124" s="74">
        <v>0</v>
      </c>
      <c r="D124" s="74">
        <v>0</v>
      </c>
      <c r="E124" s="74">
        <v>0.26391140000000002</v>
      </c>
      <c r="F124" s="74">
        <v>1.4474427000000001</v>
      </c>
      <c r="G124" s="74">
        <v>4.1122695</v>
      </c>
      <c r="H124" s="74">
        <v>9.3134876999999996</v>
      </c>
      <c r="I124" s="74">
        <v>13.956657</v>
      </c>
      <c r="J124" s="74">
        <v>20.777815</v>
      </c>
      <c r="K124" s="74">
        <v>22.180645999999999</v>
      </c>
      <c r="L124" s="74">
        <v>20.012131</v>
      </c>
      <c r="M124" s="74">
        <v>15.591369</v>
      </c>
      <c r="N124" s="74">
        <v>10.683501</v>
      </c>
      <c r="O124" s="74">
        <v>5.3901465000000002</v>
      </c>
      <c r="P124" s="74">
        <v>3.4087983999999998</v>
      </c>
      <c r="Q124" s="74">
        <v>2.7656925999999999</v>
      </c>
      <c r="R124" s="74">
        <v>1.2443499</v>
      </c>
      <c r="S124" s="74">
        <v>3.8145736000000001</v>
      </c>
      <c r="T124" s="74">
        <v>2.7136306000000001</v>
      </c>
      <c r="U124" s="74">
        <v>8.6449992000000009</v>
      </c>
      <c r="V124" s="74">
        <v>8.9864035999999992</v>
      </c>
      <c r="X124" s="90">
        <v>2017</v>
      </c>
      <c r="Y124" s="74">
        <v>0.26129380000000002</v>
      </c>
      <c r="Z124" s="74">
        <v>0.12934889999999999</v>
      </c>
      <c r="AA124" s="74">
        <v>0</v>
      </c>
      <c r="AB124" s="74">
        <v>0.1385844</v>
      </c>
      <c r="AC124" s="74">
        <v>1.3122389000000001</v>
      </c>
      <c r="AD124" s="74">
        <v>2.7125618</v>
      </c>
      <c r="AE124" s="74">
        <v>4.6585599999999996</v>
      </c>
      <c r="AF124" s="74">
        <v>6.7113208999999996</v>
      </c>
      <c r="AG124" s="74">
        <v>7.8094301000000002</v>
      </c>
      <c r="AH124" s="74">
        <v>9.0418172000000006</v>
      </c>
      <c r="AI124" s="74">
        <v>7.9379609999999996</v>
      </c>
      <c r="AJ124" s="74">
        <v>5.9858187999999997</v>
      </c>
      <c r="AK124" s="74">
        <v>4.2452588999999996</v>
      </c>
      <c r="AL124" s="74">
        <v>2.4652805999999998</v>
      </c>
      <c r="AM124" s="74">
        <v>1.8455481</v>
      </c>
      <c r="AN124" s="74">
        <v>1.9738271000000001</v>
      </c>
      <c r="AO124" s="74">
        <v>1.1595951</v>
      </c>
      <c r="AP124" s="74">
        <v>3.913805</v>
      </c>
      <c r="AQ124" s="74">
        <v>3.7210426000000001</v>
      </c>
      <c r="AR124" s="74">
        <v>3.7122557999999999</v>
      </c>
      <c r="AT124" s="90">
        <v>2017</v>
      </c>
      <c r="AU124" s="74">
        <v>0.1270299</v>
      </c>
      <c r="AV124" s="74">
        <v>6.2972799999999995E-2</v>
      </c>
      <c r="AW124" s="74">
        <v>0.13574040000000001</v>
      </c>
      <c r="AX124" s="74">
        <v>0.80996639999999998</v>
      </c>
      <c r="AY124" s="74">
        <v>2.7426181000000001</v>
      </c>
      <c r="AZ124" s="74">
        <v>6.0161623000000004</v>
      </c>
      <c r="BA124" s="74">
        <v>9.2744540000000004</v>
      </c>
      <c r="BB124" s="74">
        <v>13.716621</v>
      </c>
      <c r="BC124" s="74">
        <v>14.955973</v>
      </c>
      <c r="BD124" s="74">
        <v>14.423823000000001</v>
      </c>
      <c r="BE124" s="74">
        <v>11.704378999999999</v>
      </c>
      <c r="BF124" s="74">
        <v>8.2894489999999994</v>
      </c>
      <c r="BG124" s="74">
        <v>4.8031892999999997</v>
      </c>
      <c r="BH124" s="74">
        <v>2.928461</v>
      </c>
      <c r="BI124" s="74">
        <v>2.2971583</v>
      </c>
      <c r="BJ124" s="74">
        <v>1.6269927</v>
      </c>
      <c r="BK124" s="74">
        <v>2.3482547</v>
      </c>
      <c r="BL124" s="74">
        <v>3.4632952000000001</v>
      </c>
      <c r="BM124" s="74">
        <v>6.1644589999999999</v>
      </c>
      <c r="BN124" s="74">
        <v>6.3304125999999998</v>
      </c>
      <c r="BP124" s="90">
        <v>2017</v>
      </c>
    </row>
    <row r="125" spans="2:68">
      <c r="B125" s="90">
        <v>2018</v>
      </c>
      <c r="C125" s="74">
        <v>0.1244128</v>
      </c>
      <c r="D125" s="74">
        <v>0.1213529</v>
      </c>
      <c r="E125" s="74">
        <v>0</v>
      </c>
      <c r="F125" s="74">
        <v>1.4386475999999999</v>
      </c>
      <c r="G125" s="74">
        <v>5.4207825999999999</v>
      </c>
      <c r="H125" s="74">
        <v>8.7550527999999996</v>
      </c>
      <c r="I125" s="74">
        <v>13.121779999999999</v>
      </c>
      <c r="J125" s="74">
        <v>21.200804000000002</v>
      </c>
      <c r="K125" s="74">
        <v>21.3218</v>
      </c>
      <c r="L125" s="74">
        <v>18.926387999999999</v>
      </c>
      <c r="M125" s="74">
        <v>16.713978999999998</v>
      </c>
      <c r="N125" s="74">
        <v>11.162523999999999</v>
      </c>
      <c r="O125" s="74">
        <v>7.7127236999999997</v>
      </c>
      <c r="P125" s="74">
        <v>4.0667764999999996</v>
      </c>
      <c r="Q125" s="74">
        <v>2.0037389999999999</v>
      </c>
      <c r="R125" s="74">
        <v>1.5019119000000001</v>
      </c>
      <c r="S125" s="74">
        <v>0.91657770000000005</v>
      </c>
      <c r="T125" s="74">
        <v>3.1744184</v>
      </c>
      <c r="U125" s="74">
        <v>8.7084807000000009</v>
      </c>
      <c r="V125" s="74">
        <v>9.0198394999999998</v>
      </c>
      <c r="X125" s="90">
        <v>2018</v>
      </c>
      <c r="Y125" s="74">
        <v>0.13164149999999999</v>
      </c>
      <c r="Z125" s="74">
        <v>0</v>
      </c>
      <c r="AA125" s="74">
        <v>0.1358026</v>
      </c>
      <c r="AB125" s="74">
        <v>0.69090450000000003</v>
      </c>
      <c r="AC125" s="74">
        <v>2.1302002</v>
      </c>
      <c r="AD125" s="74">
        <v>2.0375160000000001</v>
      </c>
      <c r="AE125" s="74">
        <v>3.6261329</v>
      </c>
      <c r="AF125" s="74">
        <v>6.8023994999999999</v>
      </c>
      <c r="AG125" s="74">
        <v>7.1048045999999996</v>
      </c>
      <c r="AH125" s="74">
        <v>9.5108934999999999</v>
      </c>
      <c r="AI125" s="74">
        <v>9.2530357999999993</v>
      </c>
      <c r="AJ125" s="74">
        <v>6.1461712999999998</v>
      </c>
      <c r="AK125" s="74">
        <v>3.8661786999999999</v>
      </c>
      <c r="AL125" s="74">
        <v>3.872798</v>
      </c>
      <c r="AM125" s="74">
        <v>3.0852295000000001</v>
      </c>
      <c r="AN125" s="74">
        <v>1.9207339999999999</v>
      </c>
      <c r="AO125" s="74">
        <v>3.0040404000000001</v>
      </c>
      <c r="AP125" s="74">
        <v>2.9056065000000002</v>
      </c>
      <c r="AQ125" s="74">
        <v>3.8654145</v>
      </c>
      <c r="AR125" s="74">
        <v>3.8435359</v>
      </c>
      <c r="AT125" s="90">
        <v>2018</v>
      </c>
      <c r="AU125" s="74">
        <v>0.12792510000000001</v>
      </c>
      <c r="AV125" s="74">
        <v>6.2316299999999998E-2</v>
      </c>
      <c r="AW125" s="74">
        <v>6.5890799999999999E-2</v>
      </c>
      <c r="AX125" s="74">
        <v>1.0750550000000001</v>
      </c>
      <c r="AY125" s="74">
        <v>3.8139883000000001</v>
      </c>
      <c r="AZ125" s="74">
        <v>5.4036413000000003</v>
      </c>
      <c r="BA125" s="74">
        <v>8.3343684000000007</v>
      </c>
      <c r="BB125" s="74">
        <v>13.964546</v>
      </c>
      <c r="BC125" s="74">
        <v>14.170256</v>
      </c>
      <c r="BD125" s="74">
        <v>14.141647000000001</v>
      </c>
      <c r="BE125" s="74">
        <v>12.924424999999999</v>
      </c>
      <c r="BF125" s="74">
        <v>8.6078048999999996</v>
      </c>
      <c r="BG125" s="74">
        <v>5.7369434999999998</v>
      </c>
      <c r="BH125" s="74">
        <v>3.9674176000000001</v>
      </c>
      <c r="BI125" s="74">
        <v>2.5548631999999998</v>
      </c>
      <c r="BJ125" s="74">
        <v>1.7207927999999999</v>
      </c>
      <c r="BK125" s="74">
        <v>2.0639365999999999</v>
      </c>
      <c r="BL125" s="74">
        <v>3.0074765999999999</v>
      </c>
      <c r="BM125" s="74">
        <v>6.2692136999999999</v>
      </c>
      <c r="BN125" s="74">
        <v>6.4142077999999998</v>
      </c>
      <c r="BP125" s="90">
        <v>2018</v>
      </c>
    </row>
    <row r="126" spans="2:68">
      <c r="B126" s="90">
        <v>2019</v>
      </c>
      <c r="C126" s="74">
        <v>0.12505440000000001</v>
      </c>
      <c r="D126" s="74">
        <v>0</v>
      </c>
      <c r="E126" s="74">
        <v>0.1244566</v>
      </c>
      <c r="F126" s="74">
        <v>2.4685231000000001</v>
      </c>
      <c r="G126" s="74">
        <v>5.4794397999999997</v>
      </c>
      <c r="H126" s="74">
        <v>7.6843319000000001</v>
      </c>
      <c r="I126" s="74">
        <v>12.519247</v>
      </c>
      <c r="J126" s="74">
        <v>18.476937</v>
      </c>
      <c r="K126" s="74">
        <v>18.167297999999999</v>
      </c>
      <c r="L126" s="74">
        <v>17.940999000000001</v>
      </c>
      <c r="M126" s="74">
        <v>16.494202999999999</v>
      </c>
      <c r="N126" s="74">
        <v>9.7087123999999996</v>
      </c>
      <c r="O126" s="74">
        <v>8.4121915000000005</v>
      </c>
      <c r="P126" s="74">
        <v>4.5233328999999998</v>
      </c>
      <c r="Q126" s="74">
        <v>1.9277517</v>
      </c>
      <c r="R126" s="74">
        <v>2.8618936000000001</v>
      </c>
      <c r="S126" s="74">
        <v>2.6320291999999998</v>
      </c>
      <c r="T126" s="74">
        <v>4.6319647000000002</v>
      </c>
      <c r="U126" s="74">
        <v>8.2291629000000004</v>
      </c>
      <c r="V126" s="74">
        <v>8.4923409000000003</v>
      </c>
      <c r="X126" s="90">
        <v>2019</v>
      </c>
      <c r="Y126" s="74">
        <v>0.1325597</v>
      </c>
      <c r="Z126" s="74">
        <v>0</v>
      </c>
      <c r="AA126" s="74">
        <v>0.1320395</v>
      </c>
      <c r="AB126" s="74">
        <v>0.55162140000000004</v>
      </c>
      <c r="AC126" s="74">
        <v>2.1279840999999999</v>
      </c>
      <c r="AD126" s="74">
        <v>2.8654571999999998</v>
      </c>
      <c r="AE126" s="74">
        <v>3.3620578999999999</v>
      </c>
      <c r="AF126" s="74">
        <v>6.5695633000000004</v>
      </c>
      <c r="AG126" s="74">
        <v>7.6877294000000003</v>
      </c>
      <c r="AH126" s="74">
        <v>7.8535535000000003</v>
      </c>
      <c r="AI126" s="74">
        <v>8.3016804999999998</v>
      </c>
      <c r="AJ126" s="74">
        <v>5.9380547000000004</v>
      </c>
      <c r="AK126" s="74">
        <v>5.5837145000000001</v>
      </c>
      <c r="AL126" s="74">
        <v>3.6293745999999998</v>
      </c>
      <c r="AM126" s="74">
        <v>1.1056178000000001</v>
      </c>
      <c r="AN126" s="74">
        <v>2.6318351999999998</v>
      </c>
      <c r="AO126" s="74">
        <v>2.5358643999999999</v>
      </c>
      <c r="AP126" s="74">
        <v>1.9143214</v>
      </c>
      <c r="AQ126" s="74">
        <v>3.7232694</v>
      </c>
      <c r="AR126" s="74">
        <v>3.7061073000000002</v>
      </c>
      <c r="AT126" s="90">
        <v>2019</v>
      </c>
      <c r="AU126" s="74">
        <v>0.1286977</v>
      </c>
      <c r="AV126" s="74">
        <v>0</v>
      </c>
      <c r="AW126" s="74">
        <v>0.128136</v>
      </c>
      <c r="AX126" s="74">
        <v>1.5386405999999999</v>
      </c>
      <c r="AY126" s="74">
        <v>3.8503025000000002</v>
      </c>
      <c r="AZ126" s="74">
        <v>5.2847334999999998</v>
      </c>
      <c r="BA126" s="74">
        <v>7.8988145999999997</v>
      </c>
      <c r="BB126" s="74">
        <v>12.488282</v>
      </c>
      <c r="BC126" s="74">
        <v>12.882142</v>
      </c>
      <c r="BD126" s="74">
        <v>12.829521</v>
      </c>
      <c r="BE126" s="74">
        <v>12.331128</v>
      </c>
      <c r="BF126" s="74">
        <v>7.7878261000000002</v>
      </c>
      <c r="BG126" s="74">
        <v>6.9586078000000002</v>
      </c>
      <c r="BH126" s="74">
        <v>4.0629827000000001</v>
      </c>
      <c r="BI126" s="74">
        <v>1.5074118000000001</v>
      </c>
      <c r="BJ126" s="74">
        <v>2.7420474000000001</v>
      </c>
      <c r="BK126" s="74">
        <v>2.5793599999999999</v>
      </c>
      <c r="BL126" s="74">
        <v>2.9543319000000001</v>
      </c>
      <c r="BM126" s="74">
        <v>5.9601750999999998</v>
      </c>
      <c r="BN126" s="74">
        <v>6.0776627999999997</v>
      </c>
      <c r="BP126" s="90">
        <v>2019</v>
      </c>
    </row>
    <row r="127" spans="2:68">
      <c r="B127" s="90">
        <v>2020</v>
      </c>
      <c r="C127" s="74">
        <v>0.12665109999999999</v>
      </c>
      <c r="D127" s="74">
        <v>0</v>
      </c>
      <c r="E127" s="74">
        <v>0.24254709999999999</v>
      </c>
      <c r="F127" s="74">
        <v>1.6965520999999999</v>
      </c>
      <c r="G127" s="74">
        <v>7.0675002999999998</v>
      </c>
      <c r="H127" s="74">
        <v>9.8115547999999997</v>
      </c>
      <c r="I127" s="74">
        <v>10.14531</v>
      </c>
      <c r="J127" s="74">
        <v>15.309397000000001</v>
      </c>
      <c r="K127" s="74">
        <v>19.588809999999999</v>
      </c>
      <c r="L127" s="74">
        <v>20.207196</v>
      </c>
      <c r="M127" s="74">
        <v>16.719742</v>
      </c>
      <c r="N127" s="74">
        <v>11.849205</v>
      </c>
      <c r="O127" s="74">
        <v>7.5948532999999996</v>
      </c>
      <c r="P127" s="74">
        <v>4.7543945000000001</v>
      </c>
      <c r="Q127" s="74">
        <v>3.5139763999999998</v>
      </c>
      <c r="R127" s="74">
        <v>2.1709809999999998</v>
      </c>
      <c r="S127" s="74">
        <v>2.9174202999999999</v>
      </c>
      <c r="T127" s="74">
        <v>3.4876016000000001</v>
      </c>
      <c r="U127" s="74">
        <v>8.4455218999999992</v>
      </c>
      <c r="V127" s="74">
        <v>8.6744532999999997</v>
      </c>
      <c r="X127" s="90">
        <v>2020</v>
      </c>
      <c r="Y127" s="74">
        <v>0.13414989999999999</v>
      </c>
      <c r="Z127" s="74">
        <v>0</v>
      </c>
      <c r="AA127" s="74">
        <v>0</v>
      </c>
      <c r="AB127" s="74">
        <v>0.55542360000000002</v>
      </c>
      <c r="AC127" s="74">
        <v>1.5718821999999999</v>
      </c>
      <c r="AD127" s="74">
        <v>3.7346240000000002</v>
      </c>
      <c r="AE127" s="74">
        <v>3.7396729999999998</v>
      </c>
      <c r="AF127" s="74">
        <v>6.2632487000000001</v>
      </c>
      <c r="AG127" s="74">
        <v>7.0758975</v>
      </c>
      <c r="AH127" s="74">
        <v>8.1036040000000007</v>
      </c>
      <c r="AI127" s="74">
        <v>7.2792899999999996</v>
      </c>
      <c r="AJ127" s="74">
        <v>5.1306887000000003</v>
      </c>
      <c r="AK127" s="74">
        <v>5.2583041000000001</v>
      </c>
      <c r="AL127" s="74">
        <v>2.91045</v>
      </c>
      <c r="AM127" s="74">
        <v>2.1039528000000001</v>
      </c>
      <c r="AN127" s="74">
        <v>2.0024079000000001</v>
      </c>
      <c r="AO127" s="74">
        <v>0.34867870000000001</v>
      </c>
      <c r="AP127" s="74">
        <v>3.4536457999999999</v>
      </c>
      <c r="AQ127" s="74">
        <v>3.5834223999999999</v>
      </c>
      <c r="AR127" s="74">
        <v>3.5491472000000002</v>
      </c>
      <c r="AT127" s="90">
        <v>2020</v>
      </c>
      <c r="AU127" s="74">
        <v>0.13029270000000001</v>
      </c>
      <c r="AV127" s="74">
        <v>0</v>
      </c>
      <c r="AW127" s="74">
        <v>0.1247799</v>
      </c>
      <c r="AX127" s="74">
        <v>1.1436790999999999</v>
      </c>
      <c r="AY127" s="74">
        <v>4.4006620999999999</v>
      </c>
      <c r="AZ127" s="74">
        <v>6.7903140000000004</v>
      </c>
      <c r="BA127" s="74">
        <v>6.9149735999999997</v>
      </c>
      <c r="BB127" s="74">
        <v>10.757899</v>
      </c>
      <c r="BC127" s="74">
        <v>13.262092000000001</v>
      </c>
      <c r="BD127" s="74">
        <v>14.083168000000001</v>
      </c>
      <c r="BE127" s="74">
        <v>11.923557000000001</v>
      </c>
      <c r="BF127" s="74">
        <v>8.4232182000000009</v>
      </c>
      <c r="BG127" s="74">
        <v>6.3909969999999996</v>
      </c>
      <c r="BH127" s="74">
        <v>3.8011311999999999</v>
      </c>
      <c r="BI127" s="74">
        <v>2.7901459000000002</v>
      </c>
      <c r="BJ127" s="74">
        <v>2.0832899</v>
      </c>
      <c r="BK127" s="74">
        <v>1.5187903</v>
      </c>
      <c r="BL127" s="74">
        <v>3.4667720000000002</v>
      </c>
      <c r="BM127" s="74">
        <v>5.9962771999999998</v>
      </c>
      <c r="BN127" s="74">
        <v>6.0914095000000001</v>
      </c>
      <c r="BP127" s="90">
        <v>2020</v>
      </c>
    </row>
    <row r="128" spans="2:68">
      <c r="B128" s="90">
        <v>2021</v>
      </c>
      <c r="C128" s="74">
        <v>0</v>
      </c>
      <c r="D128" s="74">
        <v>0</v>
      </c>
      <c r="E128" s="74">
        <v>0</v>
      </c>
      <c r="F128" s="74">
        <v>1.5750491</v>
      </c>
      <c r="G128" s="74">
        <v>4.5396713999999996</v>
      </c>
      <c r="H128" s="74">
        <v>8.7095306000000008</v>
      </c>
      <c r="I128" s="74">
        <v>9.5686555999999996</v>
      </c>
      <c r="J128" s="74">
        <v>12.282788999999999</v>
      </c>
      <c r="K128" s="74">
        <v>16.301196999999998</v>
      </c>
      <c r="L128" s="74">
        <v>17.006262</v>
      </c>
      <c r="M128" s="74">
        <v>16.115569000000001</v>
      </c>
      <c r="N128" s="74">
        <v>11.931516</v>
      </c>
      <c r="O128" s="74">
        <v>6.4667139999999996</v>
      </c>
      <c r="P128" s="74">
        <v>3.0758570999999999</v>
      </c>
      <c r="Q128" s="74">
        <v>3.9659076</v>
      </c>
      <c r="R128" s="74">
        <v>2.3202634</v>
      </c>
      <c r="S128" s="74">
        <v>2.4003553000000002</v>
      </c>
      <c r="T128" s="74">
        <v>3.8310873999999999</v>
      </c>
      <c r="U128" s="74">
        <v>7.3415162</v>
      </c>
      <c r="V128" s="74">
        <v>7.5122929000000003</v>
      </c>
      <c r="X128" s="90">
        <v>2021</v>
      </c>
      <c r="Y128" s="74">
        <v>0.13640669999999999</v>
      </c>
      <c r="Z128" s="74">
        <v>0</v>
      </c>
      <c r="AA128" s="74">
        <v>0</v>
      </c>
      <c r="AB128" s="74">
        <v>0.13940569999999999</v>
      </c>
      <c r="AC128" s="74">
        <v>1.7815354000000001</v>
      </c>
      <c r="AD128" s="74">
        <v>2.5471583999999998</v>
      </c>
      <c r="AE128" s="74">
        <v>3.0250431999999998</v>
      </c>
      <c r="AF128" s="74">
        <v>4.7924955999999996</v>
      </c>
      <c r="AG128" s="74">
        <v>7.6326774000000004</v>
      </c>
      <c r="AH128" s="74">
        <v>8.0469074999999997</v>
      </c>
      <c r="AI128" s="74">
        <v>8.1958991000000001</v>
      </c>
      <c r="AJ128" s="74">
        <v>5.5829274</v>
      </c>
      <c r="AK128" s="74">
        <v>4.6411404000000003</v>
      </c>
      <c r="AL128" s="74">
        <v>1.8106074000000001</v>
      </c>
      <c r="AM128" s="74">
        <v>1.1822347</v>
      </c>
      <c r="AN128" s="74">
        <v>2.8613395000000001</v>
      </c>
      <c r="AO128" s="74">
        <v>1.6923051</v>
      </c>
      <c r="AP128" s="74">
        <v>5.2241787000000004</v>
      </c>
      <c r="AQ128" s="74">
        <v>3.4245511</v>
      </c>
      <c r="AR128" s="74">
        <v>3.3795446</v>
      </c>
      <c r="AT128" s="90">
        <v>2021</v>
      </c>
      <c r="AU128" s="74">
        <v>6.6268999999999995E-2</v>
      </c>
      <c r="AV128" s="74">
        <v>0</v>
      </c>
      <c r="AW128" s="74">
        <v>0</v>
      </c>
      <c r="AX128" s="74">
        <v>0.87884629999999997</v>
      </c>
      <c r="AY128" s="74">
        <v>3.2041328</v>
      </c>
      <c r="AZ128" s="74">
        <v>5.6546770999999998</v>
      </c>
      <c r="BA128" s="74">
        <v>6.2656806999999999</v>
      </c>
      <c r="BB128" s="74">
        <v>8.5158985000000005</v>
      </c>
      <c r="BC128" s="74">
        <v>11.907705</v>
      </c>
      <c r="BD128" s="74">
        <v>12.485120999999999</v>
      </c>
      <c r="BE128" s="74">
        <v>12.098687999999999</v>
      </c>
      <c r="BF128" s="74">
        <v>8.7051675999999993</v>
      </c>
      <c r="BG128" s="74">
        <v>5.5272747000000004</v>
      </c>
      <c r="BH128" s="74">
        <v>2.4209765999999999</v>
      </c>
      <c r="BI128" s="74">
        <v>2.5287161999999999</v>
      </c>
      <c r="BJ128" s="74">
        <v>2.6013568999999999</v>
      </c>
      <c r="BK128" s="74">
        <v>2.0168018000000001</v>
      </c>
      <c r="BL128" s="74">
        <v>4.6796499000000003</v>
      </c>
      <c r="BM128" s="74">
        <v>5.3688061999999999</v>
      </c>
      <c r="BN128" s="74">
        <v>5.4326127</v>
      </c>
      <c r="BP128" s="90">
        <v>2021</v>
      </c>
    </row>
    <row r="129" spans="2:68">
      <c r="B129" s="90">
        <v>2022</v>
      </c>
      <c r="C129" s="74">
        <v>0</v>
      </c>
      <c r="D129" s="74">
        <v>0</v>
      </c>
      <c r="E129" s="74">
        <v>0</v>
      </c>
      <c r="F129" s="74">
        <v>1.6438550000000001</v>
      </c>
      <c r="G129" s="74">
        <v>6.3834767000000001</v>
      </c>
      <c r="H129" s="74">
        <v>7.4630821000000003</v>
      </c>
      <c r="I129" s="74">
        <v>10.130686000000001</v>
      </c>
      <c r="J129" s="74">
        <v>11.059723999999999</v>
      </c>
      <c r="K129" s="74">
        <v>16.512903000000001</v>
      </c>
      <c r="L129" s="74">
        <v>15.191342000000001</v>
      </c>
      <c r="M129" s="74">
        <v>14.989428</v>
      </c>
      <c r="N129" s="74">
        <v>10.205123</v>
      </c>
      <c r="O129" s="74">
        <v>8.2698392999999992</v>
      </c>
      <c r="P129" s="74">
        <v>4.7822635</v>
      </c>
      <c r="Q129" s="74">
        <v>2.5400787999999999</v>
      </c>
      <c r="R129" s="74">
        <v>2.3885046000000001</v>
      </c>
      <c r="S129" s="74">
        <v>3.457735</v>
      </c>
      <c r="T129" s="74">
        <v>1.8534048999999999</v>
      </c>
      <c r="U129" s="74">
        <v>7.1494140000000002</v>
      </c>
      <c r="V129" s="74">
        <v>7.3050807000000004</v>
      </c>
      <c r="X129" s="90">
        <v>2022</v>
      </c>
      <c r="Y129" s="74">
        <v>0</v>
      </c>
      <c r="Z129" s="74">
        <v>0.12777189999999999</v>
      </c>
      <c r="AA129" s="74">
        <v>0.25103900000000001</v>
      </c>
      <c r="AB129" s="74">
        <v>0.6728615</v>
      </c>
      <c r="AC129" s="74">
        <v>1.6419033999999999</v>
      </c>
      <c r="AD129" s="74">
        <v>1.6619265000000001</v>
      </c>
      <c r="AE129" s="74">
        <v>2.6859115999999998</v>
      </c>
      <c r="AF129" s="74">
        <v>3.5633585999999999</v>
      </c>
      <c r="AG129" s="74">
        <v>6.952153</v>
      </c>
      <c r="AH129" s="74">
        <v>7.9326239999999997</v>
      </c>
      <c r="AI129" s="74">
        <v>8.0973395000000004</v>
      </c>
      <c r="AJ129" s="74">
        <v>5.6389436000000002</v>
      </c>
      <c r="AK129" s="74">
        <v>4.8246123000000001</v>
      </c>
      <c r="AL129" s="74">
        <v>2.9602308000000002</v>
      </c>
      <c r="AM129" s="74">
        <v>1.8526597</v>
      </c>
      <c r="AN129" s="74">
        <v>1.3210824999999999</v>
      </c>
      <c r="AO129" s="74">
        <v>0.98300390000000004</v>
      </c>
      <c r="AP129" s="74">
        <v>3.6214498000000002</v>
      </c>
      <c r="AQ129" s="74">
        <v>3.2203293</v>
      </c>
      <c r="AR129" s="74">
        <v>3.1719966999999998</v>
      </c>
      <c r="AT129" s="90">
        <v>2022</v>
      </c>
      <c r="AU129" s="74">
        <v>0</v>
      </c>
      <c r="AV129" s="74">
        <v>6.2029899999999999E-2</v>
      </c>
      <c r="AW129" s="74">
        <v>0.1220434</v>
      </c>
      <c r="AX129" s="74">
        <v>1.1734648000000001</v>
      </c>
      <c r="AY129" s="74">
        <v>4.0911084000000004</v>
      </c>
      <c r="AZ129" s="74">
        <v>4.5974041999999997</v>
      </c>
      <c r="BA129" s="74">
        <v>6.3686619999999996</v>
      </c>
      <c r="BB129" s="74">
        <v>7.2842245999999999</v>
      </c>
      <c r="BC129" s="74">
        <v>11.672869</v>
      </c>
      <c r="BD129" s="74">
        <v>11.525494999999999</v>
      </c>
      <c r="BE129" s="74">
        <v>11.489464</v>
      </c>
      <c r="BF129" s="74">
        <v>7.8837069</v>
      </c>
      <c r="BG129" s="74">
        <v>6.4994717</v>
      </c>
      <c r="BH129" s="74">
        <v>3.8374722999999999</v>
      </c>
      <c r="BI129" s="74">
        <v>2.1835873000000001</v>
      </c>
      <c r="BJ129" s="74">
        <v>1.8330861000000001</v>
      </c>
      <c r="BK129" s="74">
        <v>2.1221171999999999</v>
      </c>
      <c r="BL129" s="74">
        <v>2.9240941999999999</v>
      </c>
      <c r="BM129" s="74">
        <v>5.1702136000000003</v>
      </c>
      <c r="BN129" s="74">
        <v>5.2258816000000001</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227</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B6" sqref="B6"/>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Accidental poisoning, including drugs causing adverse effects in therapeutic use (ICD-10 X40–X49, Y40–Y59, U12.9), 1997–2022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[GRIM_output_2.xlsx]GRIM2001</v>
      </c>
      <c r="F5" s="98" t="s">
        <v>155</v>
      </c>
      <c r="G5" s="148" t="s">
        <v>206</v>
      </c>
    </row>
    <row r="6" spans="1:11" ht="28.9" customHeight="1">
      <c r="B6" s="195" t="s">
        <v>226</v>
      </c>
      <c r="C6" s="195" t="s">
        <v>221</v>
      </c>
      <c r="D6" s="195">
        <v>1997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Accidental poisoning, including drugs causing adverse effects in therapeutic use, AIHW, Australian Government.</v>
      </c>
      <c r="H7" s="99"/>
      <c r="I7" s="99"/>
      <c r="J7" s="99"/>
      <c r="K7" s="99"/>
    </row>
    <row r="8" spans="1:11" ht="28.9" customHeight="1">
      <c r="B8" s="195" t="s">
        <v>224</v>
      </c>
      <c r="C8" s="195" t="s">
        <v>225</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221</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222</v>
      </c>
      <c r="D23" s="63" t="s">
        <v>141</v>
      </c>
      <c r="E23" s="99" t="str">
        <f ca="1">CELL("address",INDEX($B$57:$H$175,MATCH($D$8,$B$57:$B$175,0),1))</f>
        <v>$B$172</v>
      </c>
      <c r="F23" s="108" t="s">
        <v>18</v>
      </c>
      <c r="G23" s="107">
        <v>13</v>
      </c>
    </row>
    <row r="24" spans="1:20">
      <c r="B24" s="97" t="s">
        <v>54</v>
      </c>
      <c r="C24" s="97" t="s">
        <v>55</v>
      </c>
      <c r="D24" s="63" t="s">
        <v>142</v>
      </c>
      <c r="E24" s="99" t="str">
        <f ca="1">$E$22&amp;":"&amp;$E$23</f>
        <v>Admin!$B$147:$B$172</v>
      </c>
      <c r="F24" s="108" t="s">
        <v>19</v>
      </c>
      <c r="G24" s="107">
        <v>14</v>
      </c>
    </row>
    <row r="25" spans="1:20">
      <c r="B25" s="195" t="s">
        <v>222</v>
      </c>
      <c r="C25" s="195" t="s">
        <v>215</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Accidental poisoning, including drugs causing adverse effects in therapeutic use (ICD-10 X40–X49, Y40–Y59, U12.9),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1.6438550000000001</v>
      </c>
      <c r="G32" s="113">
        <f ca="1">INDIRECT("Rates!G"&amp;$E$8)</f>
        <v>6.3834767000000001</v>
      </c>
      <c r="H32" s="113">
        <f ca="1">INDIRECT("Rates!H"&amp;$E$8)</f>
        <v>7.4630821000000003</v>
      </c>
      <c r="I32" s="113">
        <f ca="1">INDIRECT("Rates!I"&amp;$E$8)</f>
        <v>10.130686000000001</v>
      </c>
      <c r="J32" s="113">
        <f ca="1">INDIRECT("Rates!J"&amp;$E$8)</f>
        <v>11.059723999999999</v>
      </c>
      <c r="K32" s="113">
        <f ca="1">INDIRECT("Rates!K"&amp;$E$8)</f>
        <v>16.512903000000001</v>
      </c>
      <c r="L32" s="113">
        <f ca="1">INDIRECT("Rates!L"&amp;$E$8)</f>
        <v>15.191342000000001</v>
      </c>
      <c r="M32" s="113">
        <f ca="1">INDIRECT("Rates!M"&amp;$E$8)</f>
        <v>14.989428</v>
      </c>
      <c r="N32" s="113">
        <f ca="1">INDIRECT("Rates!N"&amp;$E$8)</f>
        <v>10.205123</v>
      </c>
      <c r="O32" s="113">
        <f ca="1">INDIRECT("Rates!O"&amp;$E$8)</f>
        <v>8.2698392999999992</v>
      </c>
      <c r="P32" s="113">
        <f ca="1">INDIRECT("Rates!P"&amp;$E$8)</f>
        <v>4.7822635</v>
      </c>
      <c r="Q32" s="113">
        <f ca="1">INDIRECT("Rates!Q"&amp;$E$8)</f>
        <v>2.5400787999999999</v>
      </c>
      <c r="R32" s="113">
        <f ca="1">INDIRECT("Rates!R"&amp;$E$8)</f>
        <v>2.3885046000000001</v>
      </c>
      <c r="S32" s="113">
        <f ca="1">INDIRECT("Rates!S"&amp;$E$8)</f>
        <v>3.457735</v>
      </c>
      <c r="T32" s="113">
        <f ca="1">INDIRECT("Rates!T"&amp;$E$8)</f>
        <v>1.8534048999999999</v>
      </c>
    </row>
    <row r="33" spans="1:21">
      <c r="B33" s="101" t="s">
        <v>186</v>
      </c>
      <c r="C33" s="113">
        <f ca="1">INDIRECT("Rates!Y"&amp;$E$8)</f>
        <v>0</v>
      </c>
      <c r="D33" s="113">
        <f ca="1">INDIRECT("Rates!Z"&amp;$E$8)</f>
        <v>0.12777189999999999</v>
      </c>
      <c r="E33" s="113">
        <f ca="1">INDIRECT("Rates!AA"&amp;$E$8)</f>
        <v>0.25103900000000001</v>
      </c>
      <c r="F33" s="113">
        <f ca="1">INDIRECT("Rates!AB"&amp;$E$8)</f>
        <v>0.6728615</v>
      </c>
      <c r="G33" s="113">
        <f ca="1">INDIRECT("Rates!AC"&amp;$E$8)</f>
        <v>1.6419033999999999</v>
      </c>
      <c r="H33" s="113">
        <f ca="1">INDIRECT("Rates!AD"&amp;$E$8)</f>
        <v>1.6619265000000001</v>
      </c>
      <c r="I33" s="113">
        <f ca="1">INDIRECT("Rates!AE"&amp;$E$8)</f>
        <v>2.6859115999999998</v>
      </c>
      <c r="J33" s="113">
        <f ca="1">INDIRECT("Rates!AF"&amp;$E$8)</f>
        <v>3.5633585999999999</v>
      </c>
      <c r="K33" s="113">
        <f ca="1">INDIRECT("Rates!AG"&amp;$E$8)</f>
        <v>6.952153</v>
      </c>
      <c r="L33" s="113">
        <f ca="1">INDIRECT("Rates!AH"&amp;$E$8)</f>
        <v>7.9326239999999997</v>
      </c>
      <c r="M33" s="113">
        <f ca="1">INDIRECT("Rates!AI"&amp;$E$8)</f>
        <v>8.0973395000000004</v>
      </c>
      <c r="N33" s="113">
        <f ca="1">INDIRECT("Rates!AJ"&amp;$E$8)</f>
        <v>5.6389436000000002</v>
      </c>
      <c r="O33" s="113">
        <f ca="1">INDIRECT("Rates!AK"&amp;$E$8)</f>
        <v>4.8246123000000001</v>
      </c>
      <c r="P33" s="113">
        <f ca="1">INDIRECT("Rates!AL"&amp;$E$8)</f>
        <v>2.9602308000000002</v>
      </c>
      <c r="Q33" s="113">
        <f ca="1">INDIRECT("Rates!AM"&amp;$E$8)</f>
        <v>1.8526597</v>
      </c>
      <c r="R33" s="113">
        <f ca="1">INDIRECT("Rates!AN"&amp;$E$8)</f>
        <v>1.3210824999999999</v>
      </c>
      <c r="S33" s="113">
        <f ca="1">INDIRECT("Rates!AO"&amp;$E$8)</f>
        <v>0.98300390000000004</v>
      </c>
      <c r="T33" s="113">
        <f ca="1">INDIRECT("Rates!AP"&amp;$E$8)</f>
        <v>3.6214498000000002</v>
      </c>
    </row>
    <row r="35" spans="1:21">
      <c r="A35" s="63">
        <v>2</v>
      </c>
      <c r="B35" s="96" t="str">
        <f>"Number of deaths due to " &amp;Admin!B6&amp;" (ICD-10 "&amp;UPPER(Admin!C6)&amp;"), by sex and age group, " &amp;Admin!D8</f>
        <v>Number of deaths due to Accidental poisoning, including drugs causing adverse effects in therapeutic use (ICD-10 X40–X49, Y40–Y59, U12.9),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13</v>
      </c>
      <c r="G38" s="113">
        <f ca="1">INDIRECT("Deaths!G"&amp;$E$8)</f>
        <v>54</v>
      </c>
      <c r="H38" s="113">
        <f ca="1">INDIRECT("Deaths!H"&amp;$E$8)</f>
        <v>69</v>
      </c>
      <c r="I38" s="113">
        <f ca="1">INDIRECT("Deaths!I"&amp;$E$8)</f>
        <v>96</v>
      </c>
      <c r="J38" s="113">
        <f ca="1">INDIRECT("Deaths!J"&amp;$E$8)</f>
        <v>104</v>
      </c>
      <c r="K38" s="113">
        <f ca="1">INDIRECT("Deaths!K"&amp;$E$8)</f>
        <v>139</v>
      </c>
      <c r="L38" s="113">
        <f ca="1">INDIRECT("Deaths!L"&amp;$E$8)</f>
        <v>122</v>
      </c>
      <c r="M38" s="113">
        <f ca="1">INDIRECT("Deaths!M"&amp;$E$8)</f>
        <v>122</v>
      </c>
      <c r="N38" s="113">
        <f ca="1">INDIRECT("Deaths!N"&amp;$E$8)</f>
        <v>77</v>
      </c>
      <c r="O38" s="113">
        <f ca="1">INDIRECT("Deaths!O"&amp;$E$8)</f>
        <v>60</v>
      </c>
      <c r="P38" s="113">
        <f ca="1">INDIRECT("Deaths!P"&amp;$E$8)</f>
        <v>30</v>
      </c>
      <c r="Q38" s="113">
        <f ca="1">INDIRECT("Deaths!Q"&amp;$E$8)</f>
        <v>14</v>
      </c>
      <c r="R38" s="113">
        <f ca="1">INDIRECT("Deaths!R"&amp;$E$8)</f>
        <v>10</v>
      </c>
      <c r="S38" s="113">
        <f ca="1">INDIRECT("Deaths!S"&amp;$E$8)</f>
        <v>9</v>
      </c>
      <c r="T38" s="113">
        <f ca="1">INDIRECT("Deaths!T"&amp;$E$8)</f>
        <v>4</v>
      </c>
      <c r="U38" s="115">
        <f ca="1">SUM(C38:T38)</f>
        <v>923</v>
      </c>
    </row>
    <row r="39" spans="1:21">
      <c r="B39" s="63" t="s">
        <v>63</v>
      </c>
      <c r="C39" s="113">
        <f ca="1">INDIRECT("Deaths!Y"&amp;$E$8)</f>
        <v>0</v>
      </c>
      <c r="D39" s="113">
        <f ca="1">INDIRECT("Deaths!Z"&amp;$E$8)</f>
        <v>1</v>
      </c>
      <c r="E39" s="113">
        <f ca="1">INDIRECT("Deaths!AA"&amp;$E$8)</f>
        <v>2</v>
      </c>
      <c r="F39" s="113">
        <f ca="1">INDIRECT("Deaths!AB"&amp;$E$8)</f>
        <v>5</v>
      </c>
      <c r="G39" s="113">
        <f ca="1">INDIRECT("Deaths!AC"&amp;$E$8)</f>
        <v>13</v>
      </c>
      <c r="H39" s="113">
        <f ca="1">INDIRECT("Deaths!AD"&amp;$E$8)</f>
        <v>15</v>
      </c>
      <c r="I39" s="113">
        <f ca="1">INDIRECT("Deaths!AE"&amp;$E$8)</f>
        <v>26</v>
      </c>
      <c r="J39" s="113">
        <f ca="1">INDIRECT("Deaths!AF"&amp;$E$8)</f>
        <v>34</v>
      </c>
      <c r="K39" s="113">
        <f ca="1">INDIRECT("Deaths!AG"&amp;$E$8)</f>
        <v>60</v>
      </c>
      <c r="L39" s="113">
        <f ca="1">INDIRECT("Deaths!AH"&amp;$E$8)</f>
        <v>65</v>
      </c>
      <c r="M39" s="113">
        <f ca="1">INDIRECT("Deaths!AI"&amp;$E$8)</f>
        <v>68</v>
      </c>
      <c r="N39" s="113">
        <f ca="1">INDIRECT("Deaths!AJ"&amp;$E$8)</f>
        <v>44</v>
      </c>
      <c r="O39" s="113">
        <f ca="1">INDIRECT("Deaths!AK"&amp;$E$8)</f>
        <v>37</v>
      </c>
      <c r="P39" s="113">
        <f ca="1">INDIRECT("Deaths!AL"&amp;$E$8)</f>
        <v>20</v>
      </c>
      <c r="Q39" s="113">
        <f ca="1">INDIRECT("Deaths!AM"&amp;$E$8)</f>
        <v>11</v>
      </c>
      <c r="R39" s="113">
        <f ca="1">INDIRECT("Deaths!AN"&amp;$E$8)</f>
        <v>6</v>
      </c>
      <c r="S39" s="113">
        <f ca="1">INDIRECT("Deaths!AO"&amp;$E$8)</f>
        <v>3</v>
      </c>
      <c r="T39" s="113">
        <f ca="1">INDIRECT("Deaths!AP"&amp;$E$8)</f>
        <v>12</v>
      </c>
      <c r="U39" s="115">
        <f ca="1">SUM(C39:T39)</f>
        <v>422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-13</v>
      </c>
      <c r="G42" s="117">
        <f t="shared" ca="1" si="0"/>
        <v>-54</v>
      </c>
      <c r="H42" s="117">
        <f t="shared" ca="1" si="0"/>
        <v>-69</v>
      </c>
      <c r="I42" s="117">
        <f t="shared" ca="1" si="0"/>
        <v>-96</v>
      </c>
      <c r="J42" s="117">
        <f t="shared" ca="1" si="0"/>
        <v>-104</v>
      </c>
      <c r="K42" s="117">
        <f t="shared" ca="1" si="0"/>
        <v>-139</v>
      </c>
      <c r="L42" s="117">
        <f t="shared" ca="1" si="0"/>
        <v>-122</v>
      </c>
      <c r="M42" s="117">
        <f t="shared" ca="1" si="0"/>
        <v>-122</v>
      </c>
      <c r="N42" s="117">
        <f t="shared" ca="1" si="0"/>
        <v>-77</v>
      </c>
      <c r="O42" s="117">
        <f t="shared" ca="1" si="0"/>
        <v>-60</v>
      </c>
      <c r="P42" s="117">
        <f t="shared" ca="1" si="0"/>
        <v>-30</v>
      </c>
      <c r="Q42" s="117">
        <f t="shared" ca="1" si="0"/>
        <v>-14</v>
      </c>
      <c r="R42" s="117">
        <f t="shared" ca="1" si="0"/>
        <v>-10</v>
      </c>
      <c r="S42" s="117">
        <f t="shared" ca="1" si="0"/>
        <v>-9</v>
      </c>
      <c r="T42" s="117">
        <f t="shared" ca="1" si="0"/>
        <v>-4</v>
      </c>
      <c r="U42" s="79"/>
    </row>
    <row r="43" spans="1:21">
      <c r="B43" s="63" t="s">
        <v>63</v>
      </c>
      <c r="C43" s="117">
        <f ca="1">C39</f>
        <v>0</v>
      </c>
      <c r="D43" s="117">
        <f t="shared" ref="D43:T43" ca="1" si="1">D39</f>
        <v>1</v>
      </c>
      <c r="E43" s="117">
        <f t="shared" ca="1" si="1"/>
        <v>2</v>
      </c>
      <c r="F43" s="117">
        <f t="shared" ca="1" si="1"/>
        <v>5</v>
      </c>
      <c r="G43" s="117">
        <f t="shared" ca="1" si="1"/>
        <v>13</v>
      </c>
      <c r="H43" s="117">
        <f t="shared" ca="1" si="1"/>
        <v>15</v>
      </c>
      <c r="I43" s="117">
        <f t="shared" ca="1" si="1"/>
        <v>26</v>
      </c>
      <c r="J43" s="117">
        <f t="shared" ca="1" si="1"/>
        <v>34</v>
      </c>
      <c r="K43" s="117">
        <f t="shared" ca="1" si="1"/>
        <v>60</v>
      </c>
      <c r="L43" s="117">
        <f t="shared" ca="1" si="1"/>
        <v>65</v>
      </c>
      <c r="M43" s="117">
        <f t="shared" ca="1" si="1"/>
        <v>68</v>
      </c>
      <c r="N43" s="117">
        <f t="shared" ca="1" si="1"/>
        <v>44</v>
      </c>
      <c r="O43" s="117">
        <f t="shared" ca="1" si="1"/>
        <v>37</v>
      </c>
      <c r="P43" s="117">
        <f t="shared" ca="1" si="1"/>
        <v>20</v>
      </c>
      <c r="Q43" s="117">
        <f t="shared" ca="1" si="1"/>
        <v>11</v>
      </c>
      <c r="R43" s="117">
        <f t="shared" ca="1" si="1"/>
        <v>6</v>
      </c>
      <c r="S43" s="117">
        <f t="shared" ca="1" si="1"/>
        <v>3</v>
      </c>
      <c r="T43" s="117">
        <f t="shared" ca="1" si="1"/>
        <v>12</v>
      </c>
      <c r="U43" s="79"/>
    </row>
    <row r="45" spans="1:21">
      <c r="A45" s="63">
        <v>3</v>
      </c>
      <c r="B45" s="96" t="str">
        <f>"Number of deaths due to " &amp;Admin!B6&amp;" (ICD-10 "&amp;UPPER(Admin!C6)&amp;"), by sex and year, " &amp;Admin!D6&amp;"–" &amp;Admin!D8</f>
        <v>Number of deaths due to Accidental poisoning, including drugs causing adverse effects in therapeutic use (ICD-10 X40–X49, Y40–Y59, U12.9), by sex and year, 1997–2022</v>
      </c>
      <c r="C45" s="99"/>
      <c r="D45" s="99"/>
      <c r="E45" s="99"/>
    </row>
    <row r="46" spans="1:21">
      <c r="A46" s="63">
        <v>4</v>
      </c>
      <c r="B46" s="96" t="str">
        <f>"Age-standardised death rates for " &amp;Admin!B6&amp;" (ICD-10 "&amp;UPPER(Admin!C6)&amp;"), by sex and year, " &amp;Admin!D6&amp;"–" &amp;Admin!D8</f>
        <v>Age-standardised death rates for Accidental poisoning, including drugs causing adverse effects in therapeutic use (ICD-10 X40–X49, Y40–Y59, U12.9), by sex and year, 1997–2022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232</v>
      </c>
      <c r="D147" s="119">
        <f>Deaths!AR104</f>
        <v>139</v>
      </c>
      <c r="E147" s="119">
        <f>Deaths!BN104</f>
        <v>371</v>
      </c>
      <c r="F147" s="120">
        <f>Rates!V104</f>
        <v>2.5321856999999999</v>
      </c>
      <c r="G147" s="120">
        <f>Rates!AR104</f>
        <v>1.4955414</v>
      </c>
      <c r="H147" s="120">
        <f>Rates!BN104</f>
        <v>2.0197832999999998</v>
      </c>
    </row>
    <row r="148" spans="2:8">
      <c r="B148" s="101">
        <v>1998</v>
      </c>
      <c r="C148" s="119">
        <f>Deaths!V105</f>
        <v>502</v>
      </c>
      <c r="D148" s="119">
        <f>Deaths!AR105</f>
        <v>209</v>
      </c>
      <c r="E148" s="119">
        <f>Deaths!BN105</f>
        <v>711</v>
      </c>
      <c r="F148" s="120">
        <f>Rates!V105</f>
        <v>5.4487756000000003</v>
      </c>
      <c r="G148" s="120">
        <f>Rates!AR105</f>
        <v>2.1836837999999998</v>
      </c>
      <c r="H148" s="120">
        <f>Rates!BN105</f>
        <v>3.8010077999999998</v>
      </c>
    </row>
    <row r="149" spans="2:8">
      <c r="B149" s="101">
        <v>1999</v>
      </c>
      <c r="C149" s="119">
        <f>Deaths!V106</f>
        <v>808</v>
      </c>
      <c r="D149" s="119">
        <f>Deaths!AR106</f>
        <v>298</v>
      </c>
      <c r="E149" s="119">
        <f>Deaths!BN106</f>
        <v>1106</v>
      </c>
      <c r="F149" s="120">
        <f>Rates!V106</f>
        <v>8.5185685000000007</v>
      </c>
      <c r="G149" s="120">
        <f>Rates!AR106</f>
        <v>3.1323797</v>
      </c>
      <c r="H149" s="120">
        <f>Rates!BN106</f>
        <v>5.812894</v>
      </c>
    </row>
    <row r="150" spans="2:8">
      <c r="B150" s="101">
        <v>2000</v>
      </c>
      <c r="C150" s="119">
        <f>Deaths!V107</f>
        <v>580</v>
      </c>
      <c r="D150" s="119">
        <f>Deaths!AR107</f>
        <v>259</v>
      </c>
      <c r="E150" s="119">
        <f>Deaths!BN107</f>
        <v>839</v>
      </c>
      <c r="F150" s="120">
        <f>Rates!V107</f>
        <v>6.0977981000000003</v>
      </c>
      <c r="G150" s="120">
        <f>Rates!AR107</f>
        <v>2.6946745999999999</v>
      </c>
      <c r="H150" s="120">
        <f>Rates!BN107</f>
        <v>4.3849453</v>
      </c>
    </row>
    <row r="151" spans="2:8">
      <c r="B151" s="101">
        <v>2001</v>
      </c>
      <c r="C151" s="119">
        <f>Deaths!V108</f>
        <v>432</v>
      </c>
      <c r="D151" s="119">
        <f>Deaths!AR108</f>
        <v>228</v>
      </c>
      <c r="E151" s="119">
        <f>Deaths!BN108</f>
        <v>660</v>
      </c>
      <c r="F151" s="120">
        <f>Rates!V108</f>
        <v>4.5319282999999997</v>
      </c>
      <c r="G151" s="120">
        <f>Rates!AR108</f>
        <v>2.3149858000000001</v>
      </c>
      <c r="H151" s="120">
        <f>Rates!BN108</f>
        <v>3.4193657000000002</v>
      </c>
    </row>
    <row r="152" spans="2:8">
      <c r="B152" s="101">
        <v>2002</v>
      </c>
      <c r="C152" s="119">
        <f>Deaths!V109</f>
        <v>385</v>
      </c>
      <c r="D152" s="119">
        <f>Deaths!AR109</f>
        <v>219</v>
      </c>
      <c r="E152" s="119">
        <f>Deaths!BN109</f>
        <v>604</v>
      </c>
      <c r="F152" s="120">
        <f>Rates!V109</f>
        <v>4.0050602</v>
      </c>
      <c r="G152" s="120">
        <f>Rates!AR109</f>
        <v>2.1816396</v>
      </c>
      <c r="H152" s="120">
        <f>Rates!BN109</f>
        <v>3.098649</v>
      </c>
    </row>
    <row r="153" spans="2:8">
      <c r="B153" s="101">
        <v>2003</v>
      </c>
      <c r="C153" s="119">
        <f>Deaths!V110</f>
        <v>462</v>
      </c>
      <c r="D153" s="119">
        <f>Deaths!AR110</f>
        <v>213</v>
      </c>
      <c r="E153" s="119">
        <f>Deaths!BN110</f>
        <v>675</v>
      </c>
      <c r="F153" s="120">
        <f>Rates!V110</f>
        <v>4.7686693</v>
      </c>
      <c r="G153" s="120">
        <f>Rates!AR110</f>
        <v>2.080714</v>
      </c>
      <c r="H153" s="120">
        <f>Rates!BN110</f>
        <v>3.4292967000000001</v>
      </c>
    </row>
    <row r="154" spans="2:8">
      <c r="B154" s="101">
        <v>2004</v>
      </c>
      <c r="C154" s="119">
        <f>Deaths!V111</f>
        <v>543</v>
      </c>
      <c r="D154" s="119">
        <f>Deaths!AR111</f>
        <v>274</v>
      </c>
      <c r="E154" s="119">
        <f>Deaths!BN111</f>
        <v>817</v>
      </c>
      <c r="F154" s="120">
        <f>Rates!V111</f>
        <v>5.5905271000000001</v>
      </c>
      <c r="G154" s="120">
        <f>Rates!AR111</f>
        <v>2.6181312999999999</v>
      </c>
      <c r="H154" s="120">
        <f>Rates!BN111</f>
        <v>4.0873597000000004</v>
      </c>
    </row>
    <row r="155" spans="2:8">
      <c r="B155" s="101">
        <v>2005</v>
      </c>
      <c r="C155" s="119">
        <f>Deaths!V112</f>
        <v>519</v>
      </c>
      <c r="D155" s="119">
        <f>Deaths!AR112</f>
        <v>264</v>
      </c>
      <c r="E155" s="119">
        <f>Deaths!BN112</f>
        <v>783</v>
      </c>
      <c r="F155" s="120">
        <f>Rates!V112</f>
        <v>5.2510101999999996</v>
      </c>
      <c r="G155" s="120">
        <f>Rates!AR112</f>
        <v>2.5107455000000001</v>
      </c>
      <c r="H155" s="120">
        <f>Rates!BN112</f>
        <v>3.8745308000000001</v>
      </c>
    </row>
    <row r="156" spans="2:8">
      <c r="B156" s="101">
        <v>2006</v>
      </c>
      <c r="C156" s="119">
        <f>Deaths!V113</f>
        <v>498</v>
      </c>
      <c r="D156" s="119">
        <f>Deaths!AR113</f>
        <v>256</v>
      </c>
      <c r="E156" s="119">
        <f>Deaths!BN113</f>
        <v>754</v>
      </c>
      <c r="F156" s="120">
        <f>Rates!V113</f>
        <v>4.9263630999999997</v>
      </c>
      <c r="G156" s="120">
        <f>Rates!AR113</f>
        <v>2.3457173</v>
      </c>
      <c r="H156" s="120">
        <f>Rates!BN113</f>
        <v>3.6502531999999999</v>
      </c>
    </row>
    <row r="157" spans="2:8">
      <c r="B157" s="101">
        <v>2007</v>
      </c>
      <c r="C157" s="119">
        <f>Deaths!V114</f>
        <v>520</v>
      </c>
      <c r="D157" s="119">
        <f>Deaths!AR114</f>
        <v>302</v>
      </c>
      <c r="E157" s="119">
        <f>Deaths!BN114</f>
        <v>822</v>
      </c>
      <c r="F157" s="120">
        <f>Rates!V114</f>
        <v>5.1187205000000002</v>
      </c>
      <c r="G157" s="120">
        <f>Rates!AR114</f>
        <v>2.7510224000000001</v>
      </c>
      <c r="H157" s="120">
        <f>Rates!BN114</f>
        <v>3.9358076999999998</v>
      </c>
    </row>
    <row r="158" spans="2:8">
      <c r="B158" s="101">
        <v>2008</v>
      </c>
      <c r="C158" s="119">
        <f>Deaths!V115</f>
        <v>627</v>
      </c>
      <c r="D158" s="119">
        <f>Deaths!AR115</f>
        <v>303</v>
      </c>
      <c r="E158" s="119">
        <f>Deaths!BN115</f>
        <v>930</v>
      </c>
      <c r="F158" s="120">
        <f>Rates!V115</f>
        <v>6.0574564000000004</v>
      </c>
      <c r="G158" s="120">
        <f>Rates!AR115</f>
        <v>2.7046429000000001</v>
      </c>
      <c r="H158" s="120">
        <f>Rates!BN115</f>
        <v>4.3832212999999998</v>
      </c>
    </row>
    <row r="159" spans="2:8">
      <c r="B159" s="101">
        <v>2009</v>
      </c>
      <c r="C159" s="119">
        <f>Deaths!V116</f>
        <v>716</v>
      </c>
      <c r="D159" s="119">
        <f>Deaths!AR116</f>
        <v>352</v>
      </c>
      <c r="E159" s="119">
        <f>Deaths!BN116</f>
        <v>1068</v>
      </c>
      <c r="F159" s="120">
        <f>Rates!V116</f>
        <v>6.7553755000000004</v>
      </c>
      <c r="G159" s="120">
        <f>Rates!AR116</f>
        <v>3.1057855000000001</v>
      </c>
      <c r="H159" s="120">
        <f>Rates!BN116</f>
        <v>4.9315937999999999</v>
      </c>
    </row>
    <row r="160" spans="2:8">
      <c r="B160" s="101">
        <v>2010</v>
      </c>
      <c r="C160" s="119">
        <f>Deaths!V117</f>
        <v>738</v>
      </c>
      <c r="D160" s="119">
        <f>Deaths!AR117</f>
        <v>341</v>
      </c>
      <c r="E160" s="119">
        <f>Deaths!BN117</f>
        <v>1079</v>
      </c>
      <c r="F160" s="120">
        <f>Rates!V117</f>
        <v>6.8776978</v>
      </c>
      <c r="G160" s="120">
        <f>Rates!AR117</f>
        <v>2.9577512000000001</v>
      </c>
      <c r="H160" s="120">
        <f>Rates!BN117</f>
        <v>4.9015297999999996</v>
      </c>
    </row>
    <row r="161" spans="2:8">
      <c r="B161" s="101">
        <v>2011</v>
      </c>
      <c r="C161" s="119">
        <f>Deaths!V118</f>
        <v>744</v>
      </c>
      <c r="D161" s="119">
        <f>Deaths!AR118</f>
        <v>341</v>
      </c>
      <c r="E161" s="119">
        <f>Deaths!BN118</f>
        <v>1085</v>
      </c>
      <c r="F161" s="120">
        <f>Rates!V118</f>
        <v>6.8286632000000003</v>
      </c>
      <c r="G161" s="120">
        <f>Rates!AR118</f>
        <v>2.8839112</v>
      </c>
      <c r="H161" s="120">
        <f>Rates!BN118</f>
        <v>4.8545052000000002</v>
      </c>
    </row>
    <row r="162" spans="2:8">
      <c r="B162" s="112">
        <f>IF($D$8&gt;=2012,2012,"")</f>
        <v>2012</v>
      </c>
      <c r="C162" s="119">
        <f>Deaths!V119</f>
        <v>652</v>
      </c>
      <c r="D162" s="119">
        <f>Deaths!AR119</f>
        <v>379</v>
      </c>
      <c r="E162" s="119">
        <f>Deaths!BN119</f>
        <v>1031</v>
      </c>
      <c r="F162" s="120">
        <f>Rates!V119</f>
        <v>5.8817045999999999</v>
      </c>
      <c r="G162" s="120">
        <f>Rates!AR119</f>
        <v>3.1778238000000001</v>
      </c>
      <c r="H162" s="120">
        <f>Rates!BN119</f>
        <v>4.5251736999999999</v>
      </c>
    </row>
    <row r="163" spans="2:8">
      <c r="B163" s="112">
        <f>IF($D$8&gt;=2013,2013,"")</f>
        <v>2013</v>
      </c>
      <c r="C163" s="119">
        <f>Deaths!V120</f>
        <v>737</v>
      </c>
      <c r="D163" s="119">
        <f>Deaths!AR120</f>
        <v>371</v>
      </c>
      <c r="E163" s="119">
        <f>Deaths!BN120</f>
        <v>1108</v>
      </c>
      <c r="F163" s="120">
        <f>Rates!V120</f>
        <v>6.5650363</v>
      </c>
      <c r="G163" s="120">
        <f>Rates!AR120</f>
        <v>3.1163314</v>
      </c>
      <c r="H163" s="120">
        <f>Rates!BN120</f>
        <v>4.8298097999999996</v>
      </c>
    </row>
    <row r="164" spans="2:8">
      <c r="B164" s="112">
        <f>IF($D$8&gt;=2014,2014,"")</f>
        <v>2014</v>
      </c>
      <c r="C164" s="119">
        <f>Deaths!V121</f>
        <v>869</v>
      </c>
      <c r="D164" s="119">
        <f>Deaths!AR121</f>
        <v>439</v>
      </c>
      <c r="E164" s="119">
        <f>Deaths!BN121</f>
        <v>1308</v>
      </c>
      <c r="F164" s="120">
        <f>Rates!V121</f>
        <v>7.6187621999999999</v>
      </c>
      <c r="G164" s="120">
        <f>Rates!AR121</f>
        <v>3.6383991999999998</v>
      </c>
      <c r="H164" s="120">
        <f>Rates!BN121</f>
        <v>5.6128577999999996</v>
      </c>
    </row>
    <row r="165" spans="2:8">
      <c r="B165" s="112">
        <f>IF($D$8&gt;=2015,2015,"")</f>
        <v>2015</v>
      </c>
      <c r="C165" s="119">
        <f>Deaths!V122</f>
        <v>915</v>
      </c>
      <c r="D165" s="119">
        <f>Deaths!AR122</f>
        <v>432</v>
      </c>
      <c r="E165" s="119">
        <f>Deaths!BN122</f>
        <v>1347</v>
      </c>
      <c r="F165" s="120">
        <f>Rates!V122</f>
        <v>8.0249827000000007</v>
      </c>
      <c r="G165" s="120">
        <f>Rates!AR122</f>
        <v>3.5131649999999999</v>
      </c>
      <c r="H165" s="120">
        <f>Rates!BN122</f>
        <v>5.7650556999999996</v>
      </c>
    </row>
    <row r="166" spans="2:8">
      <c r="B166" s="112">
        <f>IF($D$8&gt;=2016,2016,"")</f>
        <v>2016</v>
      </c>
      <c r="C166" s="119">
        <f>Deaths!V123</f>
        <v>1051</v>
      </c>
      <c r="D166" s="119">
        <f>Deaths!AR123</f>
        <v>472</v>
      </c>
      <c r="E166" s="119">
        <f>Deaths!BN123</f>
        <v>1523</v>
      </c>
      <c r="F166" s="120">
        <f>Rates!V123</f>
        <v>9.0306932999999994</v>
      </c>
      <c r="G166" s="120">
        <f>Rates!AR123</f>
        <v>3.8288814000000002</v>
      </c>
      <c r="H166" s="120">
        <f>Rates!BN123</f>
        <v>6.4124911000000004</v>
      </c>
    </row>
    <row r="167" spans="2:8">
      <c r="B167" s="112">
        <f>IF($D$8&gt;=2017,2017,"")</f>
        <v>2017</v>
      </c>
      <c r="C167" s="119">
        <f>Deaths!V124</f>
        <v>1055</v>
      </c>
      <c r="D167" s="119">
        <f>Deaths!AR124</f>
        <v>461</v>
      </c>
      <c r="E167" s="119">
        <f>Deaths!BN124</f>
        <v>1516</v>
      </c>
      <c r="F167" s="120">
        <f>Rates!V124</f>
        <v>8.9864035999999992</v>
      </c>
      <c r="G167" s="120">
        <f>Rates!AR124</f>
        <v>3.7122557999999999</v>
      </c>
      <c r="H167" s="120">
        <f>Rates!BN124</f>
        <v>6.3304125999999998</v>
      </c>
    </row>
    <row r="168" spans="2:8">
      <c r="B168" s="112">
        <f>IF($D$8&gt;=2018,2018,"")</f>
        <v>2018</v>
      </c>
      <c r="C168" s="119">
        <f>Deaths!V125</f>
        <v>1079</v>
      </c>
      <c r="D168" s="119">
        <f>Deaths!AR125</f>
        <v>486</v>
      </c>
      <c r="E168" s="119">
        <f>Deaths!BN125</f>
        <v>1565</v>
      </c>
      <c r="F168" s="120">
        <f>Rates!V125</f>
        <v>9.0198394999999998</v>
      </c>
      <c r="G168" s="120">
        <f>Rates!AR125</f>
        <v>3.8435359</v>
      </c>
      <c r="H168" s="120">
        <f>Rates!BN125</f>
        <v>6.4142077999999998</v>
      </c>
    </row>
    <row r="169" spans="2:8">
      <c r="B169" s="112">
        <f>IF($D$8&gt;=2019,2019,"")</f>
        <v>2019</v>
      </c>
      <c r="C169" s="119">
        <f>Deaths!V126</f>
        <v>1035</v>
      </c>
      <c r="D169" s="119">
        <f>Deaths!AR126</f>
        <v>475</v>
      </c>
      <c r="E169" s="119">
        <f>Deaths!BN126</f>
        <v>1510</v>
      </c>
      <c r="F169" s="120">
        <f>Rates!V126</f>
        <v>8.4923409000000003</v>
      </c>
      <c r="G169" s="120">
        <f>Rates!AR126</f>
        <v>3.7061073000000002</v>
      </c>
      <c r="H169" s="120">
        <f>Rates!BN126</f>
        <v>6.0776627999999997</v>
      </c>
    </row>
    <row r="170" spans="2:8">
      <c r="B170" s="112">
        <f>IF($D$8&gt;=2020,2020,"")</f>
        <v>2020</v>
      </c>
      <c r="C170" s="119">
        <f>Deaths!V127</f>
        <v>1075</v>
      </c>
      <c r="D170" s="119">
        <f>Deaths!AR127</f>
        <v>463</v>
      </c>
      <c r="E170" s="119">
        <f>Deaths!BN127</f>
        <v>1538</v>
      </c>
      <c r="F170" s="120">
        <f>Rates!V127</f>
        <v>8.6744532999999997</v>
      </c>
      <c r="G170" s="120">
        <f>Rates!AR127</f>
        <v>3.5491472000000002</v>
      </c>
      <c r="H170" s="120">
        <f>Rates!BN127</f>
        <v>6.0914095000000001</v>
      </c>
    </row>
    <row r="171" spans="2:8">
      <c r="B171" s="112">
        <f>IF($D$8&gt;=2021,2021,"")</f>
        <v>2021</v>
      </c>
      <c r="C171" s="119">
        <f>Deaths!V128</f>
        <v>936</v>
      </c>
      <c r="D171" s="119">
        <f>Deaths!AR128</f>
        <v>443</v>
      </c>
      <c r="E171" s="119">
        <f>Deaths!BN128</f>
        <v>1379</v>
      </c>
      <c r="F171" s="120">
        <f>Rates!V128</f>
        <v>7.5122929000000003</v>
      </c>
      <c r="G171" s="120">
        <f>Rates!AR128</f>
        <v>3.3795446</v>
      </c>
      <c r="H171" s="120">
        <f>Rates!BN128</f>
        <v>5.4326127</v>
      </c>
    </row>
    <row r="172" spans="2:8">
      <c r="B172" s="112">
        <f>IF($D$8&gt;=2022,2022,"")</f>
        <v>2022</v>
      </c>
      <c r="C172" s="119">
        <f>Deaths!V129</f>
        <v>923</v>
      </c>
      <c r="D172" s="119">
        <f>Deaths!AR129</f>
        <v>422</v>
      </c>
      <c r="E172" s="119">
        <f>Deaths!BN129</f>
        <v>1345</v>
      </c>
      <c r="F172" s="120">
        <f>Rates!V129</f>
        <v>7.3050807000000004</v>
      </c>
      <c r="G172" s="120">
        <f>Rates!AR129</f>
        <v>3.1719966999999998</v>
      </c>
      <c r="H172" s="120">
        <f>Rates!BN129</f>
        <v>5.2258816000000001</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2.5321856999999999</v>
      </c>
      <c r="G184" s="125">
        <f>INDEX($B$57:$H$175,MATCH($C$184,$B$57:$B$175,0),6)</f>
        <v>1.4955414</v>
      </c>
      <c r="H184" s="125">
        <f>INDEX($B$57:$H$175,MATCH($C$184,$B$57:$B$175,0),7)</f>
        <v>2.0197832999999998</v>
      </c>
    </row>
    <row r="185" spans="2:8">
      <c r="B185" s="49" t="s">
        <v>67</v>
      </c>
      <c r="C185" s="124">
        <f>'Interactive summary tables'!$G$10</f>
        <v>2022</v>
      </c>
      <c r="D185" s="28"/>
      <c r="E185" s="49" t="s">
        <v>72</v>
      </c>
      <c r="F185" s="125">
        <f>INDEX($B$57:$H$175,MATCH($C$185,$B$57:$B$175,0),5)</f>
        <v>7.3050807000000004</v>
      </c>
      <c r="G185" s="125">
        <f>INDEX($B$57:$H$175,MATCH($C$185,$B$57:$B$175,0),6)</f>
        <v>3.1719966999999998</v>
      </c>
      <c r="H185" s="125">
        <f>INDEX($B$57:$H$175,MATCH($C$185,$B$57:$B$175,0),7)</f>
        <v>5.2258816000000001</v>
      </c>
    </row>
    <row r="186" spans="2:8">
      <c r="B186" s="48"/>
      <c r="C186" s="124"/>
      <c r="D186" s="28"/>
      <c r="E186" s="49" t="s">
        <v>74</v>
      </c>
      <c r="F186" s="126">
        <f>IF(F$184="—","–",IF($C$185&lt;=$C$184,"–",(F$185-F$184)/F$184))</f>
        <v>1.8848913805966128</v>
      </c>
      <c r="G186" s="126">
        <f>IF(G$184="—","–",IF($C$185&lt;=$C$184,"–",(G$185-G$184)/G$184))</f>
        <v>1.1209688344301265</v>
      </c>
      <c r="H186" s="126">
        <f>IF(H$184="—","–",IF($C$185&lt;=$C$184,"–",(H$185-H$184)/H$184))</f>
        <v>1.5873476624942886</v>
      </c>
    </row>
    <row r="187" spans="2:8">
      <c r="B187" s="49" t="s">
        <v>76</v>
      </c>
      <c r="C187" s="124">
        <f>$C$185-$C$184</f>
        <v>25</v>
      </c>
      <c r="D187" s="28"/>
      <c r="E187" s="49" t="s">
        <v>73</v>
      </c>
      <c r="F187" s="126">
        <f>IF(F$184="—","–",IF($C$185&lt;=$C$184,"–",((F$185/F$184)^(1/($C$185-$C$184))-1)))</f>
        <v>4.3290321862010206E-2</v>
      </c>
      <c r="G187" s="126">
        <f>IF(G$184="—","–",IF($C$185&lt;=$C$184,"–",((G$185/G$184)^(1/($C$185-$C$184))-1)))</f>
        <v>3.0531737743459963E-2</v>
      </c>
      <c r="H187" s="126">
        <f>IF(H$184="—","–",IF($C$185&lt;=$C$184,"-",((H$185/H$184)^(1/($C$185-$C$184))-1)))</f>
        <v>3.8757545622580825E-2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Accidental poisoning, including drugs causing adverse effects in therapeutic use (ICD-10 X40–X49, Y40–Y59, U12.9) in Australia, 1997–2022.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Accidental poisoning, including drugs causing adverse effects in therapeutic use (ICD-10 X40–X49, Y40–Y59, U12.9) in Australia, 1997–2022.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'[AIHW-PHE-229-GRIM2001.xlsx]Deaths'!$C$104</v>
      </c>
      <c r="G207" s="136" t="str">
        <f ca="1">CELL("address",INDEX(Deaths!$Y$7:$AP$132,MATCH($C$207,Deaths!$B$7:$B$132,0),MATCH($C$210,Deaths!$Y$6:$AP$6,0)))</f>
        <v>'[AIHW-PHE-229-GRIM2001.xlsx]Deaths'!$Y$104</v>
      </c>
      <c r="H207" s="136" t="str">
        <f ca="1">CELL("address",INDEX(Deaths!$AU$7:$BL$132,MATCH($C$207,Deaths!$B$7:$B$132,0),MATCH($C$210,Deaths!$AU$6:$BL$6,0)))</f>
        <v>'[AIHW-PHE-229-GRIM2001.xlsx]Deaths'!$AU$104</v>
      </c>
    </row>
    <row r="208" spans="2:8">
      <c r="B208" s="53" t="s">
        <v>67</v>
      </c>
      <c r="C208" s="135">
        <f>'Interactive summary tables'!$E$34</f>
        <v>2022</v>
      </c>
      <c r="D208" s="17"/>
      <c r="E208" s="17" t="s">
        <v>87</v>
      </c>
      <c r="F208" s="136" t="str">
        <f ca="1">CELL("address",INDEX(Deaths!$C$7:$T$132,MATCH($C$208,Deaths!$B$7:$B$132,0),MATCH($C$211,Deaths!$C$6:$T$6,0)))</f>
        <v>'[AIHW-PHE-229-GRIM2001.xlsx]Deaths'!$T$129</v>
      </c>
      <c r="G208" s="136" t="str">
        <f ca="1">CELL("address",INDEX(Deaths!$Y$7:$AP$132,MATCH($C$208,Deaths!$B$7:$B$132,0),MATCH($C$211,Deaths!$Y$6:$AP$6,0)))</f>
        <v>'[AIHW-PHE-229-GRIM2001.xlsx]Deaths'!$AP$129</v>
      </c>
      <c r="H208" s="136" t="str">
        <f ca="1">CELL("address",INDEX(Deaths!$AU$7:$BL$132,MATCH($C$208,Deaths!$B$7:$B$132,0),MATCH($C$211,Deaths!$AU$6:$BL$6,0)))</f>
        <v>'[AIHW-PHE-229-GRIM2001.xlsx]Deaths'!$BL$129</v>
      </c>
    </row>
    <row r="209" spans="2:8">
      <c r="B209" s="53"/>
      <c r="C209" s="135"/>
      <c r="D209" s="17"/>
      <c r="E209" s="17" t="s">
        <v>93</v>
      </c>
      <c r="F209" s="137">
        <f ca="1">SUM(INDIRECT(F$207,1):INDIRECT(F$208,1))</f>
        <v>18628</v>
      </c>
      <c r="G209" s="138">
        <f ca="1">SUM(INDIRECT(G$207,1):INDIRECT(G$208,1))</f>
        <v>8841</v>
      </c>
      <c r="H209" s="138">
        <f ca="1">SUM(INDIRECT(H$207,1):INDIRECT(H$208,1))</f>
        <v>27469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'[AIHW-PHE-229-GRIM2001.xlsx]Populations'!$D$113</v>
      </c>
      <c r="G211" s="136" t="str">
        <f ca="1">CELL("address",INDEX(Populations!$Y$16:$AP$141,MATCH($C$207,Populations!$C$16:$C$141,0),MATCH($C$210,Populations!$Y$15:$AP$15,0)))</f>
        <v>'[AIHW-PHE-229-GRIM2001.xlsx]Populations'!$Y$113</v>
      </c>
      <c r="H211" s="136" t="str">
        <f ca="1">CELL("address",INDEX(Populations!$AT$16:$BK$141,MATCH($C$207,Populations!$C$16:$C$141,0),MATCH($C$210,Populations!$AT$15:$BK$15,0)))</f>
        <v>'[AIHW-PHE-229-GRIM2001.xlsx]Populations'!$AT$113</v>
      </c>
    </row>
    <row r="212" spans="2:8">
      <c r="B212" s="53"/>
      <c r="C212" s="17"/>
      <c r="D212" s="17"/>
      <c r="E212" s="17" t="s">
        <v>87</v>
      </c>
      <c r="F212" s="136" t="str">
        <f ca="1">CELL("address",INDEX(Populations!$D$16:$U$141,MATCH($C$208,Populations!$C$16:$C$141,0),MATCH($C$211,Populations!$D$15:$U$15,0)))</f>
        <v>'[AIHW-PHE-229-GRIM2001.xlsx]Populations'!$U$138</v>
      </c>
      <c r="G212" s="136" t="str">
        <f ca="1">CELL("address",INDEX(Populations!$Y$16:$AP$141,MATCH($C$208,Populations!$C$16:$C$141,0),MATCH($C$211,Populations!$Y$15:$AP$15,0)))</f>
        <v>'[AIHW-PHE-229-GRIM2001.xlsx]Populations'!$AP$138</v>
      </c>
      <c r="H212" s="136" t="str">
        <f ca="1">CELL("address",INDEX(Populations!$AT$16:$BK$141,MATCH($C$208,Populations!$C$16:$C$141,0),MATCH($C$211,Populations!$AT$15:$BK$15,0)))</f>
        <v>'[AIHW-PHE-229-GRIM2001.xlsx]Populations'!$BK$138</v>
      </c>
    </row>
    <row r="213" spans="2:8">
      <c r="B213" s="53" t="s">
        <v>91</v>
      </c>
      <c r="C213" s="135">
        <f>INDEX($G$11:$G$28,MATCH($C$210,$F$11:$F$28,0))</f>
        <v>1</v>
      </c>
      <c r="D213" s="17"/>
      <c r="E213" s="17" t="s">
        <v>94</v>
      </c>
      <c r="F213" s="137">
        <f ca="1">SUM(INDIRECT(F$211,1):INDIRECT(F$212,1))</f>
        <v>283972299</v>
      </c>
      <c r="G213" s="138">
        <f ca="1">SUM(INDIRECT(G$211,1):INDIRECT(G$212,1))</f>
        <v>287674729</v>
      </c>
      <c r="H213" s="138">
        <f ca="1">SUM(INDIRECT(H$211,1):INDIRECT(H$212,1))</f>
        <v>571647028</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6.5597947636434775</v>
      </c>
      <c r="G215" s="140">
        <f t="shared" ref="G215:H215" ca="1" si="2">IF($C$208&lt;$C$207,"-",IF($C$214&lt;$C$213,"-",G$209/G$213*100000))</f>
        <v>3.0732626500536306</v>
      </c>
      <c r="H215" s="140">
        <f t="shared" ca="1" si="2"/>
        <v>4.8052379623322379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Accidental poisoning, including drugs causing adverse effects in therapeutic use (ICD-10 X40–X49, Y40–Y59, U12.9) in Australia, 1997–2022,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Accidental poisoning, including drugs causing adverse effects in therapeutic use (ICD-10 X40–X49, Y40–Y59, U12.9)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Accidental poisoning, including drugs causing adverse effects in therapeutic use (ICD-10 X40–X49, Y40–Y59, U12.9) in Australia, 1997–2022,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Accidental poisoning, including drugs causing adverse effects in therapeutic use (ICD-10 X40–X49, Y40–Y59, U12.9)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Accidental poisoning, including drugs causing adverse effects in therapeutic use (ICD-10 X40–X49, Y40–Y59, U12.9) in Australia, 1997–2022,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F0F42-EF90-4101-ADCA-F1BF44832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39aaac7e-fa47-45c8-98ee-9850774078c3"/>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Accidental poisoning, including drugs causing adverse effects in therapeutic use</dc:title>
  <dc:creator>AIHW</dc:creator>
  <cp:lastPrinted>2014-12-22T03:15:21Z</cp:lastPrinted>
  <dcterms:created xsi:type="dcterms:W3CDTF">2013-06-20T00:40:38Z</dcterms:created>
  <dcterms:modified xsi:type="dcterms:W3CDTF">2024-05-11T04:29:05Z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