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4 GRIM books ready/"/>
    </mc:Choice>
  </mc:AlternateContent>
  <xr:revisionPtr revIDLastSave="0" documentId="13_ncr:1_{25B33FD5-DD4A-4FA6-BA2C-29F5BD303152}"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notes'!$A$1:$C$68</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7" l="1"/>
  <c r="T31" i="7"/>
  <c r="S31" i="7"/>
  <c r="R31" i="7"/>
  <c r="Q31" i="7"/>
  <c r="P31" i="7"/>
  <c r="O31" i="7"/>
  <c r="N31" i="7"/>
  <c r="M31" i="7"/>
  <c r="L31" i="7"/>
  <c r="K31" i="7"/>
  <c r="J31" i="7"/>
  <c r="I31" i="7"/>
  <c r="H31" i="7"/>
  <c r="G31" i="7"/>
  <c r="F31" i="7"/>
  <c r="E31" i="7"/>
  <c r="D31" i="7"/>
  <c r="C31" i="7"/>
  <c r="E22" i="7"/>
  <c r="G7" i="7"/>
  <c r="B1" i="7"/>
  <c r="B7" i="4"/>
  <c r="B9" i="4"/>
  <c r="B1" i="11"/>
  <c r="B1" i="12"/>
  <c r="B163" i="7"/>
  <c r="B164" i="7"/>
  <c r="B165" i="7"/>
  <c r="B166" i="7"/>
  <c r="B167" i="7"/>
  <c r="B168" i="7"/>
  <c r="B169" i="7"/>
  <c r="B170" i="7"/>
  <c r="B171" i="7"/>
  <c r="B172" i="7"/>
  <c r="B173" i="7"/>
  <c r="B174" i="7"/>
  <c r="B175" i="7"/>
  <c r="B162" i="7"/>
  <c r="E23" i="7"/>
  <c r="E8" i="7"/>
  <c r="B46" i="7"/>
  <c r="B35" i="7"/>
  <c r="B29" i="7"/>
  <c r="B45" i="7"/>
  <c r="C32" i="12"/>
  <c r="L37" i="12"/>
  <c r="C211" i="7"/>
  <c r="C214" i="7"/>
  <c r="C210" i="7"/>
  <c r="C208" i="7"/>
  <c r="C207" i="7"/>
  <c r="C185" i="7"/>
  <c r="C184" i="7"/>
  <c r="C191" i="7"/>
  <c r="L12" i="12"/>
  <c r="B198" i="7"/>
  <c r="B202" i="7"/>
  <c r="L5" i="12"/>
  <c r="B225" i="7"/>
  <c r="C217" i="7"/>
  <c r="C216" i="7"/>
  <c r="C188" i="7"/>
  <c r="C187" i="7"/>
  <c r="C189" i="7"/>
  <c r="L10" i="12"/>
  <c r="L15" i="12"/>
  <c r="C29" i="12"/>
  <c r="C8" i="12"/>
  <c r="C5" i="12"/>
  <c r="D37" i="7"/>
  <c r="E37" i="7"/>
  <c r="F37" i="7"/>
  <c r="G37" i="7"/>
  <c r="H37" i="7"/>
  <c r="I37" i="7"/>
  <c r="J37" i="7"/>
  <c r="K37" i="7"/>
  <c r="L37" i="7"/>
  <c r="M37" i="7"/>
  <c r="N37" i="7"/>
  <c r="O37" i="7"/>
  <c r="P37" i="7"/>
  <c r="Q37" i="7"/>
  <c r="R37" i="7"/>
  <c r="S37" i="7"/>
  <c r="T37" i="7"/>
  <c r="C37" i="7"/>
  <c r="C61" i="7"/>
  <c r="D75" i="7"/>
  <c r="D73" i="7"/>
  <c r="C70" i="7"/>
  <c r="E87" i="7"/>
  <c r="C112" i="7"/>
  <c r="E117" i="7"/>
  <c r="E146" i="7"/>
  <c r="E141" i="7"/>
  <c r="D67" i="7"/>
  <c r="C90" i="7"/>
  <c r="E165" i="7"/>
  <c r="E82" i="7"/>
  <c r="D169" i="7"/>
  <c r="E59" i="7"/>
  <c r="D175" i="7"/>
  <c r="C82" i="7"/>
  <c r="D92" i="7"/>
  <c r="E164" i="7"/>
  <c r="G115" i="7"/>
  <c r="C86" i="7"/>
  <c r="D131" i="7"/>
  <c r="C150" i="7"/>
  <c r="D151" i="7"/>
  <c r="E60" i="7"/>
  <c r="E73" i="7"/>
  <c r="C60" i="7"/>
  <c r="F97" i="7"/>
  <c r="C147" i="7"/>
  <c r="D102" i="7"/>
  <c r="D76" i="7"/>
  <c r="C59" i="7"/>
  <c r="E65" i="7"/>
  <c r="C125" i="7"/>
  <c r="E129" i="7"/>
  <c r="D130" i="7"/>
  <c r="E88" i="7"/>
  <c r="E155" i="7"/>
  <c r="G65" i="7"/>
  <c r="C62" i="7"/>
  <c r="D158" i="7"/>
  <c r="C106" i="7"/>
  <c r="E79" i="7"/>
  <c r="F154" i="7"/>
  <c r="E122" i="7"/>
  <c r="D173" i="7"/>
  <c r="D84" i="7"/>
  <c r="E112" i="7"/>
  <c r="D64" i="7"/>
  <c r="D159" i="7"/>
  <c r="C75" i="7"/>
  <c r="D140" i="7"/>
  <c r="G99" i="7"/>
  <c r="E153" i="7"/>
  <c r="E102" i="7"/>
  <c r="C158" i="7"/>
  <c r="D108" i="7"/>
  <c r="D94" i="7"/>
  <c r="E168" i="7"/>
  <c r="D80" i="7"/>
  <c r="E151" i="7"/>
  <c r="C161" i="7"/>
  <c r="D123" i="7"/>
  <c r="E158" i="7"/>
  <c r="H119" i="7"/>
  <c r="F108" i="7"/>
  <c r="C136" i="7"/>
  <c r="C102" i="7"/>
  <c r="E92" i="7"/>
  <c r="E133" i="7"/>
  <c r="C113" i="7"/>
  <c r="C104" i="7"/>
  <c r="C84" i="7"/>
  <c r="E62" i="7"/>
  <c r="G68" i="7"/>
  <c r="D125" i="7"/>
  <c r="C140" i="7"/>
  <c r="D142" i="7"/>
  <c r="H71" i="7"/>
  <c r="C107" i="7"/>
  <c r="C126" i="7"/>
  <c r="C95" i="7"/>
  <c r="E81" i="7"/>
  <c r="E68" i="7"/>
  <c r="D155" i="7"/>
  <c r="C123" i="7"/>
  <c r="D152" i="7"/>
  <c r="E128" i="7"/>
  <c r="E159" i="7"/>
  <c r="D97" i="7"/>
  <c r="D70" i="7"/>
  <c r="D145" i="7"/>
  <c r="E156" i="7"/>
  <c r="D124" i="7"/>
  <c r="D79" i="7"/>
  <c r="E113" i="7"/>
  <c r="E101" i="7"/>
  <c r="C69" i="7"/>
  <c r="F93" i="7"/>
  <c r="E111" i="7"/>
  <c r="D134" i="7"/>
  <c r="D129" i="7"/>
  <c r="E127" i="7"/>
  <c r="C98" i="7"/>
  <c r="C66" i="7"/>
  <c r="E93" i="7"/>
  <c r="D61" i="7"/>
  <c r="E121" i="7"/>
  <c r="G88" i="7"/>
  <c r="D141" i="7"/>
  <c r="E71" i="7"/>
  <c r="C88" i="7"/>
  <c r="D98" i="7"/>
  <c r="C74" i="7"/>
  <c r="C72" i="7"/>
  <c r="D100" i="7"/>
  <c r="C152" i="7"/>
  <c r="F118" i="7"/>
  <c r="E172" i="7"/>
  <c r="E66" i="7"/>
  <c r="E99" i="7"/>
  <c r="C131" i="7"/>
  <c r="G129" i="7"/>
  <c r="D128" i="7"/>
  <c r="C80" i="7"/>
  <c r="D111" i="7"/>
  <c r="C167" i="7"/>
  <c r="C138" i="7"/>
  <c r="D81" i="7"/>
  <c r="E150" i="7"/>
  <c r="D165" i="7"/>
  <c r="C117" i="7"/>
  <c r="D136" i="7"/>
  <c r="D101" i="7"/>
  <c r="E108" i="7"/>
  <c r="C159" i="7"/>
  <c r="H61" i="7"/>
  <c r="E105" i="7"/>
  <c r="C172" i="7"/>
  <c r="E83" i="7"/>
  <c r="E130" i="7"/>
  <c r="C133" i="7"/>
  <c r="C162" i="7"/>
  <c r="C146" i="7"/>
  <c r="D95" i="7"/>
  <c r="H142" i="7"/>
  <c r="E75" i="7"/>
  <c r="F129" i="7"/>
  <c r="E126" i="7"/>
  <c r="D78" i="7"/>
  <c r="D138" i="7"/>
  <c r="D149" i="7"/>
  <c r="E80" i="7"/>
  <c r="C142" i="7"/>
  <c r="D117" i="7"/>
  <c r="C85" i="7"/>
  <c r="C132" i="7"/>
  <c r="C78" i="7"/>
  <c r="E139" i="7"/>
  <c r="F72" i="7"/>
  <c r="C156" i="7"/>
  <c r="E131" i="7"/>
  <c r="G64" i="7"/>
  <c r="D171" i="7"/>
  <c r="D105" i="7"/>
  <c r="E85" i="7"/>
  <c r="F122" i="7"/>
  <c r="D74" i="7"/>
  <c r="D85" i="7"/>
  <c r="C165" i="7"/>
  <c r="G159" i="7"/>
  <c r="C65" i="7"/>
  <c r="C118" i="7"/>
  <c r="G75" i="7"/>
  <c r="E89" i="7"/>
  <c r="F79" i="7"/>
  <c r="G67" i="7"/>
  <c r="D59" i="7"/>
  <c r="H84" i="7"/>
  <c r="D110" i="7"/>
  <c r="D114" i="7"/>
  <c r="C155" i="7"/>
  <c r="C170" i="7"/>
  <c r="C111" i="7"/>
  <c r="H92" i="7"/>
  <c r="D86" i="7"/>
  <c r="D71" i="7"/>
  <c r="E170" i="7"/>
  <c r="E61" i="7"/>
  <c r="D88" i="7"/>
  <c r="D172" i="7"/>
  <c r="D90" i="7"/>
  <c r="C97" i="7"/>
  <c r="C103" i="7"/>
  <c r="E125" i="7"/>
  <c r="F133" i="7"/>
  <c r="C139" i="7"/>
  <c r="F143" i="7"/>
  <c r="C101" i="7"/>
  <c r="D148" i="7"/>
  <c r="E95" i="7"/>
  <c r="D109" i="7"/>
  <c r="D120" i="7"/>
  <c r="E137" i="7"/>
  <c r="H76" i="7"/>
  <c r="E100" i="7"/>
  <c r="C64" i="7"/>
  <c r="C122" i="7"/>
  <c r="E94" i="7"/>
  <c r="H107" i="7"/>
  <c r="E140" i="7"/>
  <c r="G92" i="7"/>
  <c r="E142" i="7"/>
  <c r="C174" i="7"/>
  <c r="F76" i="7"/>
  <c r="D154" i="7"/>
  <c r="D103" i="7"/>
  <c r="D132" i="7"/>
  <c r="E115" i="7"/>
  <c r="C92" i="7"/>
  <c r="D122" i="7"/>
  <c r="E116" i="7"/>
  <c r="E124" i="7"/>
  <c r="C135" i="7"/>
  <c r="C110" i="7"/>
  <c r="E64" i="7"/>
  <c r="D99" i="7"/>
  <c r="C100" i="7"/>
  <c r="E171" i="7"/>
  <c r="E132" i="7"/>
  <c r="H96" i="7"/>
  <c r="G108" i="7"/>
  <c r="H131" i="7"/>
  <c r="D150" i="7"/>
  <c r="G78" i="7"/>
  <c r="H68" i="7"/>
  <c r="D160" i="7"/>
  <c r="D106" i="7"/>
  <c r="C144" i="7"/>
  <c r="E69" i="7"/>
  <c r="E77" i="7"/>
  <c r="E96" i="7"/>
  <c r="F112" i="7"/>
  <c r="H140" i="7"/>
  <c r="C141" i="7"/>
  <c r="E163" i="7"/>
  <c r="C157" i="7"/>
  <c r="E144" i="7"/>
  <c r="C154" i="7"/>
  <c r="C173" i="7"/>
  <c r="H144" i="7"/>
  <c r="F75" i="7"/>
  <c r="G101" i="7"/>
  <c r="D126" i="7"/>
  <c r="D144" i="7"/>
  <c r="C137" i="7"/>
  <c r="F78" i="7"/>
  <c r="G123" i="7"/>
  <c r="F89" i="7"/>
  <c r="H122" i="7"/>
  <c r="D118" i="7"/>
  <c r="H63" i="7"/>
  <c r="D133" i="7"/>
  <c r="D119" i="7"/>
  <c r="E173" i="7"/>
  <c r="H159" i="7"/>
  <c r="E120" i="7"/>
  <c r="G95" i="7"/>
  <c r="C87" i="7"/>
  <c r="E97" i="7"/>
  <c r="G125" i="7"/>
  <c r="C99" i="7"/>
  <c r="H141" i="7"/>
  <c r="C130" i="7"/>
  <c r="E118" i="7"/>
  <c r="E74" i="7"/>
  <c r="E167" i="7"/>
  <c r="E161" i="7"/>
  <c r="F81" i="7"/>
  <c r="H157" i="7"/>
  <c r="D139" i="7"/>
  <c r="E57" i="7"/>
  <c r="H104" i="7"/>
  <c r="H166" i="7"/>
  <c r="E136" i="7"/>
  <c r="D163" i="7"/>
  <c r="C166" i="7"/>
  <c r="H85" i="7"/>
  <c r="H74" i="7"/>
  <c r="D113" i="7"/>
  <c r="E147" i="7"/>
  <c r="E119" i="7"/>
  <c r="G103" i="7"/>
  <c r="F174" i="7"/>
  <c r="D66" i="7"/>
  <c r="C129" i="7"/>
  <c r="D170" i="7"/>
  <c r="G106" i="7"/>
  <c r="E162" i="7"/>
  <c r="D147" i="7"/>
  <c r="C128" i="7"/>
  <c r="D156" i="7"/>
  <c r="E114" i="7"/>
  <c r="G81" i="7"/>
  <c r="C116" i="7"/>
  <c r="G146" i="7"/>
  <c r="C119" i="7"/>
  <c r="D112" i="7"/>
  <c r="H127" i="7"/>
  <c r="E103" i="7"/>
  <c r="C77" i="7"/>
  <c r="D157" i="7"/>
  <c r="E138" i="7"/>
  <c r="H79" i="7"/>
  <c r="H70" i="7"/>
  <c r="F102" i="7"/>
  <c r="C58" i="7"/>
  <c r="H93" i="7"/>
  <c r="F91" i="7"/>
  <c r="H115" i="7"/>
  <c r="H91" i="7"/>
  <c r="E63" i="7"/>
  <c r="C134" i="7"/>
  <c r="H101" i="7"/>
  <c r="D83" i="7"/>
  <c r="E135" i="7"/>
  <c r="F107" i="7"/>
  <c r="H134" i="7"/>
  <c r="E109" i="7"/>
  <c r="C94" i="7"/>
  <c r="H151" i="7"/>
  <c r="E143" i="7"/>
  <c r="C83" i="7"/>
  <c r="C164" i="7"/>
  <c r="G118" i="7"/>
  <c r="E175" i="7"/>
  <c r="D96" i="7"/>
  <c r="E98" i="7"/>
  <c r="F119" i="7"/>
  <c r="C171" i="7"/>
  <c r="D77" i="7"/>
  <c r="D60" i="7"/>
  <c r="C143" i="7"/>
  <c r="D87" i="7"/>
  <c r="D72" i="7"/>
  <c r="C114" i="7"/>
  <c r="G73" i="7"/>
  <c r="C105" i="7"/>
  <c r="D68" i="7"/>
  <c r="G109" i="7"/>
  <c r="C163" i="7"/>
  <c r="H130" i="7"/>
  <c r="H81" i="7"/>
  <c r="D107" i="7"/>
  <c r="C79" i="7"/>
  <c r="H80" i="7"/>
  <c r="D137" i="7"/>
  <c r="E157" i="7"/>
  <c r="H58" i="7"/>
  <c r="C169" i="7"/>
  <c r="F139" i="7"/>
  <c r="C115" i="7"/>
  <c r="E152" i="7"/>
  <c r="H149" i="7"/>
  <c r="G94" i="7"/>
  <c r="C96" i="7"/>
  <c r="C63" i="7"/>
  <c r="H132" i="7"/>
  <c r="D161" i="7"/>
  <c r="C121" i="7"/>
  <c r="H75" i="7"/>
  <c r="G148" i="7"/>
  <c r="F69" i="7"/>
  <c r="F169" i="7"/>
  <c r="H103" i="7"/>
  <c r="G161" i="7"/>
  <c r="F163" i="7"/>
  <c r="D58" i="7"/>
  <c r="C109" i="7"/>
  <c r="D121" i="7"/>
  <c r="D164" i="7"/>
  <c r="F82" i="7"/>
  <c r="G121" i="7"/>
  <c r="F164" i="7"/>
  <c r="G137" i="7"/>
  <c r="F68" i="7"/>
  <c r="F126" i="7"/>
  <c r="E90" i="7"/>
  <c r="D89" i="7"/>
  <c r="F147" i="7"/>
  <c r="D167" i="7"/>
  <c r="H108" i="7"/>
  <c r="G151" i="7"/>
  <c r="F166" i="7"/>
  <c r="H172" i="7"/>
  <c r="H185" i="7"/>
  <c r="C153" i="7"/>
  <c r="F80" i="7"/>
  <c r="H128" i="7"/>
  <c r="C175" i="7"/>
  <c r="F109" i="7"/>
  <c r="D162" i="7"/>
  <c r="G97" i="7"/>
  <c r="H121" i="7"/>
  <c r="D63" i="7"/>
  <c r="F131" i="7"/>
  <c r="C73" i="7"/>
  <c r="G139" i="7"/>
  <c r="F158" i="7"/>
  <c r="G89" i="7"/>
  <c r="F167" i="7"/>
  <c r="F155" i="7"/>
  <c r="G83" i="7"/>
  <c r="H87" i="7"/>
  <c r="E104" i="7"/>
  <c r="E70" i="7"/>
  <c r="F124" i="7"/>
  <c r="E145" i="7"/>
  <c r="F132" i="7"/>
  <c r="E166" i="7"/>
  <c r="G96" i="7"/>
  <c r="H59" i="7"/>
  <c r="E76" i="7"/>
  <c r="F113" i="7"/>
  <c r="G86" i="7"/>
  <c r="C89" i="7"/>
  <c r="H73" i="7"/>
  <c r="D93" i="7"/>
  <c r="H109" i="7"/>
  <c r="G57" i="7"/>
  <c r="G184" i="7"/>
  <c r="G98" i="7"/>
  <c r="H112" i="7"/>
  <c r="E169" i="7"/>
  <c r="C108" i="7"/>
  <c r="G105" i="7"/>
  <c r="F135" i="7"/>
  <c r="G136" i="7"/>
  <c r="G165" i="7"/>
  <c r="D168" i="7"/>
  <c r="C76" i="7"/>
  <c r="E154" i="7"/>
  <c r="G66" i="7"/>
  <c r="G154" i="7"/>
  <c r="F149" i="7"/>
  <c r="E72" i="7"/>
  <c r="E134" i="7"/>
  <c r="D143" i="7"/>
  <c r="C148" i="7"/>
  <c r="C149" i="7"/>
  <c r="F101" i="7"/>
  <c r="D153" i="7"/>
  <c r="F156" i="7"/>
  <c r="C127" i="7"/>
  <c r="H171" i="7"/>
  <c r="E174" i="7"/>
  <c r="C160" i="7"/>
  <c r="F152" i="7"/>
  <c r="F159" i="7"/>
  <c r="F57" i="7"/>
  <c r="F184" i="7"/>
  <c r="H138" i="7"/>
  <c r="E58" i="7"/>
  <c r="G144" i="7"/>
  <c r="F60" i="7"/>
  <c r="H148" i="7"/>
  <c r="H116" i="7"/>
  <c r="E149" i="7"/>
  <c r="D116" i="7"/>
  <c r="D65" i="7"/>
  <c r="F98" i="7"/>
  <c r="F59" i="7"/>
  <c r="H169" i="7"/>
  <c r="H102" i="7"/>
  <c r="E78" i="7"/>
  <c r="G114" i="7"/>
  <c r="D91" i="7"/>
  <c r="E86" i="7"/>
  <c r="E110" i="7"/>
  <c r="G126" i="7"/>
  <c r="H89" i="7"/>
  <c r="F138" i="7"/>
  <c r="D174" i="7"/>
  <c r="H143" i="7"/>
  <c r="H163" i="7"/>
  <c r="G132" i="7"/>
  <c r="E123" i="7"/>
  <c r="C91" i="7"/>
  <c r="G135" i="7"/>
  <c r="F111" i="7"/>
  <c r="H100" i="7"/>
  <c r="E107" i="7"/>
  <c r="H136" i="7"/>
  <c r="C168" i="7"/>
  <c r="E91" i="7"/>
  <c r="C145" i="7"/>
  <c r="C124" i="7"/>
  <c r="H175" i="7"/>
  <c r="F58" i="7"/>
  <c r="G60" i="7"/>
  <c r="F153" i="7"/>
  <c r="G127" i="7"/>
  <c r="G128" i="7"/>
  <c r="H137" i="7"/>
  <c r="F151" i="7"/>
  <c r="H90" i="7"/>
  <c r="H106" i="7"/>
  <c r="C81" i="7"/>
  <c r="H97" i="7"/>
  <c r="C93" i="7"/>
  <c r="G93" i="7"/>
  <c r="C68" i="7"/>
  <c r="H57" i="7"/>
  <c r="H184" i="7"/>
  <c r="C120" i="7"/>
  <c r="H123" i="7"/>
  <c r="F110" i="7"/>
  <c r="G79" i="7"/>
  <c r="C57" i="7"/>
  <c r="C67" i="7"/>
  <c r="F172" i="7"/>
  <c r="F185" i="7"/>
  <c r="D115" i="7"/>
  <c r="D57" i="7"/>
  <c r="F105" i="7"/>
  <c r="F63" i="7"/>
  <c r="D127" i="7"/>
  <c r="F61" i="7"/>
  <c r="H158" i="7"/>
  <c r="D166" i="7"/>
  <c r="C71" i="7"/>
  <c r="E67" i="7"/>
  <c r="G141" i="7"/>
  <c r="E148" i="7"/>
  <c r="G74" i="7"/>
  <c r="F71" i="7"/>
  <c r="G58" i="7"/>
  <c r="E84" i="7"/>
  <c r="F150" i="7"/>
  <c r="H156" i="7"/>
  <c r="G84" i="7"/>
  <c r="H133" i="7"/>
  <c r="C151" i="7"/>
  <c r="H95" i="7"/>
  <c r="F85" i="7"/>
  <c r="E160" i="7"/>
  <c r="G70" i="7"/>
  <c r="D135" i="7"/>
  <c r="D69" i="7"/>
  <c r="F130" i="7"/>
  <c r="E106" i="7"/>
  <c r="F157" i="7"/>
  <c r="D62" i="7"/>
  <c r="H124" i="7"/>
  <c r="G167" i="7"/>
  <c r="G122" i="7"/>
  <c r="H152" i="7"/>
  <c r="H66" i="7"/>
  <c r="F141" i="7"/>
  <c r="H114" i="7"/>
  <c r="G104" i="7"/>
  <c r="F96" i="7"/>
  <c r="F170" i="7"/>
  <c r="G124" i="7"/>
  <c r="F125" i="7"/>
  <c r="F142" i="7"/>
  <c r="G110" i="7"/>
  <c r="F121" i="7"/>
  <c r="G166" i="7"/>
  <c r="G168" i="7"/>
  <c r="H64" i="7"/>
  <c r="G153" i="7"/>
  <c r="H173" i="7"/>
  <c r="G77" i="7"/>
  <c r="F88" i="7"/>
  <c r="F127" i="7"/>
  <c r="F175" i="7"/>
  <c r="H164" i="7"/>
  <c r="F65" i="7"/>
  <c r="D146" i="7"/>
  <c r="G87" i="7"/>
  <c r="G113" i="7"/>
  <c r="G134" i="7"/>
  <c r="G111" i="7"/>
  <c r="G158" i="7"/>
  <c r="F148" i="7"/>
  <c r="F171" i="7"/>
  <c r="H98" i="7"/>
  <c r="G156" i="7"/>
  <c r="H150" i="7"/>
  <c r="G160" i="7"/>
  <c r="F114" i="7"/>
  <c r="H65" i="7"/>
  <c r="F137" i="7"/>
  <c r="H153" i="7"/>
  <c r="F173" i="7"/>
  <c r="F94" i="7"/>
  <c r="F73" i="7"/>
  <c r="F62" i="7"/>
  <c r="G91" i="7"/>
  <c r="G59" i="7"/>
  <c r="H105" i="7"/>
  <c r="F90" i="7"/>
  <c r="F160" i="7"/>
  <c r="F146" i="7"/>
  <c r="H154" i="7"/>
  <c r="G155" i="7"/>
  <c r="D82" i="7"/>
  <c r="G85" i="7"/>
  <c r="G120" i="7"/>
  <c r="H167" i="7"/>
  <c r="G72" i="7"/>
  <c r="G145" i="7"/>
  <c r="H129" i="7"/>
  <c r="H82" i="7"/>
  <c r="H86" i="7"/>
  <c r="G62" i="7"/>
  <c r="G140" i="7"/>
  <c r="H113" i="7"/>
  <c r="H120" i="7"/>
  <c r="F83" i="7"/>
  <c r="G171" i="7"/>
  <c r="F161" i="7"/>
  <c r="F86" i="7"/>
  <c r="G117" i="7"/>
  <c r="G175" i="7"/>
  <c r="H139" i="7"/>
  <c r="H62" i="7"/>
  <c r="G107" i="7"/>
  <c r="G162" i="7"/>
  <c r="F106" i="7"/>
  <c r="H117" i="7"/>
  <c r="H88" i="7"/>
  <c r="G150" i="7"/>
  <c r="G82" i="7"/>
  <c r="G169" i="7"/>
  <c r="F87" i="7"/>
  <c r="F66" i="7"/>
  <c r="D104" i="7"/>
  <c r="F136" i="7"/>
  <c r="G164" i="7"/>
  <c r="H94" i="7"/>
  <c r="F168" i="7"/>
  <c r="H165" i="7"/>
  <c r="H145" i="7"/>
  <c r="G157" i="7"/>
  <c r="H67" i="7"/>
  <c r="H146" i="7"/>
  <c r="G61" i="7"/>
  <c r="H69" i="7"/>
  <c r="G143" i="7"/>
  <c r="F74" i="7"/>
  <c r="F165" i="7"/>
  <c r="H72" i="7"/>
  <c r="G80" i="7"/>
  <c r="G138" i="7"/>
  <c r="G130" i="7"/>
  <c r="H78" i="7"/>
  <c r="F115" i="7"/>
  <c r="G147" i="7"/>
  <c r="H135" i="7"/>
  <c r="H162" i="7"/>
  <c r="H161" i="7"/>
  <c r="F145" i="7"/>
  <c r="F120" i="7"/>
  <c r="F64" i="7"/>
  <c r="F144" i="7"/>
  <c r="G142" i="7"/>
  <c r="H147" i="7"/>
  <c r="G173" i="7"/>
  <c r="F117" i="7"/>
  <c r="G172" i="7"/>
  <c r="G185" i="7"/>
  <c r="F84" i="7"/>
  <c r="H118" i="7"/>
  <c r="H170" i="7"/>
  <c r="F103" i="7"/>
  <c r="F92" i="7"/>
  <c r="G102" i="7"/>
  <c r="H126" i="7"/>
  <c r="H168" i="7"/>
  <c r="H110" i="7"/>
  <c r="G119" i="7"/>
  <c r="G63" i="7"/>
  <c r="G149" i="7"/>
  <c r="F128" i="7"/>
  <c r="F134" i="7"/>
  <c r="H111" i="7"/>
  <c r="H60" i="7"/>
  <c r="G69" i="7"/>
  <c r="F70" i="7"/>
  <c r="F67" i="7"/>
  <c r="F99" i="7"/>
  <c r="G71" i="7"/>
  <c r="F95" i="7"/>
  <c r="G152" i="7"/>
  <c r="G90" i="7"/>
  <c r="F162" i="7"/>
  <c r="F104" i="7"/>
  <c r="H83" i="7"/>
  <c r="F123" i="7"/>
  <c r="H155" i="7"/>
  <c r="H77" i="7"/>
  <c r="F140" i="7"/>
  <c r="G163" i="7"/>
  <c r="G131" i="7"/>
  <c r="G76" i="7"/>
  <c r="H174" i="7"/>
  <c r="H160" i="7"/>
  <c r="F100" i="7"/>
  <c r="F77" i="7"/>
  <c r="H125" i="7"/>
  <c r="G170" i="7"/>
  <c r="G100" i="7"/>
  <c r="F116" i="7"/>
  <c r="G174" i="7"/>
  <c r="H99" i="7"/>
  <c r="G116" i="7"/>
  <c r="G133" i="7"/>
  <c r="G112" i="7"/>
  <c r="G186" i="7"/>
  <c r="N12" i="12"/>
  <c r="G187" i="7"/>
  <c r="N10" i="12"/>
  <c r="H187" i="7"/>
  <c r="O10" i="12"/>
  <c r="H186" i="7"/>
  <c r="O12" i="12"/>
  <c r="F186" i="7"/>
  <c r="M12" i="12"/>
  <c r="F187" i="7"/>
  <c r="M10" i="12"/>
  <c r="H212" i="7"/>
  <c r="F212" i="7"/>
  <c r="C33" i="7"/>
  <c r="F208" i="7"/>
  <c r="G208" i="7"/>
  <c r="H208" i="7"/>
  <c r="S39" i="7"/>
  <c r="F38" i="7"/>
  <c r="K38" i="7"/>
  <c r="N39" i="7"/>
  <c r="S38" i="7"/>
  <c r="L32" i="7"/>
  <c r="S33" i="7"/>
  <c r="K32" i="7"/>
  <c r="T38" i="7"/>
  <c r="O38" i="7"/>
  <c r="T32" i="7"/>
  <c r="G38" i="7"/>
  <c r="E39" i="7"/>
  <c r="M33" i="7"/>
  <c r="G212" i="7"/>
  <c r="I38" i="7"/>
  <c r="C38" i="7"/>
  <c r="F33" i="7"/>
  <c r="H32" i="7"/>
  <c r="J33" i="7"/>
  <c r="H39" i="7"/>
  <c r="Q38" i="7"/>
  <c r="O39" i="7"/>
  <c r="P33" i="7"/>
  <c r="P39" i="7"/>
  <c r="G33" i="7"/>
  <c r="F39" i="7"/>
  <c r="Q32" i="7"/>
  <c r="R33" i="7"/>
  <c r="L39" i="7"/>
  <c r="O32" i="7"/>
  <c r="C32" i="7"/>
  <c r="O33" i="7"/>
  <c r="T39" i="7"/>
  <c r="D33" i="7"/>
  <c r="G211" i="7"/>
  <c r="G39" i="7"/>
  <c r="E24" i="7" l="1"/>
  <c r="G43" i="7"/>
  <c r="T43" i="7"/>
  <c r="L43" i="7"/>
  <c r="F43" i="7"/>
  <c r="P43" i="7"/>
  <c r="O43" i="7"/>
  <c r="Q42" i="7"/>
  <c r="H43" i="7"/>
  <c r="C42" i="7"/>
  <c r="I42" i="7"/>
  <c r="E43" i="7"/>
  <c r="G42" i="7"/>
  <c r="O42" i="7"/>
  <c r="T42" i="7"/>
  <c r="S42" i="7"/>
  <c r="N43" i="7"/>
  <c r="K42" i="7"/>
  <c r="F42" i="7"/>
  <c r="S43" i="7"/>
  <c r="B233" i="7"/>
  <c r="L29" i="12" s="1"/>
  <c r="B226" i="7"/>
  <c r="C213" i="7"/>
  <c r="B228" i="7"/>
  <c r="B227" i="7"/>
  <c r="G207" i="7"/>
  <c r="R32" i="7"/>
  <c r="L33" i="7"/>
  <c r="E33" i="7"/>
  <c r="G213" i="7"/>
  <c r="F207" i="7"/>
  <c r="I39" i="7"/>
  <c r="H207" i="7"/>
  <c r="D32" i="7"/>
  <c r="E32" i="7"/>
  <c r="F32" i="7"/>
  <c r="F211" i="7"/>
  <c r="P38" i="7"/>
  <c r="J39" i="7"/>
  <c r="N33" i="7"/>
  <c r="E38" i="7"/>
  <c r="J32" i="7"/>
  <c r="T33" i="7"/>
  <c r="K39" i="7"/>
  <c r="I33" i="7"/>
  <c r="I32" i="7"/>
  <c r="J38" i="7"/>
  <c r="G32" i="7"/>
  <c r="K33" i="7"/>
  <c r="L38" i="7"/>
  <c r="Q39" i="7"/>
  <c r="M32" i="7"/>
  <c r="M39" i="7"/>
  <c r="R38" i="7"/>
  <c r="D39" i="7"/>
  <c r="P32" i="7"/>
  <c r="N32" i="7"/>
  <c r="H38" i="7"/>
  <c r="Q33" i="7"/>
  <c r="C39" i="7"/>
  <c r="S32" i="7"/>
  <c r="R39" i="7"/>
  <c r="N38" i="7"/>
  <c r="H211" i="7"/>
  <c r="D38" i="7"/>
  <c r="H33" i="7"/>
  <c r="M38" i="7"/>
  <c r="M42" i="7" l="1"/>
  <c r="D42" i="7"/>
  <c r="U38" i="7"/>
  <c r="N42" i="7"/>
  <c r="R43" i="7"/>
  <c r="C43" i="7"/>
  <c r="U39" i="7"/>
  <c r="H42" i="7"/>
  <c r="D43" i="7"/>
  <c r="R42" i="7"/>
  <c r="M43" i="7"/>
  <c r="Q43" i="7"/>
  <c r="L42" i="7"/>
  <c r="J42" i="7"/>
  <c r="K43" i="7"/>
  <c r="E42" i="7"/>
  <c r="J43" i="7"/>
  <c r="P42" i="7"/>
  <c r="I43" i="7"/>
  <c r="C219" i="7"/>
  <c r="L34" i="12" s="1"/>
  <c r="H213" i="7"/>
  <c r="H209" i="7"/>
  <c r="F209" i="7"/>
  <c r="F213" i="7"/>
  <c r="G209" i="7"/>
  <c r="G215" i="7" l="1"/>
  <c r="N34" i="12" s="1"/>
  <c r="F215" i="7"/>
  <c r="M34" i="12" s="1"/>
  <c r="H215" i="7"/>
  <c r="O34" i="12" s="1"/>
</calcChain>
</file>

<file path=xl/sharedStrings.xml><?xml version="1.0" encoding="utf-8"?>
<sst xmlns="http://schemas.openxmlformats.org/spreadsheetml/2006/main" count="11550" uniqueCount="230">
  <si>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</si>
  <si>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</si>
  <si>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</si>
  <si>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</si>
  <si>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</si>
  <si>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</si>
  <si>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</si>
  <si>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</si>
  <si>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</si>
  <si>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</si>
  <si>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</si>
  <si>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</si>
  <si>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</si>
  <si>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</si>
  <si>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</si>
  <si>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</si>
  <si>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</si>
  <si>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</si>
  <si>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</si>
  <si>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</si>
  <si>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</si>
  <si>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</si>
  <si>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</si>
  <si>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</si>
  <si>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</si>
  <si>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</si>
  <si>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</si>
  <si>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</si>
  <si>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</si>
  <si>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</si>
  <si>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</si>
  <si>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</si>
  <si>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</si>
  <si>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</si>
  <si>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</si>
  <si>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</si>
  <si>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</si>
  <si>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</si>
  <si>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</si>
  <si>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</si>
  <si>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</si>
  <si>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</si>
  <si>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</si>
  <si>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</si>
  <si>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</si>
  <si>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</si>
  <si>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</si>
  <si>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</si>
  <si>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</si>
  <si>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</si>
  <si>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</si>
  <si>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</si>
  <si>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</si>
  <si>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</si>
  <si>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</si>
  <si>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</si>
  <si>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</si>
  <si>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</si>
  <si>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</si>
  <si>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</si>
  <si>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</si>
  <si>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</si>
  <si>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</si>
  <si>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</si>
  <si>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</si>
  <si>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</si>
  <si>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</si>
  <si>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</si>
  <si>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</si>
  <si>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</si>
  <si>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</si>
  <si>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</si>
  <si>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</si>
  <si>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</si>
  <si>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</si>
  <si>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</si>
  <si>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</si>
  <si>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</si>
  <si>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</si>
  <si>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</si>
  <si>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</si>
  <si>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</si>
  <si>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</si>
  <si>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</si>
  <si>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</si>
  <si>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</si>
  <si>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</si>
  <si>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</si>
  <si>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</si>
  <si>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</si>
  <si>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</si>
  <si>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</si>
  <si>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</si>
  <si>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</si>
  <si>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</si>
  <si>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</si>
  <si>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</si>
  <si>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</si>
  <si>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</si>
  <si>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</si>
  <si>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</si>
  <si>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</si>
  <si>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</si>
  <si>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</si>
  <si>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</si>
  <si>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</si>
  <si>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</si>
  <si>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</si>
  <si>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</si>
  <si>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</si>
  <si>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</si>
  <si>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</si>
  <si>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</si>
  <si>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</si>
  <si>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</si>
  <si>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</si>
  <si>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</si>
  <si>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</si>
  <si>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</si>
  <si>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</si>
  <si>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</si>
  <si>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</si>
  <si>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</si>
  <si>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</si>
  <si>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</si>
  <si>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</si>
  <si>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</si>
  <si>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</si>
  <si>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</si>
  <si>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</si>
  <si>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</si>
  <si>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</si>
  <si>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</si>
  <si>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</si>
  <si>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</si>
  <si>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</si>
  <si>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</si>
  <si>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</si>
  <si>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</si>
  <si>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</si>
  <si>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</si>
  <si>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</si>
  <si>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</si>
  <si>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</si>
  <si>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</si>
  <si>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</si>
  <si>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</si>
  <si>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</si>
  <si>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</si>
  <si>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</si>
  <si>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</si>
  <si>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</si>
  <si>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</si>
  <si>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</si>
  <si>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</si>
  <si>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</si>
  <si>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</si>
  <si>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</si>
  <si>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</si>
  <si>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</si>
  <si>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</si>
  <si>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</si>
  <si>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</si>
  <si>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</si>
  <si>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</si>
  <si>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</si>
  <si>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</si>
  <si>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</si>
  <si>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</si>
  <si>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</si>
  <si>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</si>
  <si>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</si>
  <si>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</si>
  <si>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</si>
  <si>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</si>
  <si>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</si>
  <si>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</si>
  <si>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</si>
  <si>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</si>
  <si>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</si>
  <si>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</si>
  <si>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</si>
  <si>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</si>
  <si>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</si>
  <si>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</si>
  <si>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</si>
  <si>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</si>
  <si>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</si>
  <si>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</si>
  <si>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</si>
  <si>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</si>
  <si>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</si>
  <si>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</si>
  <si>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</si>
  <si>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</si>
  <si>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</si>
  <si>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r>
      <t xml:space="preserve">7.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</si>
  <si>
    <t>https://www.abs.gov.au/statistics/health/causes-death/causes-death-australia/latest-release</t>
  </si>
  <si>
    <t>https://www.abs.gov.au/statistics/people/population/deaths-australia/latest-release</t>
  </si>
  <si>
    <t>ABS Causes of Death, Australia</t>
  </si>
  <si>
    <t>ABS Deaths, Australia</t>
  </si>
  <si>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</si>
  <si>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</si>
  <si>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  Not applicable (for example, there were no deaths in one of the years selected)</t>
  </si>
  <si>
    <t>–  Not applicable</t>
  </si>
  <si>
    <t>ABS Causes of Death, Australia methodology</t>
  </si>
  <si>
    <t>2021, 2022</t>
  </si>
  <si>
    <t>4. Deaths registered in 2019 and earlier are based on the final version of cause of death data; deaths registered in 2020 are based on the revised version; deaths registered in 2021 and 2022 are based on the preliminary version. Revised and preliminary versions  are subject to further revision by the ABS.</t>
  </si>
  <si>
    <r>
      <t xml:space="preserve">5. For information on coding of 2022 mortality data, see the </t>
    </r>
    <r>
      <rPr>
        <i/>
        <sz val="11"/>
        <color theme="1"/>
        <rFont val="Calibri"/>
        <family val="2"/>
        <scheme val="minor"/>
      </rPr>
      <t>Classifications</t>
    </r>
    <r>
      <rPr>
        <sz val="11"/>
        <color theme="1"/>
        <rFont val="Calibri"/>
        <family val="2"/>
        <scheme val="minor"/>
      </rPr>
      <t xml:space="preserve"> and </t>
    </r>
    <r>
      <rPr>
        <i/>
        <sz val="11"/>
        <color theme="1"/>
        <rFont val="Calibri"/>
        <family val="2"/>
        <scheme val="minor"/>
      </rPr>
      <t>Mortality coding</t>
    </r>
    <r>
      <rPr>
        <sz val="11"/>
        <color theme="1"/>
        <rFont val="Calibri"/>
        <family val="2"/>
        <scheme val="minor"/>
      </rPr>
      <t xml:space="preserve"> sections of the methodology report. For information on issues related to interpreting time series data, see the </t>
    </r>
    <r>
      <rPr>
        <i/>
        <sz val="11"/>
        <color theme="1"/>
        <rFont val="Calibri"/>
        <family val="2"/>
        <scheme val="minor"/>
      </rPr>
      <t>Data quality</t>
    </r>
    <r>
      <rPr>
        <sz val="11"/>
        <color theme="1"/>
        <rFont val="Calibri"/>
        <family val="2"/>
        <scheme val="minor"/>
      </rPr>
      <t xml:space="preserve"> section of the methodology report </t>
    </r>
    <r>
      <rPr>
        <i/>
        <sz val="11"/>
        <color theme="1"/>
        <rFont val="Calibri"/>
        <family val="2"/>
        <scheme val="minor"/>
      </rPr>
      <t>Causes of Death, Australia methodology</t>
    </r>
    <r>
      <rPr>
        <sz val="11"/>
        <color theme="1"/>
        <rFont val="Calibri"/>
        <family val="2"/>
        <scheme val="minor"/>
      </rPr>
      <t xml:space="preserve"> &lt;https://www.abs.gov.au/methodologies/causes-death-australia-methodology/2022&gt;.</t>
    </r>
  </si>
  <si>
    <r>
      <t xml:space="preserve">Australian estimated resident populations are sourced from </t>
    </r>
    <r>
      <rPr>
        <i/>
        <sz val="11"/>
        <color theme="1"/>
        <rFont val="Calibri"/>
        <family val="2"/>
        <scheme val="minor"/>
      </rPr>
      <t xml:space="preserve">National, state and territory population </t>
    </r>
    <r>
      <rPr>
        <sz val="11"/>
        <color theme="1"/>
        <rFont val="Calibri"/>
        <family val="2"/>
        <scheme val="minor"/>
      </rPr>
      <t xml:space="preserve">(ABS 2023) and </t>
    </r>
    <r>
      <rPr>
        <i/>
        <sz val="11"/>
        <color theme="1"/>
        <rFont val="Calibri"/>
        <family val="2"/>
        <scheme val="minor"/>
      </rPr>
      <t>Australian historical population statistics</t>
    </r>
    <r>
      <rPr>
        <sz val="11"/>
        <color theme="1"/>
        <rFont val="Calibri"/>
        <family val="2"/>
        <scheme val="minor"/>
      </rPr>
      <t xml:space="preserve"> (ABS cat. no. 3104.0.65.001).</t>
    </r>
  </si>
  <si>
    <t>https://www.aihw.gov.au/reports-data/australias-health</t>
  </si>
  <si>
    <t>https://www.abs.gov.au/methodologies/causes-death-australia-methodology/2022</t>
  </si>
  <si>
    <t>https://www.abs.gov.au/methodologies/deaths-australia-methodology/2022</t>
  </si>
  <si>
    <t>GRIM_output_1.xlsx</t>
  </si>
  <si>
    <t>GRIM0300</t>
  </si>
  <si>
    <t>All diseases of the blood and blood-forming organs and certain disorders involving the immune mechanism (ICD-10 D50–D89), 1968–2022</t>
  </si>
  <si>
    <t>Data for All diseases of the blood and blood-forming organs and certain disorders involving the immune mechanism (D50–D89) are from the ICD-10 chapter All diseases of the blood and blood-forming organs and certain disorders involving the immune mechanism (D50–D89).</t>
  </si>
  <si>
    <t>209, 279–289</t>
  </si>
  <si>
    <t>279–289</t>
  </si>
  <si>
    <t>D50–D89</t>
  </si>
  <si>
    <t>Disorders involving the immune mechanism (ICD-9 279) were previously included in the endocrine, nutritional and metabolic diseases chapter, but are now part of the diseases of the blood and blood-forming organs chapter.</t>
  </si>
  <si>
    <t>None.</t>
  </si>
  <si>
    <r>
      <t xml:space="preserve">Australian Institute of Health and Welfare (2024) </t>
    </r>
    <r>
      <rPr>
        <i/>
        <sz val="11"/>
        <color theme="1"/>
        <rFont val="Calibri"/>
        <family val="2"/>
        <scheme val="minor"/>
      </rPr>
      <t>General Record of Incidence of Mortality (GRIM) books 2022: All diseases of the blood and blood-forming organs and certain disorders involving the immune mechanism</t>
    </r>
    <r>
      <rPr>
        <sz val="11"/>
        <color theme="1"/>
        <rFont val="Calibri"/>
        <family val="2"/>
        <scheme val="minor"/>
      </rPr>
      <t>, AIHW, Australian Government.</t>
    </r>
  </si>
  <si>
    <t>Final</t>
  </si>
  <si>
    <t>Final Recast</t>
  </si>
  <si>
    <t>Revised</t>
  </si>
  <si>
    <t>Preliminary</t>
  </si>
  <si>
    <t>All diseases of the blood and blood-forming organs and certain disorders involving the immune mechanism</t>
  </si>
  <si>
    <t>Data interpretation over time</t>
  </si>
  <si>
    <t>ICD-10 allows for the coding of AIDS and AIDS-related deaths (B20–B24). From 1988 to 1995, ICD-9 did not directly accommodate the coding of AIDS and AIDS-related deaths, cases where AIDS was the underlying cause were coded to ICD-9 deficiency of cell-mediated immunity (279.1); this led to an increase of deaths as reported in this GRIM data for this period. In 1996, ABS adopted ICD-9 Clinically Modified (CM) for coding of AIDS and AIDS-related deaths. Hence, for 1996 to 1998, all AIDS-related deaths were coded to HIV infection (042–044). From 1999, ICD-10 adopted allows for the coding of AIDS and AIDS-related deaths (B20–B24).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</si>
</sst>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40">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
      <b/>
      <u/>
      <sz val="10"/>
      <color rgb="FF0070C0"/>
      <name val="Geneva"/>
    </font>
    <font>
      <sz val="11"/>
      <color rgb="FF0070C0"/>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4" fillId="3" borderId="0" xfId="0" applyFont="1" applyFill="1"/>
    <xf numFmtId="0" fontId="25"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6"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0" fillId="3" borderId="0" xfId="0" applyNumberFormat="1" applyFont="1" applyFill="1" applyAlignment="1" applyProtection="1">
      <alignment horizontal="right"/>
      <protection locked="0"/>
    </xf>
    <xf numFmtId="164" fontId="20"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0"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2"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3" fillId="0" borderId="0" xfId="0" applyFont="1"/>
    <xf numFmtId="0" fontId="20"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9"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6"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19" fillId="3" borderId="0" xfId="0" applyNumberFormat="1" applyFont="1" applyFill="1"/>
    <xf numFmtId="0" fontId="23"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8" fillId="3" borderId="0" xfId="0" applyFont="1" applyFill="1"/>
    <xf numFmtId="0" fontId="22"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2"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29" fillId="3" borderId="0" xfId="0" applyFont="1" applyFill="1"/>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14" fillId="3" borderId="0" xfId="0" applyFont="1" applyFill="1"/>
    <xf numFmtId="0" fontId="17" fillId="3" borderId="0" xfId="0" applyFont="1" applyFill="1" applyAlignment="1">
      <alignment horizontal="left"/>
    </xf>
    <xf numFmtId="0" fontId="1" fillId="3" borderId="0" xfId="0" applyFont="1" applyFill="1"/>
    <xf numFmtId="0" fontId="34" fillId="3" borderId="0" xfId="5" applyFont="1" applyFill="1" applyAlignment="1" applyProtection="1">
      <alignment horizontal="left" indent="5"/>
    </xf>
    <xf numFmtId="0" fontId="25" fillId="3" borderId="0" xfId="0" applyFont="1" applyFill="1" applyAlignment="1">
      <alignment horizontal="left"/>
    </xf>
    <xf numFmtId="0" fontId="34"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5" fillId="3" borderId="0" xfId="0" applyFont="1" applyFill="1"/>
    <xf numFmtId="0" fontId="36"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8" fillId="3" borderId="0" xfId="0" applyFont="1" applyFill="1"/>
    <xf numFmtId="0" fontId="37"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7" fillId="3" borderId="0" xfId="0" applyFont="1" applyFill="1" applyAlignment="1">
      <alignment horizontal="left"/>
    </xf>
    <xf numFmtId="0" fontId="20"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0"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38" fillId="3" borderId="0" xfId="5" applyFont="1" applyFill="1" applyAlignment="1" applyProtection="1">
      <alignment horizontal="left" vertical="top"/>
    </xf>
    <xf numFmtId="0" fontId="38" fillId="3" borderId="0" xfId="5" applyFont="1" applyFill="1" applyAlignment="1" applyProtection="1"/>
    <xf numFmtId="0" fontId="39" fillId="3" borderId="0" xfId="0" applyFont="1" applyFill="1"/>
    <xf numFmtId="0" fontId="21" fillId="3" borderId="0" xfId="0" applyFont="1" applyFill="1" applyAlignment="1">
      <alignment horizontal="left" vertical="top" wrapText="1" indent="2"/>
    </xf>
    <xf numFmtId="0" fontId="21" fillId="3" borderId="0" xfId="0" applyFont="1" applyFill="1" applyAlignment="1">
      <alignment horizontal="left" wrapText="1" indent="2"/>
    </xf>
    <xf numFmtId="0" fontId="0" fillId="3" borderId="0" xfId="0"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All diseases of the blood and blood-forming organs and certain disorders involving the immune mechanism (ICD-10 D50–D89), by sex and year, 1968–2022</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55"/>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pt idx="54">
                  <c:v>2022</c:v>
                </c:pt>
              </c:numCache>
            </c:numRef>
          </c:xVal>
          <c:yVal>
            <c:numRef>
              <c:f>Admin!Deaths_male</c:f>
              <c:numCache>
                <c:formatCode>#,##0</c:formatCode>
                <c:ptCount val="55"/>
                <c:pt idx="0">
                  <c:v>168</c:v>
                </c:pt>
                <c:pt idx="1">
                  <c:v>171</c:v>
                </c:pt>
                <c:pt idx="2">
                  <c:v>170</c:v>
                </c:pt>
                <c:pt idx="3">
                  <c:v>176</c:v>
                </c:pt>
                <c:pt idx="4">
                  <c:v>188</c:v>
                </c:pt>
                <c:pt idx="5">
                  <c:v>185</c:v>
                </c:pt>
                <c:pt idx="6">
                  <c:v>209</c:v>
                </c:pt>
                <c:pt idx="7">
                  <c:v>197</c:v>
                </c:pt>
                <c:pt idx="8">
                  <c:v>174</c:v>
                </c:pt>
                <c:pt idx="9">
                  <c:v>187</c:v>
                </c:pt>
                <c:pt idx="10">
                  <c:v>211</c:v>
                </c:pt>
                <c:pt idx="11">
                  <c:v>151</c:v>
                </c:pt>
                <c:pt idx="12">
                  <c:v>168</c:v>
                </c:pt>
                <c:pt idx="13">
                  <c:v>167</c:v>
                </c:pt>
                <c:pt idx="14">
                  <c:v>208</c:v>
                </c:pt>
                <c:pt idx="15">
                  <c:v>185</c:v>
                </c:pt>
                <c:pt idx="16">
                  <c:v>204</c:v>
                </c:pt>
                <c:pt idx="17">
                  <c:v>250</c:v>
                </c:pt>
                <c:pt idx="18">
                  <c:v>304</c:v>
                </c:pt>
                <c:pt idx="19">
                  <c:v>345</c:v>
                </c:pt>
                <c:pt idx="20">
                  <c:v>339</c:v>
                </c:pt>
                <c:pt idx="21">
                  <c:v>458</c:v>
                </c:pt>
                <c:pt idx="22">
                  <c:v>592</c:v>
                </c:pt>
                <c:pt idx="23">
                  <c:v>622</c:v>
                </c:pt>
                <c:pt idx="24">
                  <c:v>687</c:v>
                </c:pt>
                <c:pt idx="25">
                  <c:v>733</c:v>
                </c:pt>
                <c:pt idx="26">
                  <c:v>675</c:v>
                </c:pt>
                <c:pt idx="27">
                  <c:v>640</c:v>
                </c:pt>
                <c:pt idx="28">
                  <c:v>211</c:v>
                </c:pt>
                <c:pt idx="29">
                  <c:v>161</c:v>
                </c:pt>
                <c:pt idx="30">
                  <c:v>199</c:v>
                </c:pt>
                <c:pt idx="31">
                  <c:v>195</c:v>
                </c:pt>
                <c:pt idx="32">
                  <c:v>190</c:v>
                </c:pt>
                <c:pt idx="33">
                  <c:v>183</c:v>
                </c:pt>
                <c:pt idx="34">
                  <c:v>181</c:v>
                </c:pt>
                <c:pt idx="35">
                  <c:v>191</c:v>
                </c:pt>
                <c:pt idx="36">
                  <c:v>222</c:v>
                </c:pt>
                <c:pt idx="37">
                  <c:v>213</c:v>
                </c:pt>
                <c:pt idx="38">
                  <c:v>228</c:v>
                </c:pt>
                <c:pt idx="39">
                  <c:v>202</c:v>
                </c:pt>
                <c:pt idx="40">
                  <c:v>247</c:v>
                </c:pt>
                <c:pt idx="41">
                  <c:v>194</c:v>
                </c:pt>
                <c:pt idx="42">
                  <c:v>199</c:v>
                </c:pt>
                <c:pt idx="43">
                  <c:v>229</c:v>
                </c:pt>
                <c:pt idx="44">
                  <c:v>204</c:v>
                </c:pt>
                <c:pt idx="45">
                  <c:v>220</c:v>
                </c:pt>
                <c:pt idx="46">
                  <c:v>251</c:v>
                </c:pt>
                <c:pt idx="47">
                  <c:v>237</c:v>
                </c:pt>
                <c:pt idx="48">
                  <c:v>234</c:v>
                </c:pt>
                <c:pt idx="49">
                  <c:v>264</c:v>
                </c:pt>
                <c:pt idx="50">
                  <c:v>225</c:v>
                </c:pt>
                <c:pt idx="51">
                  <c:v>234</c:v>
                </c:pt>
                <c:pt idx="52">
                  <c:v>261</c:v>
                </c:pt>
                <c:pt idx="53">
                  <c:v>253</c:v>
                </c:pt>
                <c:pt idx="54">
                  <c:v>272</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55"/>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pt idx="54">
                  <c:v>2022</c:v>
                </c:pt>
              </c:numCache>
            </c:numRef>
          </c:xVal>
          <c:yVal>
            <c:numRef>
              <c:f>Admin!Deaths_female</c:f>
              <c:numCache>
                <c:formatCode>#,##0</c:formatCode>
                <c:ptCount val="55"/>
                <c:pt idx="0">
                  <c:v>231</c:v>
                </c:pt>
                <c:pt idx="1">
                  <c:v>180</c:v>
                </c:pt>
                <c:pt idx="2">
                  <c:v>205</c:v>
                </c:pt>
                <c:pt idx="3">
                  <c:v>202</c:v>
                </c:pt>
                <c:pt idx="4">
                  <c:v>181</c:v>
                </c:pt>
                <c:pt idx="5">
                  <c:v>191</c:v>
                </c:pt>
                <c:pt idx="6">
                  <c:v>194</c:v>
                </c:pt>
                <c:pt idx="7">
                  <c:v>221</c:v>
                </c:pt>
                <c:pt idx="8">
                  <c:v>193</c:v>
                </c:pt>
                <c:pt idx="9">
                  <c:v>215</c:v>
                </c:pt>
                <c:pt idx="10">
                  <c:v>192</c:v>
                </c:pt>
                <c:pt idx="11">
                  <c:v>192</c:v>
                </c:pt>
                <c:pt idx="12">
                  <c:v>186</c:v>
                </c:pt>
                <c:pt idx="13">
                  <c:v>206</c:v>
                </c:pt>
                <c:pt idx="14">
                  <c:v>214</c:v>
                </c:pt>
                <c:pt idx="15">
                  <c:v>201</c:v>
                </c:pt>
                <c:pt idx="16">
                  <c:v>197</c:v>
                </c:pt>
                <c:pt idx="17">
                  <c:v>235</c:v>
                </c:pt>
                <c:pt idx="18">
                  <c:v>234</c:v>
                </c:pt>
                <c:pt idx="19">
                  <c:v>251</c:v>
                </c:pt>
                <c:pt idx="20">
                  <c:v>235</c:v>
                </c:pt>
                <c:pt idx="21">
                  <c:v>249</c:v>
                </c:pt>
                <c:pt idx="22">
                  <c:v>251</c:v>
                </c:pt>
                <c:pt idx="23">
                  <c:v>240</c:v>
                </c:pt>
                <c:pt idx="24">
                  <c:v>247</c:v>
                </c:pt>
                <c:pt idx="25">
                  <c:v>257</c:v>
                </c:pt>
                <c:pt idx="26">
                  <c:v>264</c:v>
                </c:pt>
                <c:pt idx="27">
                  <c:v>231</c:v>
                </c:pt>
                <c:pt idx="28">
                  <c:v>222</c:v>
                </c:pt>
                <c:pt idx="29">
                  <c:v>211</c:v>
                </c:pt>
                <c:pt idx="30">
                  <c:v>237</c:v>
                </c:pt>
                <c:pt idx="31">
                  <c:v>255</c:v>
                </c:pt>
                <c:pt idx="32">
                  <c:v>223</c:v>
                </c:pt>
                <c:pt idx="33">
                  <c:v>225</c:v>
                </c:pt>
                <c:pt idx="34">
                  <c:v>247</c:v>
                </c:pt>
                <c:pt idx="35">
                  <c:v>263</c:v>
                </c:pt>
                <c:pt idx="36">
                  <c:v>263</c:v>
                </c:pt>
                <c:pt idx="37">
                  <c:v>285</c:v>
                </c:pt>
                <c:pt idx="38">
                  <c:v>267</c:v>
                </c:pt>
                <c:pt idx="39">
                  <c:v>281</c:v>
                </c:pt>
                <c:pt idx="40">
                  <c:v>259</c:v>
                </c:pt>
                <c:pt idx="41">
                  <c:v>233</c:v>
                </c:pt>
                <c:pt idx="42">
                  <c:v>211</c:v>
                </c:pt>
                <c:pt idx="43">
                  <c:v>239</c:v>
                </c:pt>
                <c:pt idx="44">
                  <c:v>235</c:v>
                </c:pt>
                <c:pt idx="45">
                  <c:v>283</c:v>
                </c:pt>
                <c:pt idx="46">
                  <c:v>287</c:v>
                </c:pt>
                <c:pt idx="47">
                  <c:v>289</c:v>
                </c:pt>
                <c:pt idx="48">
                  <c:v>260</c:v>
                </c:pt>
                <c:pt idx="49">
                  <c:v>267</c:v>
                </c:pt>
                <c:pt idx="50">
                  <c:v>271</c:v>
                </c:pt>
                <c:pt idx="51">
                  <c:v>310</c:v>
                </c:pt>
                <c:pt idx="52">
                  <c:v>272</c:v>
                </c:pt>
                <c:pt idx="53">
                  <c:v>286</c:v>
                </c:pt>
                <c:pt idx="54">
                  <c:v>289</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2"/>
          <c:min val="196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All diseases of the blood and blood-forming organs and certain disorders involving the immune mechanism (ICD-10 D50–D89), by sex and year, 1968–2022</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55"/>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pt idx="54">
                  <c:v>2022</c:v>
                </c:pt>
              </c:numCache>
            </c:numRef>
          </c:xVal>
          <c:yVal>
            <c:numRef>
              <c:f>Admin!ASR_male</c:f>
              <c:numCache>
                <c:formatCode>0.0</c:formatCode>
                <c:ptCount val="55"/>
                <c:pt idx="0">
                  <c:v>5.0225217999999998</c:v>
                </c:pt>
                <c:pt idx="1">
                  <c:v>4.7309238999999996</c:v>
                </c:pt>
                <c:pt idx="2">
                  <c:v>4.8358483000000003</c:v>
                </c:pt>
                <c:pt idx="3">
                  <c:v>5.1860713000000001</c:v>
                </c:pt>
                <c:pt idx="4">
                  <c:v>4.9375738</c:v>
                </c:pt>
                <c:pt idx="5">
                  <c:v>5.1309440999999998</c:v>
                </c:pt>
                <c:pt idx="6">
                  <c:v>5.4517772000000004</c:v>
                </c:pt>
                <c:pt idx="7">
                  <c:v>5.2453174999999996</c:v>
                </c:pt>
                <c:pt idx="8">
                  <c:v>4.3065715000000004</c:v>
                </c:pt>
                <c:pt idx="9">
                  <c:v>4.8943645</c:v>
                </c:pt>
                <c:pt idx="10">
                  <c:v>5.2207327000000001</c:v>
                </c:pt>
                <c:pt idx="11">
                  <c:v>3.7006903000000002</c:v>
                </c:pt>
                <c:pt idx="12">
                  <c:v>4.1692539000000002</c:v>
                </c:pt>
                <c:pt idx="13">
                  <c:v>3.9168064999999999</c:v>
                </c:pt>
                <c:pt idx="14">
                  <c:v>4.8391386000000001</c:v>
                </c:pt>
                <c:pt idx="15">
                  <c:v>4.1435589999999998</c:v>
                </c:pt>
                <c:pt idx="16">
                  <c:v>4.5536491999999997</c:v>
                </c:pt>
                <c:pt idx="17">
                  <c:v>5.2373709000000002</c:v>
                </c:pt>
                <c:pt idx="18">
                  <c:v>5.7419814000000002</c:v>
                </c:pt>
                <c:pt idx="19">
                  <c:v>6.2473549999999998</c:v>
                </c:pt>
                <c:pt idx="20">
                  <c:v>5.4694782999999996</c:v>
                </c:pt>
                <c:pt idx="21">
                  <c:v>6.9679074999999999</c:v>
                </c:pt>
                <c:pt idx="22">
                  <c:v>8.8203645000000002</c:v>
                </c:pt>
                <c:pt idx="23">
                  <c:v>8.7394759000000004</c:v>
                </c:pt>
                <c:pt idx="24">
                  <c:v>9.3238207000000006</c:v>
                </c:pt>
                <c:pt idx="25">
                  <c:v>9.3608603000000006</c:v>
                </c:pt>
                <c:pt idx="26">
                  <c:v>8.5158647999999992</c:v>
                </c:pt>
                <c:pt idx="27">
                  <c:v>7.9821429000000004</c:v>
                </c:pt>
                <c:pt idx="28">
                  <c:v>3.1397707000000001</c:v>
                </c:pt>
                <c:pt idx="29">
                  <c:v>2.4513647000000001</c:v>
                </c:pt>
                <c:pt idx="30">
                  <c:v>2.9089554</c:v>
                </c:pt>
                <c:pt idx="31">
                  <c:v>2.6240157000000002</c:v>
                </c:pt>
                <c:pt idx="32">
                  <c:v>2.4898318000000002</c:v>
                </c:pt>
                <c:pt idx="33">
                  <c:v>2.2676964000000002</c:v>
                </c:pt>
                <c:pt idx="34">
                  <c:v>2.2246467999999999</c:v>
                </c:pt>
                <c:pt idx="35">
                  <c:v>2.2372985000000001</c:v>
                </c:pt>
                <c:pt idx="36">
                  <c:v>2.5447848</c:v>
                </c:pt>
                <c:pt idx="37">
                  <c:v>2.3617651</c:v>
                </c:pt>
                <c:pt idx="38">
                  <c:v>2.4533611999999998</c:v>
                </c:pt>
                <c:pt idx="39">
                  <c:v>2.0891443999999999</c:v>
                </c:pt>
                <c:pt idx="40">
                  <c:v>2.4611415000000001</c:v>
                </c:pt>
                <c:pt idx="41">
                  <c:v>1.8664722</c:v>
                </c:pt>
                <c:pt idx="42">
                  <c:v>1.8924190000000001</c:v>
                </c:pt>
                <c:pt idx="43">
                  <c:v>2.1172442999999999</c:v>
                </c:pt>
                <c:pt idx="44">
                  <c:v>1.8082339999999999</c:v>
                </c:pt>
                <c:pt idx="45">
                  <c:v>1.8695533</c:v>
                </c:pt>
                <c:pt idx="46">
                  <c:v>2.0770382000000001</c:v>
                </c:pt>
                <c:pt idx="47">
                  <c:v>1.9140443</c:v>
                </c:pt>
                <c:pt idx="48">
                  <c:v>1.8381856000000001</c:v>
                </c:pt>
                <c:pt idx="49">
                  <c:v>2.0046263</c:v>
                </c:pt>
                <c:pt idx="50">
                  <c:v>1.6424117</c:v>
                </c:pt>
                <c:pt idx="51">
                  <c:v>1.6564430000000001</c:v>
                </c:pt>
                <c:pt idx="52">
                  <c:v>1.8057049999999999</c:v>
                </c:pt>
                <c:pt idx="53">
                  <c:v>1.7028969</c:v>
                </c:pt>
                <c:pt idx="54">
                  <c:v>1.7885150000000001</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55"/>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pt idx="54">
                  <c:v>2022</c:v>
                </c:pt>
              </c:numCache>
            </c:numRef>
          </c:xVal>
          <c:yVal>
            <c:numRef>
              <c:f>Admin!ASR_female</c:f>
              <c:numCache>
                <c:formatCode>0.0</c:formatCode>
                <c:ptCount val="55"/>
                <c:pt idx="0">
                  <c:v>5.2836888000000002</c:v>
                </c:pt>
                <c:pt idx="1">
                  <c:v>3.9798521999999998</c:v>
                </c:pt>
                <c:pt idx="2">
                  <c:v>4.4999260000000003</c:v>
                </c:pt>
                <c:pt idx="3">
                  <c:v>4.1648005000000001</c:v>
                </c:pt>
                <c:pt idx="4">
                  <c:v>3.64106</c:v>
                </c:pt>
                <c:pt idx="5">
                  <c:v>3.7839301000000001</c:v>
                </c:pt>
                <c:pt idx="6">
                  <c:v>3.8022836999999998</c:v>
                </c:pt>
                <c:pt idx="7">
                  <c:v>4.1218336999999998</c:v>
                </c:pt>
                <c:pt idx="8">
                  <c:v>3.4442403000000001</c:v>
                </c:pt>
                <c:pt idx="9">
                  <c:v>3.820287</c:v>
                </c:pt>
                <c:pt idx="10">
                  <c:v>3.3627471999999998</c:v>
                </c:pt>
                <c:pt idx="11">
                  <c:v>3.298028</c:v>
                </c:pt>
                <c:pt idx="12">
                  <c:v>3.1084018000000002</c:v>
                </c:pt>
                <c:pt idx="13">
                  <c:v>3.2686641999999999</c:v>
                </c:pt>
                <c:pt idx="14">
                  <c:v>3.3175916000000001</c:v>
                </c:pt>
                <c:pt idx="15">
                  <c:v>3.0727232</c:v>
                </c:pt>
                <c:pt idx="16">
                  <c:v>2.8570950000000002</c:v>
                </c:pt>
                <c:pt idx="17">
                  <c:v>3.3413748999999999</c:v>
                </c:pt>
                <c:pt idx="18">
                  <c:v>3.1578602999999998</c:v>
                </c:pt>
                <c:pt idx="19">
                  <c:v>3.3522633000000002</c:v>
                </c:pt>
                <c:pt idx="20">
                  <c:v>3.0493725</c:v>
                </c:pt>
                <c:pt idx="21">
                  <c:v>3.1509569000000002</c:v>
                </c:pt>
                <c:pt idx="22">
                  <c:v>3.0960025999999998</c:v>
                </c:pt>
                <c:pt idx="23">
                  <c:v>2.8546580000000001</c:v>
                </c:pt>
                <c:pt idx="24">
                  <c:v>2.8523697000000001</c:v>
                </c:pt>
                <c:pt idx="25">
                  <c:v>2.8699832000000001</c:v>
                </c:pt>
                <c:pt idx="26">
                  <c:v>2.8869248000000001</c:v>
                </c:pt>
                <c:pt idx="27">
                  <c:v>2.4267929000000001</c:v>
                </c:pt>
                <c:pt idx="28">
                  <c:v>2.2829332999999998</c:v>
                </c:pt>
                <c:pt idx="29">
                  <c:v>2.0927056999999998</c:v>
                </c:pt>
                <c:pt idx="30">
                  <c:v>2.2851800999999998</c:v>
                </c:pt>
                <c:pt idx="31">
                  <c:v>2.3987221000000001</c:v>
                </c:pt>
                <c:pt idx="32">
                  <c:v>2.0040637000000001</c:v>
                </c:pt>
                <c:pt idx="33">
                  <c:v>1.9935442999999999</c:v>
                </c:pt>
                <c:pt idx="34">
                  <c:v>2.0762426</c:v>
                </c:pt>
                <c:pt idx="35">
                  <c:v>2.1684692999999999</c:v>
                </c:pt>
                <c:pt idx="36">
                  <c:v>2.1557544000000002</c:v>
                </c:pt>
                <c:pt idx="37">
                  <c:v>2.2775389000000001</c:v>
                </c:pt>
                <c:pt idx="38">
                  <c:v>2.0693321</c:v>
                </c:pt>
                <c:pt idx="39">
                  <c:v>2.1287756999999998</c:v>
                </c:pt>
                <c:pt idx="40">
                  <c:v>1.8800599</c:v>
                </c:pt>
                <c:pt idx="41">
                  <c:v>1.6773849000000001</c:v>
                </c:pt>
                <c:pt idx="42">
                  <c:v>1.4400252</c:v>
                </c:pt>
                <c:pt idx="43">
                  <c:v>1.5898816</c:v>
                </c:pt>
                <c:pt idx="44">
                  <c:v>1.5931128000000001</c:v>
                </c:pt>
                <c:pt idx="45">
                  <c:v>1.8199159</c:v>
                </c:pt>
                <c:pt idx="46">
                  <c:v>1.8132497000000001</c:v>
                </c:pt>
                <c:pt idx="47">
                  <c:v>1.7594922</c:v>
                </c:pt>
                <c:pt idx="48">
                  <c:v>1.5666401000000001</c:v>
                </c:pt>
                <c:pt idx="49">
                  <c:v>1.5431604999999999</c:v>
                </c:pt>
                <c:pt idx="50">
                  <c:v>1.5651041999999999</c:v>
                </c:pt>
                <c:pt idx="51">
                  <c:v>1.7115283999999999</c:v>
                </c:pt>
                <c:pt idx="52">
                  <c:v>1.4699660000000001</c:v>
                </c:pt>
                <c:pt idx="53">
                  <c:v>1.5078389000000001</c:v>
                </c:pt>
                <c:pt idx="54">
                  <c:v>1.474154</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2"/>
          <c:min val="196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All diseases of the blood and blood-forming organs and certain disorders involving the immune mechanism (ICD-10 D50–D89), by sex, 2022</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0.64329449999999999</c:v>
                </c:pt>
                <c:pt idx="1">
                  <c:v>0.1205572</c:v>
                </c:pt>
                <c:pt idx="2">
                  <c:v>0.1187547</c:v>
                </c:pt>
                <c:pt idx="3">
                  <c:v>0.12645039999999999</c:v>
                </c:pt>
                <c:pt idx="4">
                  <c:v>0.2364251</c:v>
                </c:pt>
                <c:pt idx="5">
                  <c:v>0.1081606</c:v>
                </c:pt>
                <c:pt idx="6">
                  <c:v>0.21105599999999999</c:v>
                </c:pt>
                <c:pt idx="7">
                  <c:v>0.53171749999999995</c:v>
                </c:pt>
                <c:pt idx="8">
                  <c:v>0.59398930000000005</c:v>
                </c:pt>
                <c:pt idx="9">
                  <c:v>0.99615359999999997</c:v>
                </c:pt>
                <c:pt idx="10">
                  <c:v>0.49145660000000002</c:v>
                </c:pt>
                <c:pt idx="11">
                  <c:v>1.0602725</c:v>
                </c:pt>
                <c:pt idx="12">
                  <c:v>1.1026452</c:v>
                </c:pt>
                <c:pt idx="13">
                  <c:v>2.7099492999999999</c:v>
                </c:pt>
                <c:pt idx="14">
                  <c:v>3.8101181999999998</c:v>
                </c:pt>
                <c:pt idx="15">
                  <c:v>8.1209156999999994</c:v>
                </c:pt>
                <c:pt idx="16">
                  <c:v>17.672868000000001</c:v>
                </c:pt>
                <c:pt idx="17">
                  <c:v>47.725177000000002</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0.40770669999999998</c:v>
                </c:pt>
                <c:pt idx="1">
                  <c:v>0.12777189999999999</c:v>
                </c:pt>
                <c:pt idx="2">
                  <c:v>0</c:v>
                </c:pt>
                <c:pt idx="3">
                  <c:v>0</c:v>
                </c:pt>
                <c:pt idx="4">
                  <c:v>0.1263003</c:v>
                </c:pt>
                <c:pt idx="5">
                  <c:v>0.11079509999999999</c:v>
                </c:pt>
                <c:pt idx="6">
                  <c:v>0.1033043</c:v>
                </c:pt>
                <c:pt idx="7">
                  <c:v>0.2096093</c:v>
                </c:pt>
                <c:pt idx="8">
                  <c:v>0.57934609999999997</c:v>
                </c:pt>
                <c:pt idx="9">
                  <c:v>0.8542826</c:v>
                </c:pt>
                <c:pt idx="10">
                  <c:v>0.47631410000000002</c:v>
                </c:pt>
                <c:pt idx="11">
                  <c:v>1.0252625</c:v>
                </c:pt>
                <c:pt idx="12">
                  <c:v>1.5647390999999999</c:v>
                </c:pt>
                <c:pt idx="13">
                  <c:v>1.7761385000000001</c:v>
                </c:pt>
                <c:pt idx="14">
                  <c:v>3.2000484999999999</c:v>
                </c:pt>
                <c:pt idx="15">
                  <c:v>5.7246908000000003</c:v>
                </c:pt>
                <c:pt idx="16">
                  <c:v>11.468378</c:v>
                </c:pt>
                <c:pt idx="17">
                  <c:v>45.871698000000002</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All diseases of the blood and blood-forming organs and certain disorders involving the immune mechanism (ICD-10 D50–D89), by sex and age group, 2022</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-5</c:v>
                </c:pt>
                <c:pt idx="1">
                  <c:v>-1</c:v>
                </c:pt>
                <c:pt idx="2">
                  <c:v>-1</c:v>
                </c:pt>
                <c:pt idx="3">
                  <c:v>-1</c:v>
                </c:pt>
                <c:pt idx="4">
                  <c:v>-2</c:v>
                </c:pt>
                <c:pt idx="5">
                  <c:v>-1</c:v>
                </c:pt>
                <c:pt idx="6">
                  <c:v>-2</c:v>
                </c:pt>
                <c:pt idx="7">
                  <c:v>-5</c:v>
                </c:pt>
                <c:pt idx="8">
                  <c:v>-5</c:v>
                </c:pt>
                <c:pt idx="9">
                  <c:v>-8</c:v>
                </c:pt>
                <c:pt idx="10">
                  <c:v>-4</c:v>
                </c:pt>
                <c:pt idx="11">
                  <c:v>-8</c:v>
                </c:pt>
                <c:pt idx="12">
                  <c:v>-8</c:v>
                </c:pt>
                <c:pt idx="13">
                  <c:v>-17</c:v>
                </c:pt>
                <c:pt idx="14">
                  <c:v>-21</c:v>
                </c:pt>
                <c:pt idx="15">
                  <c:v>-34</c:v>
                </c:pt>
                <c:pt idx="16">
                  <c:v>-46</c:v>
                </c:pt>
                <c:pt idx="17">
                  <c:v>-103</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3</c:v>
                </c:pt>
                <c:pt idx="1">
                  <c:v>1</c:v>
                </c:pt>
                <c:pt idx="2">
                  <c:v>0</c:v>
                </c:pt>
                <c:pt idx="3">
                  <c:v>0</c:v>
                </c:pt>
                <c:pt idx="4">
                  <c:v>1</c:v>
                </c:pt>
                <c:pt idx="5">
                  <c:v>1</c:v>
                </c:pt>
                <c:pt idx="6">
                  <c:v>1</c:v>
                </c:pt>
                <c:pt idx="7">
                  <c:v>2</c:v>
                </c:pt>
                <c:pt idx="8">
                  <c:v>5</c:v>
                </c:pt>
                <c:pt idx="9">
                  <c:v>7</c:v>
                </c:pt>
                <c:pt idx="10">
                  <c:v>4</c:v>
                </c:pt>
                <c:pt idx="11">
                  <c:v>8</c:v>
                </c:pt>
                <c:pt idx="12">
                  <c:v>12</c:v>
                </c:pt>
                <c:pt idx="13">
                  <c:v>12</c:v>
                </c:pt>
                <c:pt idx="14">
                  <c:v>19</c:v>
                </c:pt>
                <c:pt idx="15">
                  <c:v>26</c:v>
                </c:pt>
                <c:pt idx="16">
                  <c:v>35</c:v>
                </c:pt>
                <c:pt idx="17">
                  <c:v>152</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datarequest.aihw.gov.au/" TargetMode="External"/><Relationship Id="rId7" Type="http://schemas.openxmlformats.org/officeDocument/2006/relationships/hyperlink" Target="https://www.abs.gov.au/statistics/people/population/deaths-australia/latest-release" TargetMode="External"/><Relationship Id="rId2" Type="http://schemas.openxmlformats.org/officeDocument/2006/relationships/hyperlink" Target="https://www.aihw.gov.au/reports-data/australias-health"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2" TargetMode="External"/><Relationship Id="rId5" Type="http://schemas.openxmlformats.org/officeDocument/2006/relationships/hyperlink" Target="https://www.abs.gov.au/methodologies/causes-death-australia-methodology/2022"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2022</v>
      </c>
    </row>
    <row r="8" spans="1:3" ht="26.25">
      <c r="A8" s="152"/>
      <c r="B8" s="155" t="s">
        <v>46</v>
      </c>
    </row>
    <row r="9" spans="1:3" ht="23.25">
      <c r="A9" s="151"/>
      <c r="B9" s="161" t="str">
        <f>Admin!$B$1</f>
        <v>All diseases of the blood and blood-forming organs and certain disorders involving the immune mechanism (ICD-10 D50–D89), 1968–2022</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1"/>
  <sheetViews>
    <sheetView workbookViewId="0"/>
  </sheetViews>
  <sheetFormatPr defaultRowHeight="15"/>
  <cols>
    <col min="2" max="2" width="10.85546875" style="204" bestFit="1" customWidth="1"/>
  </cols>
  <sheetData>
    <row r="1" spans="1:2">
      <c r="A1" s="198" t="s">
        <v>188</v>
      </c>
    </row>
    <row r="2" spans="1:2">
      <c r="A2" s="203" t="s">
        <v>5</v>
      </c>
      <c r="B2" s="203" t="s">
        <v>194</v>
      </c>
    </row>
    <row r="3" spans="1:2">
      <c r="A3" s="202">
        <v>1964</v>
      </c>
      <c r="B3" s="202">
        <v>104</v>
      </c>
    </row>
    <row r="4" spans="1:2">
      <c r="A4" s="202">
        <v>1965</v>
      </c>
      <c r="B4" s="202">
        <v>103</v>
      </c>
    </row>
    <row r="5" spans="1:2">
      <c r="A5" s="202">
        <v>1966</v>
      </c>
      <c r="B5" s="202">
        <v>106</v>
      </c>
    </row>
    <row r="6" spans="1:2">
      <c r="A6" s="202">
        <v>1967</v>
      </c>
      <c r="B6" s="202">
        <v>107</v>
      </c>
    </row>
    <row r="7" spans="1:2">
      <c r="A7" s="202">
        <v>1968</v>
      </c>
      <c r="B7" s="202">
        <v>108</v>
      </c>
    </row>
    <row r="8" spans="1:2">
      <c r="A8" s="202">
        <v>1969</v>
      </c>
      <c r="B8" s="202">
        <v>109</v>
      </c>
    </row>
    <row r="9" spans="1:2">
      <c r="A9" s="202">
        <v>1970</v>
      </c>
      <c r="B9" s="202">
        <v>110</v>
      </c>
    </row>
    <row r="10" spans="1:2">
      <c r="A10" s="202">
        <v>1971</v>
      </c>
      <c r="B10" s="202">
        <v>111</v>
      </c>
    </row>
    <row r="11" spans="1:2">
      <c r="A11" s="202">
        <v>1972</v>
      </c>
      <c r="B11" s="202">
        <v>112</v>
      </c>
    </row>
    <row r="12" spans="1:2">
      <c r="A12" s="202">
        <v>1973</v>
      </c>
      <c r="B12" s="202">
        <v>113</v>
      </c>
    </row>
    <row r="13" spans="1:2">
      <c r="A13" s="202">
        <v>1974</v>
      </c>
      <c r="B13" s="202">
        <v>114</v>
      </c>
    </row>
    <row r="14" spans="1:2">
      <c r="A14" s="202">
        <v>1975</v>
      </c>
      <c r="B14" s="202">
        <v>115</v>
      </c>
    </row>
    <row r="15" spans="1:2">
      <c r="A15" s="202">
        <v>1976</v>
      </c>
      <c r="B15" s="202">
        <v>116</v>
      </c>
    </row>
    <row r="16" spans="1:2">
      <c r="A16" s="202">
        <v>1977</v>
      </c>
      <c r="B16" s="202">
        <v>117</v>
      </c>
    </row>
    <row r="17" spans="1:2">
      <c r="A17" s="202">
        <v>1978</v>
      </c>
      <c r="B17" s="202">
        <v>118</v>
      </c>
    </row>
    <row r="18" spans="1:2">
      <c r="A18" s="202">
        <v>1979</v>
      </c>
      <c r="B18" s="202">
        <v>119</v>
      </c>
    </row>
    <row r="19" spans="1:2">
      <c r="A19" s="202">
        <v>1980</v>
      </c>
      <c r="B19" s="202">
        <v>120</v>
      </c>
    </row>
    <row r="20" spans="1:2">
      <c r="A20" s="202">
        <v>1981</v>
      </c>
      <c r="B20" s="202">
        <v>121</v>
      </c>
    </row>
    <row r="21" spans="1:2">
      <c r="A21" s="202">
        <v>1982</v>
      </c>
      <c r="B21" s="202">
        <v>122</v>
      </c>
    </row>
    <row r="22" spans="1:2">
      <c r="A22" s="202">
        <v>1983</v>
      </c>
      <c r="B22" s="202">
        <v>123</v>
      </c>
    </row>
    <row r="23" spans="1:2">
      <c r="A23" s="202">
        <v>1984</v>
      </c>
      <c r="B23" s="202">
        <v>124</v>
      </c>
    </row>
    <row r="24" spans="1:2">
      <c r="A24" s="202">
        <v>1985</v>
      </c>
      <c r="B24" s="202">
        <v>125</v>
      </c>
    </row>
    <row r="25" spans="1:2">
      <c r="A25" s="202">
        <v>1986</v>
      </c>
      <c r="B25" s="202">
        <v>126</v>
      </c>
    </row>
    <row r="26" spans="1:2">
      <c r="A26" s="202">
        <v>1987</v>
      </c>
      <c r="B26" s="202">
        <v>127</v>
      </c>
    </row>
    <row r="27" spans="1:2">
      <c r="A27" s="202">
        <v>1988</v>
      </c>
      <c r="B27" s="202">
        <v>128</v>
      </c>
    </row>
    <row r="28" spans="1:2">
      <c r="A28" s="202">
        <v>1989</v>
      </c>
      <c r="B28" s="202">
        <v>129</v>
      </c>
    </row>
    <row r="29" spans="1:2">
      <c r="A29" s="202">
        <v>1990</v>
      </c>
      <c r="B29" s="202">
        <v>130</v>
      </c>
    </row>
    <row r="30" spans="1:2">
      <c r="A30" s="202">
        <v>1991</v>
      </c>
      <c r="B30" s="202">
        <v>131</v>
      </c>
    </row>
    <row r="31" spans="1:2">
      <c r="A31" s="202">
        <v>1992</v>
      </c>
      <c r="B31" s="202">
        <v>132</v>
      </c>
    </row>
    <row r="32" spans="1:2">
      <c r="A32" s="202">
        <v>1993</v>
      </c>
      <c r="B32" s="202">
        <v>133</v>
      </c>
    </row>
    <row r="33" spans="1:2">
      <c r="A33" s="202">
        <v>1994</v>
      </c>
      <c r="B33" s="202">
        <v>134</v>
      </c>
    </row>
    <row r="34" spans="1:2">
      <c r="A34" s="202">
        <v>1995</v>
      </c>
      <c r="B34" s="202">
        <v>135</v>
      </c>
    </row>
    <row r="35" spans="1:2">
      <c r="A35" s="202">
        <v>1996</v>
      </c>
      <c r="B35" s="202">
        <v>136</v>
      </c>
    </row>
    <row r="36" spans="1:2">
      <c r="A36" s="202">
        <v>1997</v>
      </c>
      <c r="B36" s="202">
        <v>137</v>
      </c>
    </row>
    <row r="37" spans="1:2">
      <c r="A37" s="202">
        <v>1998</v>
      </c>
      <c r="B37" s="202">
        <v>138</v>
      </c>
    </row>
    <row r="38" spans="1:2">
      <c r="A38" s="202">
        <v>1999</v>
      </c>
      <c r="B38" s="202">
        <v>139</v>
      </c>
    </row>
    <row r="39" spans="1:2">
      <c r="A39" s="202">
        <v>2000</v>
      </c>
      <c r="B39" s="202">
        <v>140</v>
      </c>
    </row>
    <row r="40" spans="1:2">
      <c r="A40" s="202">
        <v>2001</v>
      </c>
      <c r="B40" s="202">
        <v>3863</v>
      </c>
    </row>
    <row r="41" spans="1:2">
      <c r="A41" s="202">
        <v>2002</v>
      </c>
      <c r="B41" s="202">
        <v>142</v>
      </c>
    </row>
    <row r="42" spans="1:2">
      <c r="A42" s="202">
        <v>2003</v>
      </c>
      <c r="B42" s="202">
        <v>143</v>
      </c>
    </row>
    <row r="43" spans="1:2">
      <c r="A43" s="202">
        <v>2004</v>
      </c>
      <c r="B43" s="202">
        <v>144</v>
      </c>
    </row>
    <row r="44" spans="1:2">
      <c r="A44" s="202">
        <v>2005</v>
      </c>
      <c r="B44" s="202">
        <v>145</v>
      </c>
    </row>
    <row r="45" spans="1:2">
      <c r="A45" s="202">
        <v>2006</v>
      </c>
      <c r="B45" s="202">
        <v>151</v>
      </c>
    </row>
    <row r="46" spans="1:2">
      <c r="A46" s="202">
        <v>2007</v>
      </c>
      <c r="B46" s="202">
        <v>152</v>
      </c>
    </row>
    <row r="47" spans="1:2">
      <c r="A47" s="202">
        <v>2008</v>
      </c>
      <c r="B47" s="202">
        <v>153</v>
      </c>
    </row>
    <row r="48" spans="1:2">
      <c r="A48" s="202">
        <v>2009</v>
      </c>
      <c r="B48" s="202">
        <v>2971</v>
      </c>
    </row>
    <row r="49" spans="1:2">
      <c r="A49" s="202">
        <v>2010</v>
      </c>
      <c r="B49" s="202">
        <v>2404</v>
      </c>
    </row>
    <row r="50" spans="1:2">
      <c r="A50" s="202">
        <v>2011</v>
      </c>
      <c r="B50" s="202">
        <v>5618</v>
      </c>
    </row>
    <row r="51" spans="1:2">
      <c r="A51" s="202">
        <v>2012</v>
      </c>
      <c r="B51" s="202">
        <v>7958</v>
      </c>
    </row>
    <row r="52" spans="1:2">
      <c r="A52" s="202">
        <v>2013</v>
      </c>
      <c r="B52" s="202">
        <v>21689</v>
      </c>
    </row>
    <row r="53" spans="1:2">
      <c r="A53" s="202">
        <v>2014</v>
      </c>
      <c r="B53" s="202">
        <v>21692</v>
      </c>
    </row>
    <row r="54" spans="1:2">
      <c r="A54" s="202">
        <v>2015</v>
      </c>
      <c r="B54" s="202">
        <v>21698</v>
      </c>
    </row>
    <row r="55" spans="1:2">
      <c r="A55" s="202">
        <v>2016</v>
      </c>
      <c r="B55" s="202">
        <v>23544</v>
      </c>
    </row>
    <row r="56" spans="1:2">
      <c r="A56" s="202">
        <v>2017</v>
      </c>
      <c r="B56" s="202">
        <v>23547</v>
      </c>
    </row>
    <row r="57" spans="1:2">
      <c r="A57" s="202">
        <v>2018</v>
      </c>
      <c r="B57" s="202">
        <v>23550</v>
      </c>
    </row>
    <row r="58" spans="1:2">
      <c r="A58" s="202">
        <v>2019</v>
      </c>
      <c r="B58" s="202">
        <v>22457</v>
      </c>
    </row>
    <row r="59" spans="1:2">
      <c r="A59" s="202">
        <v>2020</v>
      </c>
      <c r="B59" s="202">
        <v>22466</v>
      </c>
    </row>
    <row r="60" spans="1:2">
      <c r="A60" s="202">
        <v>2021</v>
      </c>
      <c r="B60" s="202">
        <v>22801</v>
      </c>
    </row>
    <row r="61" spans="1:2">
      <c r="A61" s="202">
        <v>2022</v>
      </c>
      <c r="B61" s="202">
        <v>23453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4"/>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215</v>
      </c>
    </row>
    <row r="2" spans="1:3" s="6" customFormat="1" ht="23.25">
      <c r="A2" s="163"/>
      <c r="B2" s="7" t="s">
        <v>39</v>
      </c>
    </row>
    <row r="3" spans="1:3" ht="15" customHeight="1">
      <c r="B3" s="217"/>
      <c r="C3" s="217"/>
    </row>
    <row r="4" spans="1:3" ht="21">
      <c r="A4" s="150"/>
      <c r="B4" s="13" t="s">
        <v>38</v>
      </c>
    </row>
    <row r="5" spans="1:3" ht="15.75">
      <c r="A5" s="149"/>
      <c r="B5" s="164" t="s">
        <v>29</v>
      </c>
    </row>
    <row r="6" spans="1:3" ht="30" customHeight="1">
      <c r="A6" s="149"/>
      <c r="B6" s="217" t="s">
        <v>222</v>
      </c>
      <c r="C6" s="217"/>
    </row>
    <row r="7" spans="1:3" ht="15.75">
      <c r="A7" s="149"/>
      <c r="B7" s="164" t="s">
        <v>40</v>
      </c>
      <c r="C7" s="147"/>
    </row>
    <row r="8" spans="1:3" ht="120" customHeight="1">
      <c r="A8" s="149"/>
      <c r="B8" s="217" t="s">
        <v>187</v>
      </c>
      <c r="C8" s="217"/>
    </row>
    <row r="9" spans="1:3" ht="15.75">
      <c r="A9" s="149"/>
      <c r="B9" s="147" t="s">
        <v>179</v>
      </c>
      <c r="C9" s="146"/>
    </row>
    <row r="10" spans="1:3" ht="16.5" customHeight="1">
      <c r="A10" s="149"/>
      <c r="B10" s="147" t="s">
        <v>131</v>
      </c>
      <c r="C10" s="147"/>
    </row>
    <row r="11" spans="1:3" ht="45" customHeight="1">
      <c r="A11" s="149"/>
      <c r="B11" s="217" t="s">
        <v>207</v>
      </c>
      <c r="C11" s="217"/>
    </row>
    <row r="12" spans="1:3" ht="45" customHeight="1">
      <c r="A12" s="149"/>
      <c r="B12" s="217" t="s">
        <v>208</v>
      </c>
      <c r="C12" s="217"/>
    </row>
    <row r="13" spans="1:3" ht="30" customHeight="1">
      <c r="A13" s="149"/>
      <c r="B13" s="217" t="s">
        <v>195</v>
      </c>
      <c r="C13" s="217"/>
    </row>
    <row r="14" spans="1:3" ht="30" customHeight="1">
      <c r="A14" s="149"/>
      <c r="B14" s="217" t="s">
        <v>196</v>
      </c>
      <c r="C14" s="217"/>
    </row>
    <row r="15" spans="1:3" ht="18" customHeight="1">
      <c r="A15" s="149"/>
      <c r="B15" s="164" t="s">
        <v>228</v>
      </c>
      <c r="C15" s="164"/>
    </row>
    <row r="16" spans="1:3" ht="78" customHeight="1">
      <c r="A16" s="149"/>
      <c r="B16" s="217" t="s">
        <v>229</v>
      </c>
      <c r="C16" s="217"/>
    </row>
    <row r="17" spans="1:3" ht="17.25" customHeight="1">
      <c r="A17" s="149"/>
      <c r="B17" s="164" t="s">
        <v>181</v>
      </c>
    </row>
    <row r="18" spans="1:3" ht="30" customHeight="1">
      <c r="A18" s="149"/>
      <c r="B18" s="217" t="s">
        <v>209</v>
      </c>
      <c r="C18" s="217"/>
    </row>
    <row r="20" spans="1:3" ht="21">
      <c r="A20" s="150"/>
      <c r="B20" s="13" t="s">
        <v>41</v>
      </c>
    </row>
    <row r="21" spans="1:3" ht="15.75">
      <c r="A21" s="149"/>
      <c r="B21" s="164" t="s">
        <v>45</v>
      </c>
    </row>
    <row r="22" spans="1:3" ht="15.75">
      <c r="A22" s="149"/>
      <c r="B22" s="147" t="s">
        <v>216</v>
      </c>
    </row>
    <row r="23" spans="1:3" ht="15.75">
      <c r="A23" s="149"/>
      <c r="B23" s="164" t="s">
        <v>43</v>
      </c>
      <c r="C23" s="8" t="s">
        <v>44</v>
      </c>
    </row>
    <row r="24" spans="1:3" ht="15.75">
      <c r="A24" s="149"/>
      <c r="B24" s="165" t="s">
        <v>183</v>
      </c>
      <c r="C24" s="3" t="s">
        <v>24</v>
      </c>
    </row>
    <row r="25" spans="1:3" ht="15.75">
      <c r="A25" s="149"/>
      <c r="B25" s="166" t="s">
        <v>101</v>
      </c>
      <c r="C25" s="3" t="s">
        <v>24</v>
      </c>
    </row>
    <row r="26" spans="1:3" ht="15.75">
      <c r="A26" s="149"/>
      <c r="B26" s="167" t="s">
        <v>102</v>
      </c>
      <c r="C26" s="3" t="s">
        <v>24</v>
      </c>
    </row>
    <row r="27" spans="1:3" ht="15.75">
      <c r="A27" s="149"/>
      <c r="B27" s="168" t="s">
        <v>103</v>
      </c>
      <c r="C27" s="3" t="s">
        <v>24</v>
      </c>
    </row>
    <row r="28" spans="1:3" ht="15.75">
      <c r="A28" s="149"/>
      <c r="B28" s="169" t="s">
        <v>104</v>
      </c>
      <c r="C28" s="3" t="s">
        <v>24</v>
      </c>
    </row>
    <row r="29" spans="1:3" ht="15.75">
      <c r="A29" s="149"/>
      <c r="B29" s="170" t="s">
        <v>105</v>
      </c>
      <c r="C29" s="3" t="s">
        <v>24</v>
      </c>
    </row>
    <row r="30" spans="1:3" ht="15.75">
      <c r="A30" s="149"/>
      <c r="B30" s="171" t="s">
        <v>106</v>
      </c>
      <c r="C30" s="3" t="s">
        <v>24</v>
      </c>
    </row>
    <row r="31" spans="1:3" ht="15.75">
      <c r="A31" s="149"/>
      <c r="B31" s="172" t="s">
        <v>107</v>
      </c>
      <c r="C31" s="3" t="s">
        <v>217</v>
      </c>
    </row>
    <row r="32" spans="1:3" ht="15.75">
      <c r="A32" s="149"/>
      <c r="B32" s="173" t="s">
        <v>108</v>
      </c>
      <c r="C32" s="3" t="s">
        <v>218</v>
      </c>
    </row>
    <row r="33" spans="1:3" ht="15.75">
      <c r="A33" s="149"/>
      <c r="B33" s="174" t="s">
        <v>109</v>
      </c>
      <c r="C33" s="3" t="s">
        <v>219</v>
      </c>
    </row>
    <row r="34" spans="1:3" ht="15.75">
      <c r="A34" s="149"/>
      <c r="B34" s="164" t="s">
        <v>50</v>
      </c>
    </row>
    <row r="35" spans="1:3" ht="15.75">
      <c r="A35" s="149"/>
      <c r="B35" s="147" t="s">
        <v>220</v>
      </c>
    </row>
    <row r="36" spans="1:3" ht="15.75">
      <c r="A36" s="149"/>
      <c r="B36" s="164" t="s">
        <v>57</v>
      </c>
      <c r="C36" s="76" t="s">
        <v>58</v>
      </c>
    </row>
    <row r="37" spans="1:3" ht="15.75">
      <c r="A37" s="149"/>
      <c r="B37" s="56">
        <v>1.07</v>
      </c>
      <c r="C37" s="55" t="s">
        <v>221</v>
      </c>
    </row>
    <row r="38" spans="1:3" ht="15.75">
      <c r="A38" s="149"/>
      <c r="B38" s="147" t="s">
        <v>190</v>
      </c>
    </row>
    <row r="39" spans="1:3" ht="15.75">
      <c r="A39" s="149"/>
      <c r="B39" s="164" t="s">
        <v>37</v>
      </c>
    </row>
    <row r="40" spans="1:3" ht="15.75">
      <c r="A40" s="149"/>
      <c r="B40" s="175" t="s">
        <v>159</v>
      </c>
    </row>
    <row r="41" spans="1:3" ht="30" customHeight="1">
      <c r="A41" s="149"/>
      <c r="B41" s="217" t="s">
        <v>158</v>
      </c>
      <c r="C41" s="217"/>
    </row>
    <row r="42" spans="1:3" ht="45" customHeight="1">
      <c r="A42" s="149"/>
      <c r="B42" s="219" t="s">
        <v>178</v>
      </c>
      <c r="C42" s="219"/>
    </row>
    <row r="43" spans="1:3" ht="15.75">
      <c r="A43" s="149"/>
      <c r="B43" s="164" t="s">
        <v>130</v>
      </c>
    </row>
    <row r="44" spans="1:3" ht="15.75">
      <c r="A44" s="149"/>
      <c r="B44" s="147" t="s">
        <v>139</v>
      </c>
    </row>
    <row r="45" spans="1:3" ht="30" customHeight="1">
      <c r="A45" s="149"/>
      <c r="B45" s="217" t="s">
        <v>182</v>
      </c>
      <c r="C45" s="217"/>
    </row>
    <row r="46" spans="1:3" ht="30" customHeight="1">
      <c r="A46" s="149"/>
      <c r="B46" s="217" t="s">
        <v>164</v>
      </c>
      <c r="C46" s="217"/>
    </row>
    <row r="47" spans="1:3" ht="30" customHeight="1">
      <c r="A47" s="149"/>
      <c r="B47" s="220" t="s">
        <v>160</v>
      </c>
      <c r="C47" s="220"/>
    </row>
    <row r="48" spans="1:3" ht="150" customHeight="1">
      <c r="A48" s="149"/>
      <c r="B48" s="218" t="s">
        <v>201</v>
      </c>
      <c r="C48" s="218"/>
    </row>
    <row r="49" spans="1:16" ht="30" customHeight="1">
      <c r="A49" s="149"/>
      <c r="B49" s="218" t="s">
        <v>161</v>
      </c>
      <c r="C49" s="218"/>
    </row>
    <row r="50" spans="1:16" ht="15.75">
      <c r="A50" s="149"/>
      <c r="B50" s="176" t="s">
        <v>162</v>
      </c>
      <c r="C50" s="176"/>
    </row>
    <row r="51" spans="1:16" ht="15.75">
      <c r="A51" s="149"/>
      <c r="B51" s="176" t="s">
        <v>163</v>
      </c>
      <c r="C51" s="176"/>
    </row>
    <row r="52" spans="1:16" ht="60" customHeight="1">
      <c r="A52" s="149"/>
      <c r="B52" s="219" t="s">
        <v>165</v>
      </c>
      <c r="C52" s="219"/>
    </row>
    <row r="53" spans="1:16" ht="30" customHeight="1">
      <c r="A53" s="149"/>
      <c r="B53" s="219" t="s">
        <v>166</v>
      </c>
      <c r="C53" s="219"/>
    </row>
    <row r="54" spans="1:16" ht="15.75">
      <c r="A54" s="149"/>
      <c r="B54" s="147" t="s">
        <v>136</v>
      </c>
    </row>
    <row r="55" spans="1:16" ht="15.75">
      <c r="A55" s="149"/>
      <c r="B55" s="147" t="s">
        <v>137</v>
      </c>
    </row>
    <row r="56" spans="1:16" ht="60" customHeight="1">
      <c r="A56" s="149"/>
      <c r="B56" s="216" t="s">
        <v>192</v>
      </c>
      <c r="C56" s="216"/>
    </row>
    <row r="57" spans="1:16" ht="15.75">
      <c r="A57" s="149"/>
      <c r="B57" s="177" t="s">
        <v>171</v>
      </c>
      <c r="C57" s="131"/>
    </row>
    <row r="58" spans="1:16" ht="15.75">
      <c r="A58" s="149"/>
      <c r="B58" s="177" t="s">
        <v>169</v>
      </c>
    </row>
    <row r="59" spans="1:16" ht="15.75">
      <c r="A59" s="149"/>
      <c r="B59" s="177" t="s">
        <v>170</v>
      </c>
    </row>
    <row r="60" spans="1:16" ht="45" customHeight="1">
      <c r="A60" s="149"/>
      <c r="B60" s="215" t="s">
        <v>193</v>
      </c>
      <c r="C60" s="215"/>
    </row>
    <row r="61" spans="1:16" ht="15.75">
      <c r="A61" s="149"/>
      <c r="B61" s="164" t="s">
        <v>48</v>
      </c>
    </row>
    <row r="62" spans="1:16" ht="45" customHeight="1">
      <c r="B62" s="217" t="s">
        <v>49</v>
      </c>
      <c r="C62" s="217"/>
    </row>
    <row r="64" spans="1:16" ht="21" customHeight="1">
      <c r="B64" s="13" t="s">
        <v>42</v>
      </c>
      <c r="C64" s="4"/>
      <c r="D64" s="4"/>
      <c r="E64" s="4"/>
      <c r="F64" s="4"/>
      <c r="G64" s="4"/>
      <c r="H64" s="4"/>
      <c r="I64" s="4"/>
      <c r="J64" s="4"/>
      <c r="K64" s="4"/>
      <c r="L64" s="4"/>
      <c r="M64" s="4"/>
      <c r="N64" s="4"/>
      <c r="O64" s="4"/>
      <c r="P64" s="4"/>
    </row>
    <row r="65" spans="1:16" ht="15.75" customHeight="1">
      <c r="A65" s="149"/>
      <c r="B65" s="201" t="s">
        <v>189</v>
      </c>
      <c r="C65" s="212" t="s">
        <v>191</v>
      </c>
      <c r="D65" s="4"/>
      <c r="E65" s="4"/>
      <c r="F65" s="4"/>
      <c r="G65" s="4"/>
      <c r="H65" s="4"/>
      <c r="I65" s="4"/>
      <c r="J65" s="4"/>
      <c r="K65" s="4"/>
      <c r="L65" s="4"/>
      <c r="M65" s="4"/>
      <c r="N65" s="4"/>
      <c r="O65" s="4"/>
      <c r="P65" s="4"/>
    </row>
    <row r="66" spans="1:16" ht="15.75">
      <c r="A66" s="149"/>
      <c r="B66" s="200" t="s">
        <v>167</v>
      </c>
      <c r="C66" s="212" t="s">
        <v>210</v>
      </c>
      <c r="D66" s="4"/>
      <c r="E66" s="4"/>
      <c r="F66" s="4"/>
      <c r="G66" s="4"/>
      <c r="H66" s="4"/>
      <c r="I66" s="4"/>
      <c r="J66" s="4"/>
      <c r="K66" s="4"/>
      <c r="L66" s="4"/>
      <c r="M66" s="4"/>
      <c r="N66" s="4"/>
      <c r="O66" s="4"/>
      <c r="P66" s="4"/>
    </row>
    <row r="67" spans="1:16" ht="15.75">
      <c r="A67" s="149"/>
      <c r="B67" s="200" t="s">
        <v>168</v>
      </c>
      <c r="C67" s="212" t="s">
        <v>112</v>
      </c>
      <c r="D67" s="4"/>
      <c r="E67" s="4"/>
      <c r="F67" s="4"/>
      <c r="G67" s="4"/>
      <c r="H67" s="4"/>
      <c r="I67" s="4"/>
      <c r="J67" s="4"/>
      <c r="K67" s="4"/>
      <c r="L67" s="4"/>
      <c r="M67" s="4"/>
      <c r="N67" s="4"/>
      <c r="O67" s="4"/>
      <c r="P67" s="4"/>
    </row>
    <row r="68" spans="1:16">
      <c r="B68" s="1" t="s">
        <v>199</v>
      </c>
      <c r="C68" s="212" t="s">
        <v>197</v>
      </c>
    </row>
    <row r="69" spans="1:16">
      <c r="B69" s="1" t="s">
        <v>205</v>
      </c>
      <c r="C69" s="212" t="s">
        <v>211</v>
      </c>
    </row>
    <row r="70" spans="1:16">
      <c r="B70" s="1" t="s">
        <v>200</v>
      </c>
      <c r="C70" s="212" t="s">
        <v>198</v>
      </c>
    </row>
    <row r="71" spans="1:16">
      <c r="B71" s="1" t="s">
        <v>202</v>
      </c>
      <c r="C71" s="213" t="s">
        <v>212</v>
      </c>
    </row>
    <row r="72" spans="1:16">
      <c r="C72" s="214"/>
    </row>
    <row r="73" spans="1:16">
      <c r="C73" s="214"/>
    </row>
    <row r="74" spans="1:16">
      <c r="C74" s="214"/>
    </row>
  </sheetData>
  <mergeCells count="21">
    <mergeCell ref="B11:C11"/>
    <mergeCell ref="B13:C13"/>
    <mergeCell ref="B18:C18"/>
    <mergeCell ref="B14:C14"/>
    <mergeCell ref="B16:C16"/>
    <mergeCell ref="B60:C60"/>
    <mergeCell ref="B56:C56"/>
    <mergeCell ref="B3:C3"/>
    <mergeCell ref="B12:C12"/>
    <mergeCell ref="B62:C62"/>
    <mergeCell ref="B6:C6"/>
    <mergeCell ref="B49:C49"/>
    <mergeCell ref="B48:C48"/>
    <mergeCell ref="B52:C52"/>
    <mergeCell ref="B53:C53"/>
    <mergeCell ref="B41:C41"/>
    <mergeCell ref="B45:C45"/>
    <mergeCell ref="B46:C46"/>
    <mergeCell ref="B47:C47"/>
    <mergeCell ref="B42:C42"/>
    <mergeCell ref="B8:C8"/>
  </mergeCells>
  <hyperlinks>
    <hyperlink ref="C65" r:id="rId1" xr:uid="{00000000-0004-0000-0100-000000000000}"/>
    <hyperlink ref="C66" r:id="rId2" xr:uid="{00000000-0004-0000-0100-000001000000}"/>
    <hyperlink ref="C67" r:id="rId3" xr:uid="{00000000-0004-0000-0100-000002000000}"/>
    <hyperlink ref="C68" r:id="rId4" xr:uid="{00000000-0004-0000-0100-000003000000}"/>
    <hyperlink ref="C69" r:id="rId5" xr:uid="{AED0CDCF-D855-45B1-B935-CAFF30F8A9E3}"/>
    <hyperlink ref="C71" r:id="rId6" xr:uid="{3F2DC884-4859-43DB-9D5B-7C11CBFC3F33}"/>
    <hyperlink ref="C70" r:id="rId7" xr:uid="{1063B05B-D63A-40CF-98CC-5F1431016692}"/>
  </hyperlinks>
  <pageMargins left="0.23622047244094491" right="0.23622047244094491" top="0.74803149606299213" bottom="0.74803149606299213" header="0.31496062992125984" footer="0.31496062992125984"/>
  <pageSetup paperSize="9" scale="76" fitToHeight="0"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All diseases of the blood and blood-forming organs and certain disorders involving the immune mechanism (ICD-10 D50–D89), 1968–2022</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All diseases of the blood and blood-forming organs and certain disorders involving the immune mechanism (ICD-10 D50–D89), 1968–2022</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6" t="str">
        <f>Admin!$B$202</f>
        <v>Average annual and total change in mortality rates for All diseases of the blood and blood-forming organs and certain disorders involving the immune mechanism (ICD-10 D50–D89) in Australia, 1968–2022.</v>
      </c>
      <c r="M5" s="236"/>
      <c r="N5" s="236"/>
      <c r="O5" s="236"/>
      <c r="P5" s="40"/>
    </row>
    <row r="6" spans="1:16">
      <c r="B6" s="30"/>
      <c r="C6" s="28"/>
      <c r="D6" s="28"/>
      <c r="E6" s="28"/>
      <c r="F6" s="28"/>
      <c r="G6" s="28"/>
      <c r="H6" s="28"/>
      <c r="I6" s="28"/>
      <c r="J6" s="48"/>
      <c r="K6" s="48"/>
      <c r="L6" s="236"/>
      <c r="M6" s="236"/>
      <c r="N6" s="236"/>
      <c r="O6" s="236"/>
      <c r="P6" s="40"/>
    </row>
    <row r="7" spans="1:16">
      <c r="B7" s="30"/>
      <c r="C7" s="38" t="s">
        <v>80</v>
      </c>
      <c r="D7" s="28"/>
      <c r="E7" s="28"/>
      <c r="F7" s="32"/>
      <c r="G7" s="28" t="s">
        <v>111</v>
      </c>
      <c r="H7" s="28"/>
      <c r="I7" s="28"/>
      <c r="J7" s="48"/>
      <c r="K7" s="48"/>
      <c r="L7" s="237"/>
      <c r="M7" s="237"/>
      <c r="N7" s="237"/>
      <c r="O7" s="237"/>
      <c r="P7" s="40"/>
    </row>
    <row r="8" spans="1:16">
      <c r="B8" s="30"/>
      <c r="C8" s="225" t="str">
        <f xml:space="preserve"> "(Data available for " &amp;Admin!$D$6&amp; " to " &amp;Admin!$D$8 &amp;")"</f>
        <v>(Data available for 1968 to 2022)</v>
      </c>
      <c r="D8" s="225"/>
      <c r="E8" s="225"/>
      <c r="F8" s="225"/>
      <c r="G8" s="225"/>
      <c r="H8" s="225"/>
      <c r="I8" s="28"/>
      <c r="J8" s="48"/>
      <c r="K8" s="48"/>
      <c r="L8" s="234" t="s">
        <v>68</v>
      </c>
      <c r="M8" s="238" t="s">
        <v>1</v>
      </c>
      <c r="N8" s="238" t="s">
        <v>3</v>
      </c>
      <c r="O8" s="238" t="s">
        <v>4</v>
      </c>
      <c r="P8" s="221"/>
    </row>
    <row r="9" spans="1:16">
      <c r="B9" s="30"/>
      <c r="C9" s="225"/>
      <c r="D9" s="225"/>
      <c r="E9" s="225"/>
      <c r="F9" s="225"/>
      <c r="G9" s="225"/>
      <c r="H9" s="225"/>
      <c r="I9" s="28"/>
      <c r="J9" s="48"/>
      <c r="K9" s="48"/>
      <c r="L9" s="235"/>
      <c r="M9" s="239"/>
      <c r="N9" s="239"/>
      <c r="O9" s="239"/>
      <c r="P9" s="221"/>
    </row>
    <row r="10" spans="1:16">
      <c r="B10" s="30"/>
      <c r="C10" s="64">
        <v>1968</v>
      </c>
      <c r="D10" s="28"/>
      <c r="E10" s="28"/>
      <c r="F10" s="28"/>
      <c r="G10" s="64">
        <v>2022</v>
      </c>
      <c r="H10" s="28"/>
      <c r="I10" s="28"/>
      <c r="J10" s="233" t="s">
        <v>116</v>
      </c>
      <c r="K10" s="60"/>
      <c r="L10" s="224" t="str">
        <f>Admin!$C$191</f>
        <v>1968 – 2022</v>
      </c>
      <c r="M10" s="227">
        <f>Admin!F$187</f>
        <v>-1.893958022173281E-2</v>
      </c>
      <c r="N10" s="227">
        <f>Admin!G$187</f>
        <v>-2.3362406453459106E-2</v>
      </c>
      <c r="O10" s="227">
        <f>Admin!H$187</f>
        <v>-2.1385754600688367E-2</v>
      </c>
      <c r="P10" s="29"/>
    </row>
    <row r="11" spans="1:16">
      <c r="B11" s="30"/>
      <c r="C11" s="28"/>
      <c r="D11" s="28"/>
      <c r="E11" s="28"/>
      <c r="F11" s="28"/>
      <c r="G11" s="28"/>
      <c r="H11" s="28"/>
      <c r="I11" s="28"/>
      <c r="J11" s="233"/>
      <c r="K11" s="60"/>
      <c r="L11" s="225"/>
      <c r="M11" s="228"/>
      <c r="N11" s="229"/>
      <c r="O11" s="229"/>
      <c r="P11" s="29"/>
    </row>
    <row r="12" spans="1:16">
      <c r="B12" s="30"/>
      <c r="C12" s="28"/>
      <c r="D12" s="28"/>
      <c r="E12" s="28"/>
      <c r="F12" s="28"/>
      <c r="G12" s="28"/>
      <c r="H12" s="28"/>
      <c r="I12" s="28"/>
      <c r="J12" s="232" t="s">
        <v>115</v>
      </c>
      <c r="K12" s="59"/>
      <c r="L12" s="224" t="str">
        <f>Admin!$C$191</f>
        <v>1968 – 2022</v>
      </c>
      <c r="M12" s="227">
        <f>Admin!F$186</f>
        <v>-0.6439009981001973</v>
      </c>
      <c r="N12" s="227">
        <f>Admin!G$186</f>
        <v>-0.72099908685008096</v>
      </c>
      <c r="O12" s="227">
        <f>Admin!H$186</f>
        <v>-0.68881202838541877</v>
      </c>
      <c r="P12" s="29"/>
    </row>
    <row r="13" spans="1:16">
      <c r="B13" s="30"/>
      <c r="C13" s="28"/>
      <c r="D13" s="28"/>
      <c r="E13" s="28"/>
      <c r="F13" s="28"/>
      <c r="G13" s="28"/>
      <c r="H13" s="28"/>
      <c r="I13" s="28"/>
      <c r="J13" s="232"/>
      <c r="K13" s="59"/>
      <c r="L13" s="226"/>
      <c r="M13" s="229"/>
      <c r="N13" s="229"/>
      <c r="O13" s="229"/>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6"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6"/>
      <c r="N15" s="246"/>
      <c r="O15" s="246"/>
      <c r="P15" s="39"/>
    </row>
    <row r="16" spans="1:16" ht="14.45" customHeight="1">
      <c r="B16" s="30"/>
      <c r="C16" s="28"/>
      <c r="D16" s="28"/>
      <c r="E16" s="28"/>
      <c r="F16" s="28"/>
      <c r="G16" s="28"/>
      <c r="H16" s="28"/>
      <c r="I16" s="28"/>
      <c r="J16" s="48"/>
      <c r="K16" s="48"/>
      <c r="L16" s="246"/>
      <c r="M16" s="246"/>
      <c r="N16" s="246"/>
      <c r="O16" s="246"/>
      <c r="P16" s="39"/>
    </row>
    <row r="17" spans="2:16">
      <c r="B17" s="30"/>
      <c r="C17" s="28"/>
      <c r="D17" s="28"/>
      <c r="E17" s="28"/>
      <c r="F17" s="28"/>
      <c r="G17" s="28"/>
      <c r="H17" s="28"/>
      <c r="I17" s="28"/>
      <c r="J17" s="48"/>
      <c r="K17" s="48"/>
      <c r="L17" s="246"/>
      <c r="M17" s="246"/>
      <c r="N17" s="246"/>
      <c r="O17" s="246"/>
      <c r="P17" s="39"/>
    </row>
    <row r="18" spans="2:16">
      <c r="B18" s="30"/>
      <c r="C18" s="28"/>
      <c r="D18" s="28"/>
      <c r="E18" s="28"/>
      <c r="F18" s="28"/>
      <c r="G18" s="28"/>
      <c r="H18" s="28"/>
      <c r="I18" s="28"/>
      <c r="J18" s="48"/>
      <c r="K18" s="48"/>
      <c r="L18" s="246"/>
      <c r="M18" s="246"/>
      <c r="N18" s="246"/>
      <c r="O18" s="246"/>
      <c r="P18" s="39"/>
    </row>
    <row r="19" spans="2:16">
      <c r="B19" s="30"/>
      <c r="C19" s="28"/>
      <c r="D19" s="28"/>
      <c r="E19" s="28"/>
      <c r="F19" s="28"/>
      <c r="G19" s="28"/>
      <c r="H19" s="28"/>
      <c r="I19" s="28"/>
      <c r="J19" s="48"/>
      <c r="K19" s="48"/>
      <c r="L19" s="246"/>
      <c r="M19" s="246"/>
      <c r="N19" s="246"/>
      <c r="O19" s="246"/>
      <c r="P19" s="39"/>
    </row>
    <row r="20" spans="2:16">
      <c r="B20" s="30"/>
      <c r="C20" s="28"/>
      <c r="D20" s="28"/>
      <c r="E20" s="28"/>
      <c r="F20" s="28"/>
      <c r="G20" s="28"/>
      <c r="H20" s="28"/>
      <c r="I20" s="28"/>
      <c r="J20" s="48"/>
      <c r="K20" s="48"/>
      <c r="L20" s="246"/>
      <c r="M20" s="246"/>
      <c r="N20" s="246"/>
      <c r="O20" s="246"/>
      <c r="P20" s="39"/>
    </row>
    <row r="21" spans="2:16">
      <c r="B21" s="30"/>
      <c r="C21" s="28"/>
      <c r="D21" s="28"/>
      <c r="E21" s="28"/>
      <c r="F21" s="28"/>
      <c r="G21" s="28"/>
      <c r="H21" s="28"/>
      <c r="I21" s="28"/>
      <c r="J21" s="48"/>
      <c r="K21" s="48"/>
      <c r="L21" s="246"/>
      <c r="M21" s="246"/>
      <c r="N21" s="246"/>
      <c r="O21" s="246"/>
      <c r="P21" s="39"/>
    </row>
    <row r="22" spans="2:16">
      <c r="B22" s="30"/>
      <c r="C22" s="28"/>
      <c r="D22" s="28"/>
      <c r="E22" s="28"/>
      <c r="F22" s="28"/>
      <c r="G22" s="28"/>
      <c r="H22" s="28"/>
      <c r="I22" s="28"/>
      <c r="J22" s="48"/>
      <c r="K22" s="48"/>
      <c r="L22" s="246"/>
      <c r="M22" s="246"/>
      <c r="N22" s="246"/>
      <c r="O22" s="246"/>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6" t="s">
        <v>203</v>
      </c>
      <c r="M24" s="246"/>
      <c r="N24" s="246"/>
      <c r="O24" s="246"/>
      <c r="P24" s="39"/>
    </row>
    <row r="25" spans="2:16">
      <c r="B25" s="30"/>
      <c r="C25" s="28"/>
      <c r="D25" s="28"/>
      <c r="E25" s="28"/>
      <c r="F25" s="28"/>
      <c r="G25" s="28"/>
      <c r="H25" s="28"/>
      <c r="I25" s="28"/>
      <c r="J25" s="48"/>
      <c r="K25" s="48"/>
      <c r="L25" s="246"/>
      <c r="M25" s="246"/>
      <c r="N25" s="246"/>
      <c r="O25" s="246"/>
      <c r="P25" s="39"/>
    </row>
    <row r="26" spans="2:16">
      <c r="B26" s="33"/>
      <c r="C26" s="31"/>
      <c r="D26" s="31"/>
      <c r="E26" s="31"/>
      <c r="F26" s="31"/>
      <c r="G26" s="31"/>
      <c r="H26" s="31"/>
      <c r="I26" s="31"/>
      <c r="J26" s="50"/>
      <c r="K26" s="50"/>
      <c r="L26" s="247"/>
      <c r="M26" s="247"/>
      <c r="N26" s="247"/>
      <c r="O26" s="247"/>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9" t="str">
        <f>Admin!B233</f>
        <v>Age-specific mortality rates (per 100,000 population) for All diseases of the blood and blood-forming organs and certain disorders involving the immune mechanism (ICD-10 D50–D89) in Australia, 1968–2022, 0–4 to 85+ years.</v>
      </c>
      <c r="M29" s="249"/>
      <c r="N29" s="249"/>
      <c r="O29" s="249"/>
      <c r="P29" s="42"/>
    </row>
    <row r="30" spans="2:16">
      <c r="B30" s="18"/>
      <c r="C30" s="36"/>
      <c r="D30" s="17"/>
      <c r="E30" s="17"/>
      <c r="F30" s="17"/>
      <c r="G30" s="17"/>
      <c r="H30" s="17"/>
      <c r="I30" s="17"/>
      <c r="J30" s="52"/>
      <c r="K30" s="52"/>
      <c r="L30" s="249"/>
      <c r="M30" s="249"/>
      <c r="N30" s="249"/>
      <c r="O30" s="249"/>
      <c r="P30" s="42"/>
    </row>
    <row r="31" spans="2:16">
      <c r="B31" s="18"/>
      <c r="C31" s="36" t="s">
        <v>81</v>
      </c>
      <c r="D31" s="17"/>
      <c r="E31" s="17"/>
      <c r="F31" s="17"/>
      <c r="G31" s="17" t="s">
        <v>82</v>
      </c>
      <c r="H31" s="17"/>
      <c r="I31" s="17"/>
      <c r="J31" s="52"/>
      <c r="K31" s="52"/>
      <c r="L31" s="250"/>
      <c r="M31" s="250"/>
      <c r="N31" s="250"/>
      <c r="O31" s="250"/>
      <c r="P31" s="42"/>
    </row>
    <row r="32" spans="2:16">
      <c r="B32" s="18"/>
      <c r="C32" s="222" t="str">
        <f xml:space="preserve"> "(Data available for " &amp;Admin!$D$6&amp; " to " &amp;Admin!$D$8 &amp;")"</f>
        <v>(Data available for 1968 to 2022)</v>
      </c>
      <c r="D32" s="222"/>
      <c r="E32" s="222"/>
      <c r="F32" s="222"/>
      <c r="G32" s="223" t="s">
        <v>117</v>
      </c>
      <c r="H32" s="223"/>
      <c r="I32" s="223" t="s">
        <v>118</v>
      </c>
      <c r="J32" s="223"/>
      <c r="K32" s="58"/>
      <c r="L32" s="230" t="s">
        <v>83</v>
      </c>
      <c r="M32" s="242" t="s">
        <v>1</v>
      </c>
      <c r="N32" s="242" t="s">
        <v>3</v>
      </c>
      <c r="O32" s="242" t="s">
        <v>4</v>
      </c>
      <c r="P32" s="23"/>
    </row>
    <row r="33" spans="2:16">
      <c r="B33" s="18"/>
      <c r="C33" s="222"/>
      <c r="D33" s="222"/>
      <c r="E33" s="222"/>
      <c r="F33" s="222"/>
      <c r="G33" s="223"/>
      <c r="H33" s="223"/>
      <c r="I33" s="223"/>
      <c r="J33" s="223"/>
      <c r="K33" s="58"/>
      <c r="L33" s="231"/>
      <c r="M33" s="243"/>
      <c r="N33" s="243"/>
      <c r="O33" s="243"/>
      <c r="P33" s="23"/>
    </row>
    <row r="34" spans="2:16">
      <c r="B34" s="18"/>
      <c r="C34" s="64">
        <v>1968</v>
      </c>
      <c r="D34" s="17"/>
      <c r="E34" s="64">
        <v>2022</v>
      </c>
      <c r="F34" s="17"/>
      <c r="G34" s="64" t="s">
        <v>6</v>
      </c>
      <c r="H34" s="17"/>
      <c r="I34" s="65" t="s">
        <v>23</v>
      </c>
      <c r="J34" s="52"/>
      <c r="K34" s="52"/>
      <c r="L34" s="240" t="str">
        <f>Admin!$C$219</f>
        <v>1968 – 2022</v>
      </c>
      <c r="M34" s="244">
        <f ca="1">Admin!F$215</f>
        <v>2.9042217205970084</v>
      </c>
      <c r="N34" s="244">
        <f ca="1">Admin!G$215</f>
        <v>2.5678681811314426</v>
      </c>
      <c r="O34" s="244">
        <f ca="1">Admin!H$215</f>
        <v>2.7354032940648034</v>
      </c>
      <c r="P34" s="23"/>
    </row>
    <row r="35" spans="2:16">
      <c r="B35" s="18"/>
      <c r="C35" s="17"/>
      <c r="D35" s="17"/>
      <c r="E35" s="17"/>
      <c r="F35" s="17"/>
      <c r="G35" s="17"/>
      <c r="H35" s="17"/>
      <c r="I35" s="17"/>
      <c r="J35" s="52"/>
      <c r="K35" s="52"/>
      <c r="L35" s="241"/>
      <c r="M35" s="245"/>
      <c r="N35" s="245"/>
      <c r="O35" s="245"/>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8" t="str">
        <f>Admin!$B$222</f>
        <v>Provides an age-specific mortality rate (per 100,000 population) for selected range of years and age groups.</v>
      </c>
      <c r="M37" s="248"/>
      <c r="N37" s="248"/>
      <c r="O37" s="248"/>
      <c r="P37" s="43"/>
    </row>
    <row r="38" spans="2:16" ht="14.45" customHeight="1">
      <c r="B38" s="18"/>
      <c r="C38" s="17"/>
      <c r="D38" s="17"/>
      <c r="E38" s="17"/>
      <c r="F38" s="17"/>
      <c r="G38" s="17"/>
      <c r="H38" s="17"/>
      <c r="I38" s="17"/>
      <c r="J38" s="53"/>
      <c r="K38" s="53"/>
      <c r="L38" s="248"/>
      <c r="M38" s="248"/>
      <c r="N38" s="248"/>
      <c r="O38" s="248"/>
      <c r="P38" s="43"/>
    </row>
    <row r="39" spans="2:16">
      <c r="B39" s="18"/>
      <c r="C39" s="17"/>
      <c r="D39" s="17"/>
      <c r="E39" s="17"/>
      <c r="F39" s="17"/>
      <c r="G39" s="17"/>
      <c r="H39" s="17"/>
      <c r="I39" s="17"/>
      <c r="J39" s="52"/>
      <c r="K39" s="52"/>
      <c r="L39" s="248"/>
      <c r="M39" s="248"/>
      <c r="N39" s="248"/>
      <c r="O39" s="248"/>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8" t="s">
        <v>204</v>
      </c>
      <c r="M41" s="248"/>
      <c r="N41" s="248"/>
      <c r="O41" s="248"/>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09" bestFit="1" customWidth="1"/>
    <col min="16" max="16" width="13.140625" style="209"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09" bestFit="1" customWidth="1"/>
    <col min="32" max="32" width="13.140625" style="209"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09" bestFit="1" customWidth="1"/>
    <col min="48" max="48" width="13.140625" style="209"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215</v>
      </c>
      <c r="C1" s="45"/>
      <c r="D1" s="45"/>
      <c r="E1" s="45"/>
      <c r="F1" s="45"/>
      <c r="G1" s="45"/>
      <c r="H1" s="45"/>
      <c r="I1" s="45"/>
      <c r="J1" s="45"/>
      <c r="K1" s="45"/>
      <c r="L1" s="45"/>
      <c r="M1" s="45"/>
      <c r="N1" s="45"/>
      <c r="O1" s="205"/>
      <c r="P1" s="205"/>
      <c r="S1" s="45"/>
      <c r="T1" s="45"/>
      <c r="U1" s="45"/>
      <c r="V1" s="45"/>
      <c r="W1" s="45"/>
      <c r="X1" s="45"/>
      <c r="Y1" s="45"/>
      <c r="Z1" s="45"/>
      <c r="AA1" s="45"/>
      <c r="AB1" s="45"/>
      <c r="AC1" s="45"/>
      <c r="AD1" s="45"/>
      <c r="AE1" s="205"/>
      <c r="AF1" s="205"/>
      <c r="AI1" s="45"/>
      <c r="AJ1" s="45"/>
      <c r="AK1" s="45"/>
      <c r="AL1" s="45"/>
      <c r="AM1" s="45"/>
      <c r="AN1" s="45"/>
      <c r="AO1" s="45"/>
      <c r="AP1" s="45"/>
      <c r="AQ1" s="45"/>
      <c r="AR1" s="45"/>
      <c r="AS1" s="45"/>
      <c r="AT1" s="45"/>
      <c r="AU1" s="205"/>
      <c r="AV1" s="205"/>
      <c r="AW1" s="45"/>
    </row>
    <row r="2" spans="1:51" s="6" customFormat="1" ht="23.25">
      <c r="A2" s="163"/>
      <c r="B2" s="7" t="s">
        <v>30</v>
      </c>
      <c r="C2" s="44"/>
      <c r="D2" s="44"/>
      <c r="E2" s="44"/>
      <c r="F2" s="44"/>
      <c r="G2" s="44"/>
      <c r="H2" s="44"/>
      <c r="I2" s="44"/>
      <c r="J2" s="44"/>
      <c r="K2" s="44"/>
      <c r="L2" s="44"/>
      <c r="M2" s="44"/>
      <c r="N2" s="44"/>
      <c r="O2" s="206"/>
      <c r="P2" s="206"/>
      <c r="S2" s="44"/>
      <c r="T2" s="44"/>
      <c r="U2" s="44"/>
      <c r="V2" s="44"/>
      <c r="W2" s="44"/>
      <c r="X2" s="44"/>
      <c r="Y2" s="44"/>
      <c r="Z2" s="44"/>
      <c r="AA2" s="44"/>
      <c r="AB2" s="44"/>
      <c r="AC2" s="44"/>
      <c r="AD2" s="44"/>
      <c r="AE2" s="206"/>
      <c r="AF2" s="206"/>
      <c r="AI2" s="44"/>
      <c r="AJ2" s="44"/>
      <c r="AK2" s="44"/>
      <c r="AL2" s="44"/>
      <c r="AM2" s="44"/>
      <c r="AN2" s="44"/>
      <c r="AO2" s="44"/>
      <c r="AP2" s="44"/>
      <c r="AQ2" s="44"/>
      <c r="AR2" s="44"/>
      <c r="AS2" s="44"/>
      <c r="AT2" s="44"/>
      <c r="AU2" s="206"/>
      <c r="AV2" s="206"/>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7"/>
      <c r="P4" s="207"/>
      <c r="R4" s="158" t="s">
        <v>3</v>
      </c>
      <c r="S4" s="2"/>
      <c r="T4" s="2"/>
      <c r="U4" s="2"/>
      <c r="V4" s="2"/>
      <c r="W4" s="2"/>
      <c r="X4" s="2"/>
      <c r="Y4" s="2"/>
      <c r="Z4" s="2"/>
      <c r="AA4" s="2"/>
      <c r="AB4" s="2"/>
      <c r="AC4" s="2"/>
      <c r="AD4" s="2"/>
      <c r="AE4" s="207"/>
      <c r="AF4" s="207"/>
      <c r="AH4" s="158" t="s">
        <v>4</v>
      </c>
      <c r="AI4" s="2"/>
      <c r="AJ4" s="2"/>
      <c r="AK4" s="2"/>
      <c r="AL4" s="2"/>
      <c r="AM4" s="2"/>
      <c r="AN4" s="2"/>
      <c r="AO4" s="2"/>
      <c r="AP4" s="2"/>
      <c r="AQ4" s="2"/>
      <c r="AR4" s="2"/>
      <c r="AS4" s="2"/>
      <c r="AT4" s="2"/>
      <c r="AU4" s="207"/>
      <c r="AV4" s="207"/>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8" t="s">
        <v>173</v>
      </c>
      <c r="P6" s="208"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8" t="s">
        <v>173</v>
      </c>
      <c r="AF6" s="208"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8" t="s">
        <v>173</v>
      </c>
      <c r="AV6" s="208"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1"/>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0" t="s">
        <v>24</v>
      </c>
      <c r="P14" s="210"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0" t="s">
        <v>24</v>
      </c>
      <c r="AF14" s="210"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0" t="s">
        <v>24</v>
      </c>
      <c r="AV14" s="210"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0" t="s">
        <v>24</v>
      </c>
      <c r="P15" s="210"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0" t="s">
        <v>24</v>
      </c>
      <c r="AF15" s="210"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0" t="s">
        <v>24</v>
      </c>
      <c r="AV15" s="210"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0" t="s">
        <v>24</v>
      </c>
      <c r="P16" s="210"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0" t="s">
        <v>24</v>
      </c>
      <c r="AF16" s="210"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0" t="s">
        <v>24</v>
      </c>
      <c r="AV16" s="210"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0" t="s">
        <v>24</v>
      </c>
      <c r="P17" s="210"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0" t="s">
        <v>24</v>
      </c>
      <c r="AF17" s="210"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0" t="s">
        <v>24</v>
      </c>
      <c r="AV17" s="210"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0" t="s">
        <v>24</v>
      </c>
      <c r="P18" s="210"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0" t="s">
        <v>24</v>
      </c>
      <c r="AF18" s="210"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0" t="s">
        <v>24</v>
      </c>
      <c r="AV18" s="210"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0" t="s">
        <v>24</v>
      </c>
      <c r="P19" s="210"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0" t="s">
        <v>24</v>
      </c>
      <c r="AF19" s="210"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0" t="s">
        <v>24</v>
      </c>
      <c r="AV19" s="210"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0" t="s">
        <v>24</v>
      </c>
      <c r="P20" s="210"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0" t="s">
        <v>24</v>
      </c>
      <c r="AF20" s="210"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0" t="s">
        <v>24</v>
      </c>
      <c r="AV20" s="210"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0" t="s">
        <v>24</v>
      </c>
      <c r="P21" s="210"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0" t="s">
        <v>24</v>
      </c>
      <c r="AF21" s="210"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0" t="s">
        <v>24</v>
      </c>
      <c r="AV21" s="210"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0" t="s">
        <v>24</v>
      </c>
      <c r="P22" s="210"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0" t="s">
        <v>24</v>
      </c>
      <c r="AF22" s="210"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0" t="s">
        <v>24</v>
      </c>
      <c r="AV22" s="210"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0" t="s">
        <v>24</v>
      </c>
      <c r="P23" s="210"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0" t="s">
        <v>24</v>
      </c>
      <c r="AF23" s="210"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0" t="s">
        <v>24</v>
      </c>
      <c r="AV23" s="210"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0" t="s">
        <v>24</v>
      </c>
      <c r="P24" s="210"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0" t="s">
        <v>24</v>
      </c>
      <c r="AF24" s="210"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0" t="s">
        <v>24</v>
      </c>
      <c r="AV24" s="210"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0" t="s">
        <v>24</v>
      </c>
      <c r="P25" s="210"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0" t="s">
        <v>24</v>
      </c>
      <c r="AF25" s="210"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0" t="s">
        <v>24</v>
      </c>
      <c r="AV25" s="210"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0" t="s">
        <v>24</v>
      </c>
      <c r="P26" s="210"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0" t="s">
        <v>24</v>
      </c>
      <c r="AF26" s="210"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0" t="s">
        <v>24</v>
      </c>
      <c r="AV26" s="210"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0" t="s">
        <v>24</v>
      </c>
      <c r="P27" s="210"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0" t="s">
        <v>24</v>
      </c>
      <c r="AF27" s="210"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0" t="s">
        <v>24</v>
      </c>
      <c r="AV27" s="210"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0" t="s">
        <v>24</v>
      </c>
      <c r="P28" s="210"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0" t="s">
        <v>24</v>
      </c>
      <c r="AF28" s="210"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0" t="s">
        <v>24</v>
      </c>
      <c r="AV28" s="210"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0" t="s">
        <v>24</v>
      </c>
      <c r="P29" s="210"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0" t="s">
        <v>24</v>
      </c>
      <c r="AF29" s="210"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0" t="s">
        <v>24</v>
      </c>
      <c r="AV29" s="210"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0" t="s">
        <v>24</v>
      </c>
      <c r="P30" s="210"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0" t="s">
        <v>24</v>
      </c>
      <c r="AF30" s="210"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0" t="s">
        <v>24</v>
      </c>
      <c r="AV30" s="210"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0" t="s">
        <v>24</v>
      </c>
      <c r="P31" s="210"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0" t="s">
        <v>24</v>
      </c>
      <c r="AF31" s="210"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0" t="s">
        <v>24</v>
      </c>
      <c r="AV31" s="210"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0" t="s">
        <v>24</v>
      </c>
      <c r="P32" s="210"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0" t="s">
        <v>24</v>
      </c>
      <c r="AF32" s="210"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0" t="s">
        <v>24</v>
      </c>
      <c r="AV32" s="210"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0" t="s">
        <v>24</v>
      </c>
      <c r="P33" s="210"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0" t="s">
        <v>24</v>
      </c>
      <c r="AF33" s="210"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0" t="s">
        <v>24</v>
      </c>
      <c r="AV33" s="210"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0" t="s">
        <v>24</v>
      </c>
      <c r="P34" s="210"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0" t="s">
        <v>24</v>
      </c>
      <c r="AF34" s="210"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0" t="s">
        <v>24</v>
      </c>
      <c r="AV34" s="210"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0" t="s">
        <v>24</v>
      </c>
      <c r="P35" s="210"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0" t="s">
        <v>24</v>
      </c>
      <c r="AF35" s="210"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0" t="s">
        <v>24</v>
      </c>
      <c r="AV35" s="210"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0" t="s">
        <v>24</v>
      </c>
      <c r="P36" s="210"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0" t="s">
        <v>24</v>
      </c>
      <c r="AF36" s="210"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0" t="s">
        <v>24</v>
      </c>
      <c r="AV36" s="210"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0" t="s">
        <v>24</v>
      </c>
      <c r="P37" s="210"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0" t="s">
        <v>24</v>
      </c>
      <c r="AF37" s="210"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0" t="s">
        <v>24</v>
      </c>
      <c r="AV37" s="210"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0" t="s">
        <v>24</v>
      </c>
      <c r="P38" s="210"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0" t="s">
        <v>24</v>
      </c>
      <c r="AF38" s="210"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0" t="s">
        <v>24</v>
      </c>
      <c r="AV38" s="210"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0" t="s">
        <v>24</v>
      </c>
      <c r="P39" s="210"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0" t="s">
        <v>24</v>
      </c>
      <c r="AF39" s="210"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0" t="s">
        <v>24</v>
      </c>
      <c r="AV39" s="210"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0" t="s">
        <v>24</v>
      </c>
      <c r="P40" s="210"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0" t="s">
        <v>24</v>
      </c>
      <c r="AF40" s="210"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0" t="s">
        <v>24</v>
      </c>
      <c r="AV40" s="210"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0" t="s">
        <v>24</v>
      </c>
      <c r="P41" s="210"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0" t="s">
        <v>24</v>
      </c>
      <c r="AF41" s="210"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0" t="s">
        <v>24</v>
      </c>
      <c r="AV41" s="210"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0" t="s">
        <v>24</v>
      </c>
      <c r="P42" s="210"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0" t="s">
        <v>24</v>
      </c>
      <c r="AF42" s="210"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0" t="s">
        <v>24</v>
      </c>
      <c r="AV42" s="210"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0" t="s">
        <v>24</v>
      </c>
      <c r="P43" s="210"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0" t="s">
        <v>24</v>
      </c>
      <c r="AF43" s="210"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0" t="s">
        <v>24</v>
      </c>
      <c r="AV43" s="210"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0" t="s">
        <v>24</v>
      </c>
      <c r="P44" s="210"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0" t="s">
        <v>24</v>
      </c>
      <c r="AF44" s="210"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0" t="s">
        <v>24</v>
      </c>
      <c r="AV44" s="210"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0" t="s">
        <v>24</v>
      </c>
      <c r="P45" s="210"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0" t="s">
        <v>24</v>
      </c>
      <c r="AF45" s="210"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0" t="s">
        <v>24</v>
      </c>
      <c r="AV45" s="210"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0" t="s">
        <v>24</v>
      </c>
      <c r="P46" s="210"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0" t="s">
        <v>24</v>
      </c>
      <c r="AF46" s="210"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0" t="s">
        <v>24</v>
      </c>
      <c r="AV46" s="210"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0" t="s">
        <v>24</v>
      </c>
      <c r="P47" s="210"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0" t="s">
        <v>24</v>
      </c>
      <c r="AF47" s="210"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0" t="s">
        <v>24</v>
      </c>
      <c r="AV47" s="210"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0" t="s">
        <v>24</v>
      </c>
      <c r="P48" s="210"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0" t="s">
        <v>24</v>
      </c>
      <c r="AF48" s="210"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0" t="s">
        <v>24</v>
      </c>
      <c r="AV48" s="210"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0" t="s">
        <v>24</v>
      </c>
      <c r="P49" s="210"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0" t="s">
        <v>24</v>
      </c>
      <c r="AF49" s="210"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0" t="s">
        <v>24</v>
      </c>
      <c r="AV49" s="210"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0" t="s">
        <v>24</v>
      </c>
      <c r="P50" s="210"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0" t="s">
        <v>24</v>
      </c>
      <c r="AF50" s="210"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0" t="s">
        <v>24</v>
      </c>
      <c r="AV50" s="210"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0" t="s">
        <v>24</v>
      </c>
      <c r="P51" s="210"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0" t="s">
        <v>24</v>
      </c>
      <c r="AF51" s="210"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0" t="s">
        <v>24</v>
      </c>
      <c r="AV51" s="210"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0" t="s">
        <v>24</v>
      </c>
      <c r="P52" s="210"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0" t="s">
        <v>24</v>
      </c>
      <c r="AF52" s="210"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0" t="s">
        <v>24</v>
      </c>
      <c r="AV52" s="210"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0" t="s">
        <v>24</v>
      </c>
      <c r="P53" s="210"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0" t="s">
        <v>24</v>
      </c>
      <c r="AF53" s="210"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0" t="s">
        <v>24</v>
      </c>
      <c r="AV53" s="210"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0" t="s">
        <v>24</v>
      </c>
      <c r="P54" s="210"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0" t="s">
        <v>24</v>
      </c>
      <c r="AF54" s="210"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0" t="s">
        <v>24</v>
      </c>
      <c r="AV54" s="210"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0" t="s">
        <v>24</v>
      </c>
      <c r="P55" s="210"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0" t="s">
        <v>24</v>
      </c>
      <c r="AF55" s="210"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0" t="s">
        <v>24</v>
      </c>
      <c r="AV55" s="210"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0" t="s">
        <v>24</v>
      </c>
      <c r="P56" s="210"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0" t="s">
        <v>24</v>
      </c>
      <c r="AF56" s="210"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0" t="s">
        <v>24</v>
      </c>
      <c r="AV56" s="210"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0" t="s">
        <v>24</v>
      </c>
      <c r="P57" s="210"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0" t="s">
        <v>24</v>
      </c>
      <c r="AF57" s="210"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0" t="s">
        <v>24</v>
      </c>
      <c r="AV57" s="210"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0" t="s">
        <v>24</v>
      </c>
      <c r="P58" s="210"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0" t="s">
        <v>24</v>
      </c>
      <c r="AF58" s="210"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0" t="s">
        <v>24</v>
      </c>
      <c r="AV58" s="210"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0" t="s">
        <v>24</v>
      </c>
      <c r="P59" s="210"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0" t="s">
        <v>24</v>
      </c>
      <c r="AF59" s="210"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0" t="s">
        <v>24</v>
      </c>
      <c r="AV59" s="210"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0" t="s">
        <v>24</v>
      </c>
      <c r="P60" s="210"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0" t="s">
        <v>24</v>
      </c>
      <c r="AF60" s="210"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0" t="s">
        <v>24</v>
      </c>
      <c r="AV60" s="210"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0" t="s">
        <v>24</v>
      </c>
      <c r="P61" s="210"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0" t="s">
        <v>24</v>
      </c>
      <c r="AF61" s="210"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0" t="s">
        <v>24</v>
      </c>
      <c r="AV61" s="210"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0" t="s">
        <v>24</v>
      </c>
      <c r="P62" s="210"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0" t="s">
        <v>24</v>
      </c>
      <c r="AF62" s="210"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0" t="s">
        <v>24</v>
      </c>
      <c r="AV62" s="210"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0" t="s">
        <v>24</v>
      </c>
      <c r="P63" s="210"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0" t="s">
        <v>24</v>
      </c>
      <c r="AF63" s="210"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0" t="s">
        <v>24</v>
      </c>
      <c r="AV63" s="210"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0" t="s">
        <v>24</v>
      </c>
      <c r="P64" s="210"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0" t="s">
        <v>24</v>
      </c>
      <c r="AF64" s="210"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0" t="s">
        <v>24</v>
      </c>
      <c r="AV64" s="210"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0" t="s">
        <v>24</v>
      </c>
      <c r="P65" s="210"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0" t="s">
        <v>24</v>
      </c>
      <c r="AF65" s="210"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0" t="s">
        <v>24</v>
      </c>
      <c r="AV65" s="210" t="s">
        <v>24</v>
      </c>
      <c r="AW65" s="74" t="s">
        <v>24</v>
      </c>
      <c r="AY65" s="87">
        <v>1958</v>
      </c>
    </row>
    <row r="66" spans="2:51">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0" t="s">
        <v>24</v>
      </c>
      <c r="P66" s="210"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0" t="s">
        <v>24</v>
      </c>
      <c r="AF66" s="210"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0" t="s">
        <v>24</v>
      </c>
      <c r="AV66" s="210" t="s">
        <v>24</v>
      </c>
      <c r="AW66" s="74" t="s">
        <v>24</v>
      </c>
      <c r="AY66" s="87">
        <v>1959</v>
      </c>
    </row>
    <row r="67" spans="2:51">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0" t="s">
        <v>24</v>
      </c>
      <c r="P67" s="210"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0" t="s">
        <v>24</v>
      </c>
      <c r="AF67" s="210"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0" t="s">
        <v>24</v>
      </c>
      <c r="AV67" s="210" t="s">
        <v>24</v>
      </c>
      <c r="AW67" s="74" t="s">
        <v>24</v>
      </c>
      <c r="AY67" s="87">
        <v>1960</v>
      </c>
    </row>
    <row r="68" spans="2:51">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0" t="s">
        <v>24</v>
      </c>
      <c r="P68" s="210"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0" t="s">
        <v>24</v>
      </c>
      <c r="AF68" s="210"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0" t="s">
        <v>24</v>
      </c>
      <c r="AV68" s="210" t="s">
        <v>24</v>
      </c>
      <c r="AW68" s="74" t="s">
        <v>24</v>
      </c>
      <c r="AY68" s="87">
        <v>1961</v>
      </c>
    </row>
    <row r="69" spans="2:51">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0" t="s">
        <v>24</v>
      </c>
      <c r="P69" s="210"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0" t="s">
        <v>24</v>
      </c>
      <c r="AF69" s="210"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0" t="s">
        <v>24</v>
      </c>
      <c r="AV69" s="210" t="s">
        <v>24</v>
      </c>
      <c r="AW69" s="74" t="s">
        <v>24</v>
      </c>
      <c r="AY69" s="87">
        <v>1962</v>
      </c>
    </row>
    <row r="70" spans="2:51">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0" t="s">
        <v>24</v>
      </c>
      <c r="P70" s="210"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0" t="s">
        <v>24</v>
      </c>
      <c r="AF70" s="210"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0" t="s">
        <v>24</v>
      </c>
      <c r="AV70" s="210" t="s">
        <v>24</v>
      </c>
      <c r="AW70" s="74" t="s">
        <v>24</v>
      </c>
      <c r="AY70" s="87">
        <v>1963</v>
      </c>
    </row>
    <row r="71" spans="2:51">
      <c r="B71" s="87">
        <v>1964</v>
      </c>
      <c r="C71" s="73" t="s">
        <v>24</v>
      </c>
      <c r="D71" s="74" t="s">
        <v>24</v>
      </c>
      <c r="E71" s="74" t="s">
        <v>24</v>
      </c>
      <c r="F71" s="74" t="s">
        <v>24</v>
      </c>
      <c r="G71" s="74" t="s">
        <v>24</v>
      </c>
      <c r="H71" s="74" t="s">
        <v>24</v>
      </c>
      <c r="I71" s="74" t="s">
        <v>24</v>
      </c>
      <c r="J71" s="74" t="s">
        <v>24</v>
      </c>
      <c r="K71" s="74" t="s">
        <v>24</v>
      </c>
      <c r="L71" s="74" t="s">
        <v>24</v>
      </c>
      <c r="M71" s="74" t="s">
        <v>24</v>
      </c>
      <c r="N71" s="73" t="s">
        <v>24</v>
      </c>
      <c r="O71" s="210" t="s">
        <v>24</v>
      </c>
      <c r="P71" s="210" t="s">
        <v>24</v>
      </c>
      <c r="R71" s="87">
        <v>1964</v>
      </c>
      <c r="S71" s="73" t="s">
        <v>24</v>
      </c>
      <c r="T71" s="74" t="s">
        <v>24</v>
      </c>
      <c r="U71" s="74" t="s">
        <v>24</v>
      </c>
      <c r="V71" s="74" t="s">
        <v>24</v>
      </c>
      <c r="W71" s="74" t="s">
        <v>24</v>
      </c>
      <c r="X71" s="74" t="s">
        <v>24</v>
      </c>
      <c r="Y71" s="74" t="s">
        <v>24</v>
      </c>
      <c r="Z71" s="74" t="s">
        <v>24</v>
      </c>
      <c r="AA71" s="74" t="s">
        <v>24</v>
      </c>
      <c r="AB71" s="74" t="s">
        <v>24</v>
      </c>
      <c r="AC71" s="74" t="s">
        <v>24</v>
      </c>
      <c r="AD71" s="73" t="s">
        <v>24</v>
      </c>
      <c r="AE71" s="210" t="s">
        <v>24</v>
      </c>
      <c r="AF71" s="210" t="s">
        <v>24</v>
      </c>
      <c r="AH71" s="87">
        <v>1964</v>
      </c>
      <c r="AI71" s="73" t="s">
        <v>24</v>
      </c>
      <c r="AJ71" s="74" t="s">
        <v>24</v>
      </c>
      <c r="AK71" s="74" t="s">
        <v>24</v>
      </c>
      <c r="AL71" s="74" t="s">
        <v>24</v>
      </c>
      <c r="AM71" s="74" t="s">
        <v>24</v>
      </c>
      <c r="AN71" s="74" t="s">
        <v>24</v>
      </c>
      <c r="AO71" s="74" t="s">
        <v>24</v>
      </c>
      <c r="AP71" s="74" t="s">
        <v>24</v>
      </c>
      <c r="AQ71" s="74" t="s">
        <v>24</v>
      </c>
      <c r="AR71" s="74" t="s">
        <v>24</v>
      </c>
      <c r="AS71" s="74" t="s">
        <v>24</v>
      </c>
      <c r="AT71" s="73" t="s">
        <v>24</v>
      </c>
      <c r="AU71" s="210" t="s">
        <v>24</v>
      </c>
      <c r="AV71" s="210" t="s">
        <v>24</v>
      </c>
      <c r="AW71" s="74" t="s">
        <v>24</v>
      </c>
      <c r="AY71" s="87">
        <v>1964</v>
      </c>
    </row>
    <row r="72" spans="2:51">
      <c r="B72" s="87">
        <v>1965</v>
      </c>
      <c r="C72" s="73" t="s">
        <v>24</v>
      </c>
      <c r="D72" s="74" t="s">
        <v>24</v>
      </c>
      <c r="E72" s="74" t="s">
        <v>24</v>
      </c>
      <c r="F72" s="74" t="s">
        <v>24</v>
      </c>
      <c r="G72" s="74" t="s">
        <v>24</v>
      </c>
      <c r="H72" s="74" t="s">
        <v>24</v>
      </c>
      <c r="I72" s="74" t="s">
        <v>24</v>
      </c>
      <c r="J72" s="74" t="s">
        <v>24</v>
      </c>
      <c r="K72" s="74" t="s">
        <v>24</v>
      </c>
      <c r="L72" s="74" t="s">
        <v>24</v>
      </c>
      <c r="M72" s="74" t="s">
        <v>24</v>
      </c>
      <c r="N72" s="73" t="s">
        <v>24</v>
      </c>
      <c r="O72" s="210" t="s">
        <v>24</v>
      </c>
      <c r="P72" s="210" t="s">
        <v>24</v>
      </c>
      <c r="R72" s="87">
        <v>1965</v>
      </c>
      <c r="S72" s="73" t="s">
        <v>24</v>
      </c>
      <c r="T72" s="74" t="s">
        <v>24</v>
      </c>
      <c r="U72" s="74" t="s">
        <v>24</v>
      </c>
      <c r="V72" s="74" t="s">
        <v>24</v>
      </c>
      <c r="W72" s="74" t="s">
        <v>24</v>
      </c>
      <c r="X72" s="74" t="s">
        <v>24</v>
      </c>
      <c r="Y72" s="74" t="s">
        <v>24</v>
      </c>
      <c r="Z72" s="74" t="s">
        <v>24</v>
      </c>
      <c r="AA72" s="74" t="s">
        <v>24</v>
      </c>
      <c r="AB72" s="74" t="s">
        <v>24</v>
      </c>
      <c r="AC72" s="74" t="s">
        <v>24</v>
      </c>
      <c r="AD72" s="73" t="s">
        <v>24</v>
      </c>
      <c r="AE72" s="210" t="s">
        <v>24</v>
      </c>
      <c r="AF72" s="210" t="s">
        <v>24</v>
      </c>
      <c r="AH72" s="87">
        <v>1965</v>
      </c>
      <c r="AI72" s="73" t="s">
        <v>24</v>
      </c>
      <c r="AJ72" s="74" t="s">
        <v>24</v>
      </c>
      <c r="AK72" s="74" t="s">
        <v>24</v>
      </c>
      <c r="AL72" s="74" t="s">
        <v>24</v>
      </c>
      <c r="AM72" s="74" t="s">
        <v>24</v>
      </c>
      <c r="AN72" s="74" t="s">
        <v>24</v>
      </c>
      <c r="AO72" s="74" t="s">
        <v>24</v>
      </c>
      <c r="AP72" s="74" t="s">
        <v>24</v>
      </c>
      <c r="AQ72" s="74" t="s">
        <v>24</v>
      </c>
      <c r="AR72" s="74" t="s">
        <v>24</v>
      </c>
      <c r="AS72" s="74" t="s">
        <v>24</v>
      </c>
      <c r="AT72" s="73" t="s">
        <v>24</v>
      </c>
      <c r="AU72" s="210" t="s">
        <v>24</v>
      </c>
      <c r="AV72" s="210" t="s">
        <v>24</v>
      </c>
      <c r="AW72" s="74" t="s">
        <v>24</v>
      </c>
      <c r="AY72" s="87">
        <v>1965</v>
      </c>
    </row>
    <row r="73" spans="2:51">
      <c r="B73" s="87">
        <v>1966</v>
      </c>
      <c r="C73" s="73" t="s">
        <v>24</v>
      </c>
      <c r="D73" s="74" t="s">
        <v>24</v>
      </c>
      <c r="E73" s="74" t="s">
        <v>24</v>
      </c>
      <c r="F73" s="74" t="s">
        <v>24</v>
      </c>
      <c r="G73" s="74" t="s">
        <v>24</v>
      </c>
      <c r="H73" s="74" t="s">
        <v>24</v>
      </c>
      <c r="I73" s="74" t="s">
        <v>24</v>
      </c>
      <c r="J73" s="74" t="s">
        <v>24</v>
      </c>
      <c r="K73" s="74" t="s">
        <v>24</v>
      </c>
      <c r="L73" s="74" t="s">
        <v>24</v>
      </c>
      <c r="M73" s="74" t="s">
        <v>24</v>
      </c>
      <c r="N73" s="73" t="s">
        <v>24</v>
      </c>
      <c r="O73" s="210" t="s">
        <v>24</v>
      </c>
      <c r="P73" s="210" t="s">
        <v>24</v>
      </c>
      <c r="R73" s="87">
        <v>1966</v>
      </c>
      <c r="S73" s="73" t="s">
        <v>24</v>
      </c>
      <c r="T73" s="74" t="s">
        <v>24</v>
      </c>
      <c r="U73" s="74" t="s">
        <v>24</v>
      </c>
      <c r="V73" s="74" t="s">
        <v>24</v>
      </c>
      <c r="W73" s="74" t="s">
        <v>24</v>
      </c>
      <c r="X73" s="74" t="s">
        <v>24</v>
      </c>
      <c r="Y73" s="74" t="s">
        <v>24</v>
      </c>
      <c r="Z73" s="74" t="s">
        <v>24</v>
      </c>
      <c r="AA73" s="74" t="s">
        <v>24</v>
      </c>
      <c r="AB73" s="74" t="s">
        <v>24</v>
      </c>
      <c r="AC73" s="74" t="s">
        <v>24</v>
      </c>
      <c r="AD73" s="73" t="s">
        <v>24</v>
      </c>
      <c r="AE73" s="210" t="s">
        <v>24</v>
      </c>
      <c r="AF73" s="210" t="s">
        <v>24</v>
      </c>
      <c r="AH73" s="87">
        <v>1966</v>
      </c>
      <c r="AI73" s="73" t="s">
        <v>24</v>
      </c>
      <c r="AJ73" s="74" t="s">
        <v>24</v>
      </c>
      <c r="AK73" s="74" t="s">
        <v>24</v>
      </c>
      <c r="AL73" s="74" t="s">
        <v>24</v>
      </c>
      <c r="AM73" s="74" t="s">
        <v>24</v>
      </c>
      <c r="AN73" s="74" t="s">
        <v>24</v>
      </c>
      <c r="AO73" s="74" t="s">
        <v>24</v>
      </c>
      <c r="AP73" s="74" t="s">
        <v>24</v>
      </c>
      <c r="AQ73" s="74" t="s">
        <v>24</v>
      </c>
      <c r="AR73" s="74" t="s">
        <v>24</v>
      </c>
      <c r="AS73" s="74" t="s">
        <v>24</v>
      </c>
      <c r="AT73" s="73" t="s">
        <v>24</v>
      </c>
      <c r="AU73" s="210" t="s">
        <v>24</v>
      </c>
      <c r="AV73" s="210" t="s">
        <v>24</v>
      </c>
      <c r="AW73" s="74" t="s">
        <v>24</v>
      </c>
      <c r="AY73" s="87">
        <v>1966</v>
      </c>
    </row>
    <row r="74" spans="2:51">
      <c r="B74" s="87">
        <v>1967</v>
      </c>
      <c r="C74" s="73" t="s">
        <v>24</v>
      </c>
      <c r="D74" s="74" t="s">
        <v>24</v>
      </c>
      <c r="E74" s="74" t="s">
        <v>24</v>
      </c>
      <c r="F74" s="74" t="s">
        <v>24</v>
      </c>
      <c r="G74" s="74" t="s">
        <v>24</v>
      </c>
      <c r="H74" s="74" t="s">
        <v>24</v>
      </c>
      <c r="I74" s="74" t="s">
        <v>24</v>
      </c>
      <c r="J74" s="74" t="s">
        <v>24</v>
      </c>
      <c r="K74" s="74" t="s">
        <v>24</v>
      </c>
      <c r="L74" s="74" t="s">
        <v>24</v>
      </c>
      <c r="M74" s="74" t="s">
        <v>24</v>
      </c>
      <c r="N74" s="73" t="s">
        <v>24</v>
      </c>
      <c r="O74" s="210" t="s">
        <v>24</v>
      </c>
      <c r="P74" s="210" t="s">
        <v>24</v>
      </c>
      <c r="R74" s="87">
        <v>1967</v>
      </c>
      <c r="S74" s="73" t="s">
        <v>24</v>
      </c>
      <c r="T74" s="74" t="s">
        <v>24</v>
      </c>
      <c r="U74" s="74" t="s">
        <v>24</v>
      </c>
      <c r="V74" s="74" t="s">
        <v>24</v>
      </c>
      <c r="W74" s="74" t="s">
        <v>24</v>
      </c>
      <c r="X74" s="74" t="s">
        <v>24</v>
      </c>
      <c r="Y74" s="74" t="s">
        <v>24</v>
      </c>
      <c r="Z74" s="74" t="s">
        <v>24</v>
      </c>
      <c r="AA74" s="74" t="s">
        <v>24</v>
      </c>
      <c r="AB74" s="74" t="s">
        <v>24</v>
      </c>
      <c r="AC74" s="74" t="s">
        <v>24</v>
      </c>
      <c r="AD74" s="73" t="s">
        <v>24</v>
      </c>
      <c r="AE74" s="210" t="s">
        <v>24</v>
      </c>
      <c r="AF74" s="210" t="s">
        <v>24</v>
      </c>
      <c r="AH74" s="87">
        <v>1967</v>
      </c>
      <c r="AI74" s="73" t="s">
        <v>24</v>
      </c>
      <c r="AJ74" s="74" t="s">
        <v>24</v>
      </c>
      <c r="AK74" s="74" t="s">
        <v>24</v>
      </c>
      <c r="AL74" s="74" t="s">
        <v>24</v>
      </c>
      <c r="AM74" s="74" t="s">
        <v>24</v>
      </c>
      <c r="AN74" s="74" t="s">
        <v>24</v>
      </c>
      <c r="AO74" s="74" t="s">
        <v>24</v>
      </c>
      <c r="AP74" s="74" t="s">
        <v>24</v>
      </c>
      <c r="AQ74" s="74" t="s">
        <v>24</v>
      </c>
      <c r="AR74" s="74" t="s">
        <v>24</v>
      </c>
      <c r="AS74" s="74" t="s">
        <v>24</v>
      </c>
      <c r="AT74" s="73" t="s">
        <v>24</v>
      </c>
      <c r="AU74" s="210" t="s">
        <v>24</v>
      </c>
      <c r="AV74" s="210" t="s">
        <v>24</v>
      </c>
      <c r="AW74" s="74" t="s">
        <v>24</v>
      </c>
      <c r="AY74" s="87">
        <v>1967</v>
      </c>
    </row>
    <row r="75" spans="2:51">
      <c r="B75" s="88">
        <v>1968</v>
      </c>
      <c r="C75" s="73">
        <v>168</v>
      </c>
      <c r="D75" s="74">
        <v>2.7799680000000002</v>
      </c>
      <c r="E75" s="74">
        <v>5.0225217999999998</v>
      </c>
      <c r="F75" s="74" t="s">
        <v>24</v>
      </c>
      <c r="G75" s="74">
        <v>5.8774499000000002</v>
      </c>
      <c r="H75" s="74">
        <v>3.2883182</v>
      </c>
      <c r="I75" s="74">
        <v>2.8233321999999998</v>
      </c>
      <c r="J75" s="74">
        <v>61.035713999999999</v>
      </c>
      <c r="K75" s="74">
        <v>70.8</v>
      </c>
      <c r="L75" s="74">
        <v>100</v>
      </c>
      <c r="M75" s="74">
        <v>0.27513470000000001</v>
      </c>
      <c r="N75" s="73">
        <v>2774</v>
      </c>
      <c r="O75" s="210">
        <v>0.46982040000000003</v>
      </c>
      <c r="P75" s="210">
        <v>0.3140887</v>
      </c>
      <c r="R75" s="88">
        <v>1968</v>
      </c>
      <c r="S75" s="73">
        <v>231</v>
      </c>
      <c r="T75" s="74">
        <v>3.8723304000000001</v>
      </c>
      <c r="U75" s="74">
        <v>5.2836888000000002</v>
      </c>
      <c r="V75" s="74" t="s">
        <v>24</v>
      </c>
      <c r="W75" s="74">
        <v>6.2438431000000003</v>
      </c>
      <c r="X75" s="74">
        <v>3.3679258999999999</v>
      </c>
      <c r="Y75" s="74">
        <v>2.7813108</v>
      </c>
      <c r="Z75" s="74">
        <v>68.298700999999994</v>
      </c>
      <c r="AA75" s="74">
        <v>76.349999999999994</v>
      </c>
      <c r="AB75" s="74">
        <v>100</v>
      </c>
      <c r="AC75" s="74">
        <v>0.47642620000000002</v>
      </c>
      <c r="AD75" s="73">
        <v>2493</v>
      </c>
      <c r="AE75" s="210">
        <v>0.43473400000000001</v>
      </c>
      <c r="AF75" s="210">
        <v>0.48661749999999998</v>
      </c>
      <c r="AH75" s="88">
        <v>1968</v>
      </c>
      <c r="AI75" s="73">
        <v>399</v>
      </c>
      <c r="AJ75" s="74">
        <v>3.3226091000000002</v>
      </c>
      <c r="AK75" s="74">
        <v>5.214931</v>
      </c>
      <c r="AL75" s="74" t="s">
        <v>24</v>
      </c>
      <c r="AM75" s="74">
        <v>6.1435893999999998</v>
      </c>
      <c r="AN75" s="74">
        <v>3.3584019999999999</v>
      </c>
      <c r="AO75" s="74">
        <v>2.8208937999999999</v>
      </c>
      <c r="AP75" s="74">
        <v>65.240601999999996</v>
      </c>
      <c r="AQ75" s="74">
        <v>74.653850000000006</v>
      </c>
      <c r="AR75" s="74">
        <v>100</v>
      </c>
      <c r="AS75" s="74">
        <v>0.36422719999999997</v>
      </c>
      <c r="AT75" s="73">
        <v>5267</v>
      </c>
      <c r="AU75" s="210">
        <v>0.45253320000000002</v>
      </c>
      <c r="AV75" s="210">
        <v>0.37742690000000001</v>
      </c>
      <c r="AW75" s="74">
        <v>0.9505711</v>
      </c>
      <c r="AY75" s="88">
        <v>1968</v>
      </c>
    </row>
    <row r="76" spans="2:51">
      <c r="B76" s="88">
        <v>1969</v>
      </c>
      <c r="C76" s="73">
        <v>171</v>
      </c>
      <c r="D76" s="74">
        <v>2.7713890999999999</v>
      </c>
      <c r="E76" s="74">
        <v>4.7309238999999996</v>
      </c>
      <c r="F76" s="74" t="s">
        <v>24</v>
      </c>
      <c r="G76" s="74">
        <v>5.4352197999999996</v>
      </c>
      <c r="H76" s="74">
        <v>3.2119475</v>
      </c>
      <c r="I76" s="74">
        <v>2.7192142000000001</v>
      </c>
      <c r="J76" s="74">
        <v>59.684210999999998</v>
      </c>
      <c r="K76" s="74">
        <v>70.099999999999994</v>
      </c>
      <c r="L76" s="74">
        <v>100</v>
      </c>
      <c r="M76" s="74">
        <v>0.28649449999999999</v>
      </c>
      <c r="N76" s="73">
        <v>2987</v>
      </c>
      <c r="O76" s="210">
        <v>0.4952281</v>
      </c>
      <c r="P76" s="210">
        <v>0.33377469999999998</v>
      </c>
      <c r="R76" s="88">
        <v>1969</v>
      </c>
      <c r="S76" s="73">
        <v>180</v>
      </c>
      <c r="T76" s="74">
        <v>2.9542956</v>
      </c>
      <c r="U76" s="74">
        <v>3.9798521999999998</v>
      </c>
      <c r="V76" s="74" t="s">
        <v>24</v>
      </c>
      <c r="W76" s="74">
        <v>4.6755512000000001</v>
      </c>
      <c r="X76" s="74">
        <v>2.6034267999999998</v>
      </c>
      <c r="Y76" s="74">
        <v>2.1797295000000001</v>
      </c>
      <c r="Z76" s="74">
        <v>67.461111000000002</v>
      </c>
      <c r="AA76" s="74">
        <v>74.75</v>
      </c>
      <c r="AB76" s="74">
        <v>100</v>
      </c>
      <c r="AC76" s="74">
        <v>0.38453320000000002</v>
      </c>
      <c r="AD76" s="73">
        <v>2015</v>
      </c>
      <c r="AE76" s="210">
        <v>0.34402919999999998</v>
      </c>
      <c r="AF76" s="210">
        <v>0.39302350000000003</v>
      </c>
      <c r="AH76" s="88">
        <v>1969</v>
      </c>
      <c r="AI76" s="73">
        <v>351</v>
      </c>
      <c r="AJ76" s="74">
        <v>2.8622652999999998</v>
      </c>
      <c r="AK76" s="74">
        <v>4.3221756999999998</v>
      </c>
      <c r="AL76" s="74" t="s">
        <v>24</v>
      </c>
      <c r="AM76" s="74">
        <v>5.0301036999999997</v>
      </c>
      <c r="AN76" s="74">
        <v>2.8839424999999999</v>
      </c>
      <c r="AO76" s="74">
        <v>2.4378543000000001</v>
      </c>
      <c r="AP76" s="74">
        <v>63.672364999999999</v>
      </c>
      <c r="AQ76" s="74">
        <v>72.409090000000006</v>
      </c>
      <c r="AR76" s="74">
        <v>100</v>
      </c>
      <c r="AS76" s="74">
        <v>0.32958670000000001</v>
      </c>
      <c r="AT76" s="73">
        <v>5002</v>
      </c>
      <c r="AU76" s="210">
        <v>0.42073830000000001</v>
      </c>
      <c r="AV76" s="210">
        <v>0.35535489999999997</v>
      </c>
      <c r="AW76" s="74">
        <v>1.1887185</v>
      </c>
      <c r="AY76" s="88">
        <v>1969</v>
      </c>
    </row>
    <row r="77" spans="2:51">
      <c r="B77" s="88">
        <v>1970</v>
      </c>
      <c r="C77" s="73">
        <v>170</v>
      </c>
      <c r="D77" s="74">
        <v>2.7018534999999999</v>
      </c>
      <c r="E77" s="74">
        <v>4.8358483000000003</v>
      </c>
      <c r="F77" s="74" t="s">
        <v>24</v>
      </c>
      <c r="G77" s="74">
        <v>5.7215905999999999</v>
      </c>
      <c r="H77" s="74">
        <v>3.2063500999999999</v>
      </c>
      <c r="I77" s="74">
        <v>2.7292117999999999</v>
      </c>
      <c r="J77" s="74">
        <v>64.099999999999994</v>
      </c>
      <c r="K77" s="74">
        <v>69.111109999999996</v>
      </c>
      <c r="L77" s="74">
        <v>100</v>
      </c>
      <c r="M77" s="74">
        <v>0.27057999999999999</v>
      </c>
      <c r="N77" s="73">
        <v>2249</v>
      </c>
      <c r="O77" s="210">
        <v>0.36552639999999997</v>
      </c>
      <c r="P77" s="210">
        <v>0.24060319999999999</v>
      </c>
      <c r="R77" s="88">
        <v>1970</v>
      </c>
      <c r="S77" s="73">
        <v>205</v>
      </c>
      <c r="T77" s="74">
        <v>3.2982740000000002</v>
      </c>
      <c r="U77" s="74">
        <v>4.4999260000000003</v>
      </c>
      <c r="V77" s="74" t="s">
        <v>24</v>
      </c>
      <c r="W77" s="74">
        <v>5.3244807999999999</v>
      </c>
      <c r="X77" s="74">
        <v>2.8666604000000002</v>
      </c>
      <c r="Y77" s="74">
        <v>2.3874507</v>
      </c>
      <c r="Z77" s="74">
        <v>70.390243999999996</v>
      </c>
      <c r="AA77" s="74">
        <v>75.785709999999995</v>
      </c>
      <c r="AB77" s="74">
        <v>100</v>
      </c>
      <c r="AC77" s="74">
        <v>0.40820390000000001</v>
      </c>
      <c r="AD77" s="73">
        <v>1731</v>
      </c>
      <c r="AE77" s="210">
        <v>0.28973719999999997</v>
      </c>
      <c r="AF77" s="210">
        <v>0.32386130000000002</v>
      </c>
      <c r="AH77" s="88">
        <v>1970</v>
      </c>
      <c r="AI77" s="73">
        <v>375</v>
      </c>
      <c r="AJ77" s="74">
        <v>2.9982373</v>
      </c>
      <c r="AK77" s="74">
        <v>4.6739930000000003</v>
      </c>
      <c r="AL77" s="74" t="s">
        <v>24</v>
      </c>
      <c r="AM77" s="74">
        <v>5.5265155000000004</v>
      </c>
      <c r="AN77" s="74">
        <v>3.0373496000000002</v>
      </c>
      <c r="AO77" s="74">
        <v>2.5588742</v>
      </c>
      <c r="AP77" s="74">
        <v>67.538667000000004</v>
      </c>
      <c r="AQ77" s="74">
        <v>73.19444</v>
      </c>
      <c r="AR77" s="74">
        <v>100</v>
      </c>
      <c r="AS77" s="74">
        <v>0.3317175</v>
      </c>
      <c r="AT77" s="73">
        <v>3980</v>
      </c>
      <c r="AU77" s="210">
        <v>0.32818920000000001</v>
      </c>
      <c r="AV77" s="210">
        <v>0.27089170000000001</v>
      </c>
      <c r="AW77" s="74">
        <v>1.0746506</v>
      </c>
      <c r="AY77" s="88">
        <v>1970</v>
      </c>
    </row>
    <row r="78" spans="2:51">
      <c r="B78" s="88">
        <v>1971</v>
      </c>
      <c r="C78" s="73">
        <v>176</v>
      </c>
      <c r="D78" s="74">
        <v>2.6796850999999999</v>
      </c>
      <c r="E78" s="74">
        <v>5.1860713000000001</v>
      </c>
      <c r="F78" s="74" t="s">
        <v>24</v>
      </c>
      <c r="G78" s="74">
        <v>6.2180533999999996</v>
      </c>
      <c r="H78" s="74">
        <v>3.3036674000000001</v>
      </c>
      <c r="I78" s="74">
        <v>2.7838226000000001</v>
      </c>
      <c r="J78" s="74">
        <v>63.170454999999997</v>
      </c>
      <c r="K78" s="74">
        <v>70.5</v>
      </c>
      <c r="L78" s="74">
        <v>100</v>
      </c>
      <c r="M78" s="74">
        <v>0.28817500000000001</v>
      </c>
      <c r="N78" s="73">
        <v>2591</v>
      </c>
      <c r="O78" s="210">
        <v>0.40325369999999999</v>
      </c>
      <c r="P78" s="210">
        <v>0.28017350000000002</v>
      </c>
      <c r="R78" s="88">
        <v>1971</v>
      </c>
      <c r="S78" s="73">
        <v>202</v>
      </c>
      <c r="T78" s="74">
        <v>3.1080131999999998</v>
      </c>
      <c r="U78" s="74">
        <v>4.1648005000000001</v>
      </c>
      <c r="V78" s="74" t="s">
        <v>24</v>
      </c>
      <c r="W78" s="74">
        <v>4.8914587000000003</v>
      </c>
      <c r="X78" s="74">
        <v>2.7254908000000002</v>
      </c>
      <c r="Y78" s="74">
        <v>2.2568625</v>
      </c>
      <c r="Z78" s="74">
        <v>67.797030000000007</v>
      </c>
      <c r="AA78" s="74">
        <v>74.666669999999996</v>
      </c>
      <c r="AB78" s="74">
        <v>100</v>
      </c>
      <c r="AC78" s="74">
        <v>0.40745520000000002</v>
      </c>
      <c r="AD78" s="73">
        <v>2188</v>
      </c>
      <c r="AE78" s="210">
        <v>0.35009829999999997</v>
      </c>
      <c r="AF78" s="210">
        <v>0.40130660000000001</v>
      </c>
      <c r="AH78" s="88">
        <v>1971</v>
      </c>
      <c r="AI78" s="73">
        <v>378</v>
      </c>
      <c r="AJ78" s="74">
        <v>2.8927247</v>
      </c>
      <c r="AK78" s="74">
        <v>4.5150024999999996</v>
      </c>
      <c r="AL78" s="74" t="s">
        <v>24</v>
      </c>
      <c r="AM78" s="74">
        <v>5.3474081</v>
      </c>
      <c r="AN78" s="74">
        <v>2.9366561999999998</v>
      </c>
      <c r="AO78" s="74">
        <v>2.4593687000000002</v>
      </c>
      <c r="AP78" s="74">
        <v>65.642857000000006</v>
      </c>
      <c r="AQ78" s="74">
        <v>72.25</v>
      </c>
      <c r="AR78" s="74">
        <v>100</v>
      </c>
      <c r="AS78" s="74">
        <v>0.34161770000000002</v>
      </c>
      <c r="AT78" s="73">
        <v>4779</v>
      </c>
      <c r="AU78" s="210">
        <v>0.37704409999999999</v>
      </c>
      <c r="AV78" s="210">
        <v>0.32510139999999998</v>
      </c>
      <c r="AW78" s="74">
        <v>1.2452148000000001</v>
      </c>
      <c r="AY78" s="88">
        <v>1971</v>
      </c>
    </row>
    <row r="79" spans="2:51">
      <c r="B79" s="88">
        <v>1972</v>
      </c>
      <c r="C79" s="73">
        <v>188</v>
      </c>
      <c r="D79" s="74">
        <v>2.8122018999999998</v>
      </c>
      <c r="E79" s="74">
        <v>4.9375738</v>
      </c>
      <c r="F79" s="74" t="s">
        <v>24</v>
      </c>
      <c r="G79" s="74">
        <v>5.7604109000000001</v>
      </c>
      <c r="H79" s="74">
        <v>3.3229913999999998</v>
      </c>
      <c r="I79" s="74">
        <v>2.7999097000000002</v>
      </c>
      <c r="J79" s="74">
        <v>62.037233999999998</v>
      </c>
      <c r="K79" s="74">
        <v>68.222219999999993</v>
      </c>
      <c r="L79" s="74">
        <v>100</v>
      </c>
      <c r="M79" s="74">
        <v>0.30761179999999999</v>
      </c>
      <c r="N79" s="73">
        <v>2858</v>
      </c>
      <c r="O79" s="210">
        <v>0.43690610000000002</v>
      </c>
      <c r="P79" s="210">
        <v>0.31564140000000002</v>
      </c>
      <c r="R79" s="88">
        <v>1972</v>
      </c>
      <c r="S79" s="73">
        <v>181</v>
      </c>
      <c r="T79" s="74">
        <v>2.7347541</v>
      </c>
      <c r="U79" s="74">
        <v>3.64106</v>
      </c>
      <c r="V79" s="74" t="s">
        <v>24</v>
      </c>
      <c r="W79" s="74">
        <v>4.2829550000000003</v>
      </c>
      <c r="X79" s="74">
        <v>2.3613529999999998</v>
      </c>
      <c r="Y79" s="74">
        <v>1.9780408</v>
      </c>
      <c r="Z79" s="74">
        <v>68.696133000000003</v>
      </c>
      <c r="AA79" s="74">
        <v>75.5</v>
      </c>
      <c r="AB79" s="74">
        <v>100</v>
      </c>
      <c r="AC79" s="74">
        <v>0.37209110000000001</v>
      </c>
      <c r="AD79" s="73">
        <v>1827</v>
      </c>
      <c r="AE79" s="210">
        <v>0.28715669999999999</v>
      </c>
      <c r="AF79" s="210">
        <v>0.35349019999999998</v>
      </c>
      <c r="AH79" s="88">
        <v>1972</v>
      </c>
      <c r="AI79" s="73">
        <v>369</v>
      </c>
      <c r="AJ79" s="74">
        <v>2.7736719999999999</v>
      </c>
      <c r="AK79" s="74">
        <v>4.2044778999999997</v>
      </c>
      <c r="AL79" s="74" t="s">
        <v>24</v>
      </c>
      <c r="AM79" s="74">
        <v>4.9177388999999998</v>
      </c>
      <c r="AN79" s="74">
        <v>2.7960910000000001</v>
      </c>
      <c r="AO79" s="74">
        <v>2.3569749999999998</v>
      </c>
      <c r="AP79" s="74">
        <v>65.303522999999998</v>
      </c>
      <c r="AQ79" s="74">
        <v>71.916669999999996</v>
      </c>
      <c r="AR79" s="74">
        <v>100</v>
      </c>
      <c r="AS79" s="74">
        <v>0.33618799999999999</v>
      </c>
      <c r="AT79" s="73">
        <v>4685</v>
      </c>
      <c r="AU79" s="210">
        <v>0.36307040000000002</v>
      </c>
      <c r="AV79" s="210">
        <v>0.3293951</v>
      </c>
      <c r="AW79" s="74">
        <v>1.3560814000000001</v>
      </c>
      <c r="AY79" s="88">
        <v>1972</v>
      </c>
    </row>
    <row r="80" spans="2:51">
      <c r="B80" s="88">
        <v>1973</v>
      </c>
      <c r="C80" s="73">
        <v>185</v>
      </c>
      <c r="D80" s="74">
        <v>2.7274679000000002</v>
      </c>
      <c r="E80" s="74">
        <v>5.1309440999999998</v>
      </c>
      <c r="F80" s="74" t="s">
        <v>24</v>
      </c>
      <c r="G80" s="74">
        <v>6.0456009999999996</v>
      </c>
      <c r="H80" s="74">
        <v>3.3124102999999998</v>
      </c>
      <c r="I80" s="74">
        <v>2.7721773999999999</v>
      </c>
      <c r="J80" s="74">
        <v>63.481081000000003</v>
      </c>
      <c r="K80" s="74">
        <v>69.125</v>
      </c>
      <c r="L80" s="74">
        <v>100</v>
      </c>
      <c r="M80" s="74">
        <v>0.30037829999999999</v>
      </c>
      <c r="N80" s="73">
        <v>2613</v>
      </c>
      <c r="O80" s="210">
        <v>0.39364769999999999</v>
      </c>
      <c r="P80" s="210">
        <v>0.29022340000000002</v>
      </c>
      <c r="R80" s="88">
        <v>1973</v>
      </c>
      <c r="S80" s="73">
        <v>191</v>
      </c>
      <c r="T80" s="74">
        <v>2.8415473000000002</v>
      </c>
      <c r="U80" s="74">
        <v>3.7839301000000001</v>
      </c>
      <c r="V80" s="74" t="s">
        <v>24</v>
      </c>
      <c r="W80" s="74">
        <v>4.4768442999999998</v>
      </c>
      <c r="X80" s="74">
        <v>2.4191121</v>
      </c>
      <c r="Y80" s="74">
        <v>2.0084719999999998</v>
      </c>
      <c r="Z80" s="74">
        <v>69.680627999999999</v>
      </c>
      <c r="AA80" s="74">
        <v>77.214290000000005</v>
      </c>
      <c r="AB80" s="74">
        <v>100</v>
      </c>
      <c r="AC80" s="74">
        <v>0.38794329999999999</v>
      </c>
      <c r="AD80" s="73">
        <v>1827</v>
      </c>
      <c r="AE80" s="210">
        <v>0.28283449999999999</v>
      </c>
      <c r="AF80" s="210">
        <v>0.36276269999999999</v>
      </c>
      <c r="AH80" s="88">
        <v>1973</v>
      </c>
      <c r="AI80" s="73">
        <v>376</v>
      </c>
      <c r="AJ80" s="74">
        <v>2.7842492999999999</v>
      </c>
      <c r="AK80" s="74">
        <v>4.3233728999999999</v>
      </c>
      <c r="AL80" s="74" t="s">
        <v>24</v>
      </c>
      <c r="AM80" s="74">
        <v>5.0917851000000001</v>
      </c>
      <c r="AN80" s="74">
        <v>2.7988685000000002</v>
      </c>
      <c r="AO80" s="74">
        <v>2.3379112000000002</v>
      </c>
      <c r="AP80" s="74">
        <v>66.630319</v>
      </c>
      <c r="AQ80" s="74">
        <v>73.5</v>
      </c>
      <c r="AR80" s="74">
        <v>100</v>
      </c>
      <c r="AS80" s="74">
        <v>0.33927980000000002</v>
      </c>
      <c r="AT80" s="73">
        <v>4440</v>
      </c>
      <c r="AU80" s="210">
        <v>0.3389954</v>
      </c>
      <c r="AV80" s="210">
        <v>0.31624469999999999</v>
      </c>
      <c r="AW80" s="74">
        <v>1.3559828</v>
      </c>
      <c r="AY80" s="88">
        <v>1973</v>
      </c>
    </row>
    <row r="81" spans="2:51">
      <c r="B81" s="88">
        <v>1974</v>
      </c>
      <c r="C81" s="73">
        <v>209</v>
      </c>
      <c r="D81" s="74">
        <v>3.0335279000000002</v>
      </c>
      <c r="E81" s="74">
        <v>5.4517772000000004</v>
      </c>
      <c r="F81" s="74" t="s">
        <v>24</v>
      </c>
      <c r="G81" s="74">
        <v>6.4017407999999998</v>
      </c>
      <c r="H81" s="74">
        <v>3.5899868000000001</v>
      </c>
      <c r="I81" s="74">
        <v>3.0798003</v>
      </c>
      <c r="J81" s="74">
        <v>61.401913999999998</v>
      </c>
      <c r="K81" s="74">
        <v>69.7</v>
      </c>
      <c r="L81" s="74">
        <v>100</v>
      </c>
      <c r="M81" s="74">
        <v>0.3250439</v>
      </c>
      <c r="N81" s="73">
        <v>3346</v>
      </c>
      <c r="O81" s="210">
        <v>0.49623289999999998</v>
      </c>
      <c r="P81" s="210">
        <v>0.36227769999999998</v>
      </c>
      <c r="R81" s="88">
        <v>1974</v>
      </c>
      <c r="S81" s="73">
        <v>194</v>
      </c>
      <c r="T81" s="74">
        <v>2.8392032</v>
      </c>
      <c r="U81" s="74">
        <v>3.8022836999999998</v>
      </c>
      <c r="V81" s="74" t="s">
        <v>24</v>
      </c>
      <c r="W81" s="74">
        <v>4.6005037</v>
      </c>
      <c r="X81" s="74">
        <v>2.3586993000000001</v>
      </c>
      <c r="Y81" s="74">
        <v>1.9629692999999999</v>
      </c>
      <c r="Z81" s="74">
        <v>73.046391999999997</v>
      </c>
      <c r="AA81" s="74">
        <v>77.571430000000007</v>
      </c>
      <c r="AB81" s="74">
        <v>100</v>
      </c>
      <c r="AC81" s="74">
        <v>0.37645050000000002</v>
      </c>
      <c r="AD81" s="73">
        <v>1364</v>
      </c>
      <c r="AE81" s="210">
        <v>0.20777280000000001</v>
      </c>
      <c r="AF81" s="210">
        <v>0.26781539999999998</v>
      </c>
      <c r="AH81" s="88">
        <v>1974</v>
      </c>
      <c r="AI81" s="73">
        <v>403</v>
      </c>
      <c r="AJ81" s="74">
        <v>2.9367675000000002</v>
      </c>
      <c r="AK81" s="74">
        <v>4.5081335999999999</v>
      </c>
      <c r="AL81" s="74" t="s">
        <v>24</v>
      </c>
      <c r="AM81" s="74">
        <v>5.3607766999999997</v>
      </c>
      <c r="AN81" s="74">
        <v>2.9101568000000002</v>
      </c>
      <c r="AO81" s="74">
        <v>2.4761183</v>
      </c>
      <c r="AP81" s="74">
        <v>67.007444000000007</v>
      </c>
      <c r="AQ81" s="74">
        <v>73.46875</v>
      </c>
      <c r="AR81" s="74">
        <v>100</v>
      </c>
      <c r="AS81" s="74">
        <v>0.34791470000000002</v>
      </c>
      <c r="AT81" s="73">
        <v>4710</v>
      </c>
      <c r="AU81" s="210">
        <v>0.35393140000000001</v>
      </c>
      <c r="AV81" s="210">
        <v>0.32870240000000001</v>
      </c>
      <c r="AW81" s="74">
        <v>1.4338165</v>
      </c>
      <c r="AY81" s="88">
        <v>1974</v>
      </c>
    </row>
    <row r="82" spans="2:51">
      <c r="B82" s="88">
        <v>1975</v>
      </c>
      <c r="C82" s="73">
        <v>197</v>
      </c>
      <c r="D82" s="74">
        <v>2.8267310000000001</v>
      </c>
      <c r="E82" s="74">
        <v>5.2453174999999996</v>
      </c>
      <c r="F82" s="74" t="s">
        <v>24</v>
      </c>
      <c r="G82" s="74">
        <v>6.2610004999999997</v>
      </c>
      <c r="H82" s="74">
        <v>3.3801749000000001</v>
      </c>
      <c r="I82" s="74">
        <v>2.8229985000000002</v>
      </c>
      <c r="J82" s="74">
        <v>64.086293999999995</v>
      </c>
      <c r="K82" s="74">
        <v>69.5</v>
      </c>
      <c r="L82" s="74">
        <v>100</v>
      </c>
      <c r="M82" s="74">
        <v>0.32434390000000002</v>
      </c>
      <c r="N82" s="73">
        <v>2767</v>
      </c>
      <c r="O82" s="210">
        <v>0.40587069999999997</v>
      </c>
      <c r="P82" s="210">
        <v>0.31793379999999999</v>
      </c>
      <c r="R82" s="88">
        <v>1975</v>
      </c>
      <c r="S82" s="73">
        <v>221</v>
      </c>
      <c r="T82" s="74">
        <v>3.1918823999999999</v>
      </c>
      <c r="U82" s="74">
        <v>4.1218336999999998</v>
      </c>
      <c r="V82" s="74" t="s">
        <v>24</v>
      </c>
      <c r="W82" s="74">
        <v>4.8586564000000001</v>
      </c>
      <c r="X82" s="74">
        <v>2.6783697000000002</v>
      </c>
      <c r="Y82" s="74">
        <v>2.2129348000000002</v>
      </c>
      <c r="Z82" s="74">
        <v>69.031673999999995</v>
      </c>
      <c r="AA82" s="74">
        <v>75.928569999999993</v>
      </c>
      <c r="AB82" s="74">
        <v>100</v>
      </c>
      <c r="AC82" s="74">
        <v>0.45771800000000001</v>
      </c>
      <c r="AD82" s="73">
        <v>2214</v>
      </c>
      <c r="AE82" s="210">
        <v>0.33316030000000002</v>
      </c>
      <c r="AF82" s="210">
        <v>0.4709566</v>
      </c>
      <c r="AH82" s="88">
        <v>1975</v>
      </c>
      <c r="AI82" s="73">
        <v>418</v>
      </c>
      <c r="AJ82" s="74">
        <v>3.0087104999999998</v>
      </c>
      <c r="AK82" s="74">
        <v>4.5383037000000002</v>
      </c>
      <c r="AL82" s="74" t="s">
        <v>24</v>
      </c>
      <c r="AM82" s="74">
        <v>5.3722583999999998</v>
      </c>
      <c r="AN82" s="74">
        <v>2.9574498999999999</v>
      </c>
      <c r="AO82" s="74">
        <v>2.4626508</v>
      </c>
      <c r="AP82" s="74">
        <v>66.700957000000002</v>
      </c>
      <c r="AQ82" s="74">
        <v>73.333330000000004</v>
      </c>
      <c r="AR82" s="74">
        <v>100</v>
      </c>
      <c r="AS82" s="74">
        <v>0.38341239999999999</v>
      </c>
      <c r="AT82" s="73">
        <v>4981</v>
      </c>
      <c r="AU82" s="210">
        <v>0.36997999999999998</v>
      </c>
      <c r="AV82" s="210">
        <v>0.37160159999999998</v>
      </c>
      <c r="AW82" s="74">
        <v>1.2725689</v>
      </c>
      <c r="AY82" s="88">
        <v>1975</v>
      </c>
    </row>
    <row r="83" spans="2:51">
      <c r="B83" s="88">
        <v>1976</v>
      </c>
      <c r="C83" s="73">
        <v>174</v>
      </c>
      <c r="D83" s="74">
        <v>2.4743908000000001</v>
      </c>
      <c r="E83" s="74">
        <v>4.3065715000000004</v>
      </c>
      <c r="F83" s="74" t="s">
        <v>24</v>
      </c>
      <c r="G83" s="74">
        <v>5.1054025000000003</v>
      </c>
      <c r="H83" s="74">
        <v>2.8544651000000001</v>
      </c>
      <c r="I83" s="74">
        <v>2.3973494999999998</v>
      </c>
      <c r="J83" s="74">
        <v>64.270115000000004</v>
      </c>
      <c r="K83" s="74">
        <v>68.571430000000007</v>
      </c>
      <c r="L83" s="74">
        <v>100</v>
      </c>
      <c r="M83" s="74">
        <v>0.27827980000000002</v>
      </c>
      <c r="N83" s="73">
        <v>2290</v>
      </c>
      <c r="O83" s="210">
        <v>0.33312170000000002</v>
      </c>
      <c r="P83" s="210">
        <v>0.26989439999999998</v>
      </c>
      <c r="R83" s="88">
        <v>1976</v>
      </c>
      <c r="S83" s="73">
        <v>193</v>
      </c>
      <c r="T83" s="74">
        <v>2.7567297000000002</v>
      </c>
      <c r="U83" s="74">
        <v>3.4442403000000001</v>
      </c>
      <c r="V83" s="74" t="s">
        <v>24</v>
      </c>
      <c r="W83" s="74">
        <v>4.0775145999999998</v>
      </c>
      <c r="X83" s="74">
        <v>2.2800859</v>
      </c>
      <c r="Y83" s="74">
        <v>1.9787258999999999</v>
      </c>
      <c r="Z83" s="74">
        <v>66.906735999999995</v>
      </c>
      <c r="AA83" s="74">
        <v>76.357140000000001</v>
      </c>
      <c r="AB83" s="74">
        <v>100</v>
      </c>
      <c r="AC83" s="74">
        <v>0.38496059999999999</v>
      </c>
      <c r="AD83" s="73">
        <v>2384</v>
      </c>
      <c r="AE83" s="210">
        <v>0.35526550000000001</v>
      </c>
      <c r="AF83" s="210">
        <v>0.51510860000000003</v>
      </c>
      <c r="AH83" s="88">
        <v>1976</v>
      </c>
      <c r="AI83" s="73">
        <v>367</v>
      </c>
      <c r="AJ83" s="74">
        <v>2.6152486000000001</v>
      </c>
      <c r="AK83" s="74">
        <v>3.8070103</v>
      </c>
      <c r="AL83" s="74" t="s">
        <v>24</v>
      </c>
      <c r="AM83" s="74">
        <v>4.5051506000000003</v>
      </c>
      <c r="AN83" s="74">
        <v>2.5270345999999999</v>
      </c>
      <c r="AO83" s="74">
        <v>2.1587282000000001</v>
      </c>
      <c r="AP83" s="74">
        <v>65.656676000000004</v>
      </c>
      <c r="AQ83" s="74">
        <v>71.653850000000006</v>
      </c>
      <c r="AR83" s="74">
        <v>100</v>
      </c>
      <c r="AS83" s="74">
        <v>0.32575310000000002</v>
      </c>
      <c r="AT83" s="73">
        <v>4674</v>
      </c>
      <c r="AU83" s="210">
        <v>0.34405999999999998</v>
      </c>
      <c r="AV83" s="210">
        <v>0.35644150000000002</v>
      </c>
      <c r="AW83" s="74">
        <v>1.2503690999999999</v>
      </c>
      <c r="AY83" s="88">
        <v>1976</v>
      </c>
    </row>
    <row r="84" spans="2:51">
      <c r="B84" s="88">
        <v>1977</v>
      </c>
      <c r="C84" s="73">
        <v>187</v>
      </c>
      <c r="D84" s="74">
        <v>2.6320597000000001</v>
      </c>
      <c r="E84" s="74">
        <v>4.8943645</v>
      </c>
      <c r="F84" s="74" t="s">
        <v>24</v>
      </c>
      <c r="G84" s="74">
        <v>5.8911587000000001</v>
      </c>
      <c r="H84" s="74">
        <v>3.1062533999999999</v>
      </c>
      <c r="I84" s="74">
        <v>2.5982913999999999</v>
      </c>
      <c r="J84" s="74">
        <v>66.807486999999995</v>
      </c>
      <c r="K84" s="74">
        <v>70.166669999999996</v>
      </c>
      <c r="L84" s="74">
        <v>100</v>
      </c>
      <c r="M84" s="74">
        <v>0.31001329999999999</v>
      </c>
      <c r="N84" s="73">
        <v>2112</v>
      </c>
      <c r="O84" s="210">
        <v>0.30417230000000001</v>
      </c>
      <c r="P84" s="210">
        <v>0.2532739</v>
      </c>
      <c r="R84" s="88">
        <v>1977</v>
      </c>
      <c r="S84" s="73">
        <v>215</v>
      </c>
      <c r="T84" s="74">
        <v>3.033496</v>
      </c>
      <c r="U84" s="74">
        <v>3.820287</v>
      </c>
      <c r="V84" s="74" t="s">
        <v>24</v>
      </c>
      <c r="W84" s="74">
        <v>4.5219825</v>
      </c>
      <c r="X84" s="74">
        <v>2.4929508999999999</v>
      </c>
      <c r="Y84" s="74">
        <v>2.0995501999999999</v>
      </c>
      <c r="Z84" s="74">
        <v>69.506977000000006</v>
      </c>
      <c r="AA84" s="74">
        <v>75.5</v>
      </c>
      <c r="AB84" s="74">
        <v>100</v>
      </c>
      <c r="AC84" s="74">
        <v>0.4435733</v>
      </c>
      <c r="AD84" s="73">
        <v>2113</v>
      </c>
      <c r="AE84" s="210">
        <v>0.31113069999999998</v>
      </c>
      <c r="AF84" s="210">
        <v>0.47113860000000002</v>
      </c>
      <c r="AH84" s="88">
        <v>1977</v>
      </c>
      <c r="AI84" s="73">
        <v>402</v>
      </c>
      <c r="AJ84" s="74">
        <v>2.832535</v>
      </c>
      <c r="AK84" s="74">
        <v>4.1920042999999998</v>
      </c>
      <c r="AL84" s="74" t="s">
        <v>24</v>
      </c>
      <c r="AM84" s="74">
        <v>4.9934178999999999</v>
      </c>
      <c r="AN84" s="74">
        <v>2.7132841999999999</v>
      </c>
      <c r="AO84" s="74">
        <v>2.2873348999999998</v>
      </c>
      <c r="AP84" s="74">
        <v>68.251244</v>
      </c>
      <c r="AQ84" s="74">
        <v>73</v>
      </c>
      <c r="AR84" s="74">
        <v>100</v>
      </c>
      <c r="AS84" s="74">
        <v>0.36951929999999999</v>
      </c>
      <c r="AT84" s="73">
        <v>4225</v>
      </c>
      <c r="AU84" s="210">
        <v>0.30761300000000003</v>
      </c>
      <c r="AV84" s="210">
        <v>0.3294686</v>
      </c>
      <c r="AW84" s="74">
        <v>1.2811509999999999</v>
      </c>
      <c r="AY84" s="88">
        <v>1977</v>
      </c>
    </row>
    <row r="85" spans="2:51">
      <c r="B85" s="88">
        <v>1978</v>
      </c>
      <c r="C85" s="73">
        <v>211</v>
      </c>
      <c r="D85" s="74">
        <v>2.9381895</v>
      </c>
      <c r="E85" s="74">
        <v>5.2207327000000001</v>
      </c>
      <c r="F85" s="74" t="s">
        <v>24</v>
      </c>
      <c r="G85" s="74">
        <v>6.1401931999999997</v>
      </c>
      <c r="H85" s="74">
        <v>3.3607976000000002</v>
      </c>
      <c r="I85" s="74">
        <v>2.7461700000000002</v>
      </c>
      <c r="J85" s="74">
        <v>65.308057000000005</v>
      </c>
      <c r="K85" s="74">
        <v>71.416669999999996</v>
      </c>
      <c r="L85" s="74">
        <v>100</v>
      </c>
      <c r="M85" s="74">
        <v>0.35002739999999999</v>
      </c>
      <c r="N85" s="73">
        <v>2589</v>
      </c>
      <c r="O85" s="210">
        <v>0.36907450000000003</v>
      </c>
      <c r="P85" s="210">
        <v>0.318193</v>
      </c>
      <c r="R85" s="88">
        <v>1978</v>
      </c>
      <c r="S85" s="73">
        <v>192</v>
      </c>
      <c r="T85" s="74">
        <v>2.6748539</v>
      </c>
      <c r="U85" s="74">
        <v>3.3627471999999998</v>
      </c>
      <c r="V85" s="74" t="s">
        <v>24</v>
      </c>
      <c r="W85" s="74">
        <v>3.9949601000000001</v>
      </c>
      <c r="X85" s="74">
        <v>2.1536227999999999</v>
      </c>
      <c r="Y85" s="74">
        <v>1.8006667000000001</v>
      </c>
      <c r="Z85" s="74">
        <v>70.791667000000004</v>
      </c>
      <c r="AA85" s="74">
        <v>76.625</v>
      </c>
      <c r="AB85" s="74">
        <v>100</v>
      </c>
      <c r="AC85" s="74">
        <v>0.39880359999999998</v>
      </c>
      <c r="AD85" s="73">
        <v>1711</v>
      </c>
      <c r="AE85" s="210">
        <v>0.2488775</v>
      </c>
      <c r="AF85" s="210">
        <v>0.39333509999999999</v>
      </c>
      <c r="AH85" s="88">
        <v>1978</v>
      </c>
      <c r="AI85" s="73">
        <v>403</v>
      </c>
      <c r="AJ85" s="74">
        <v>2.8065522999999999</v>
      </c>
      <c r="AK85" s="74">
        <v>4.1002587999999998</v>
      </c>
      <c r="AL85" s="74" t="s">
        <v>24</v>
      </c>
      <c r="AM85" s="74">
        <v>4.8359471000000003</v>
      </c>
      <c r="AN85" s="74">
        <v>2.6513342999999998</v>
      </c>
      <c r="AO85" s="74">
        <v>2.2017692000000002</v>
      </c>
      <c r="AP85" s="74">
        <v>67.920596000000003</v>
      </c>
      <c r="AQ85" s="74">
        <v>73.807689999999994</v>
      </c>
      <c r="AR85" s="74">
        <v>100</v>
      </c>
      <c r="AS85" s="74">
        <v>0.3716855</v>
      </c>
      <c r="AT85" s="73">
        <v>4300</v>
      </c>
      <c r="AU85" s="210">
        <v>0.30958170000000002</v>
      </c>
      <c r="AV85" s="210">
        <v>0.34437050000000002</v>
      </c>
      <c r="AW85" s="74">
        <v>1.5525201</v>
      </c>
      <c r="AY85" s="88">
        <v>1978</v>
      </c>
    </row>
    <row r="86" spans="2:51">
      <c r="B86" s="89">
        <v>1979</v>
      </c>
      <c r="C86" s="73">
        <v>151</v>
      </c>
      <c r="D86" s="74">
        <v>2.0816783999999999</v>
      </c>
      <c r="E86" s="74">
        <v>3.7006903000000002</v>
      </c>
      <c r="F86" s="74">
        <v>3.9597386000000001</v>
      </c>
      <c r="G86" s="74">
        <v>4.3886643999999997</v>
      </c>
      <c r="H86" s="74">
        <v>2.3750990000000001</v>
      </c>
      <c r="I86" s="74">
        <v>1.9950851000000001</v>
      </c>
      <c r="J86" s="74">
        <v>65.543046000000004</v>
      </c>
      <c r="K86" s="74">
        <v>71.875</v>
      </c>
      <c r="L86" s="74">
        <v>100</v>
      </c>
      <c r="M86" s="74">
        <v>0.2548222</v>
      </c>
      <c r="N86" s="73">
        <v>1861</v>
      </c>
      <c r="O86" s="210">
        <v>0.26278950000000001</v>
      </c>
      <c r="P86" s="210">
        <v>0.23716400000000001</v>
      </c>
      <c r="R86" s="89">
        <v>1979</v>
      </c>
      <c r="S86" s="73">
        <v>192</v>
      </c>
      <c r="T86" s="74">
        <v>2.6439118000000001</v>
      </c>
      <c r="U86" s="74">
        <v>3.298028</v>
      </c>
      <c r="V86" s="74">
        <v>3.5288900000000001</v>
      </c>
      <c r="W86" s="74">
        <v>3.9946063000000001</v>
      </c>
      <c r="X86" s="74">
        <v>2.0382256000000001</v>
      </c>
      <c r="Y86" s="74">
        <v>1.6876747000000001</v>
      </c>
      <c r="Z86" s="74">
        <v>72.598957999999996</v>
      </c>
      <c r="AA86" s="74">
        <v>79</v>
      </c>
      <c r="AB86" s="74">
        <v>100</v>
      </c>
      <c r="AC86" s="74">
        <v>0.4058253</v>
      </c>
      <c r="AD86" s="73">
        <v>1547</v>
      </c>
      <c r="AE86" s="210">
        <v>0.22255849999999999</v>
      </c>
      <c r="AF86" s="210">
        <v>0.37161329999999998</v>
      </c>
      <c r="AH86" s="89">
        <v>1979</v>
      </c>
      <c r="AI86" s="73">
        <v>343</v>
      </c>
      <c r="AJ86" s="74">
        <v>2.3629540000000002</v>
      </c>
      <c r="AK86" s="74">
        <v>3.5086233</v>
      </c>
      <c r="AL86" s="74">
        <v>3.7542268999999999</v>
      </c>
      <c r="AM86" s="74">
        <v>4.2103159000000003</v>
      </c>
      <c r="AN86" s="74">
        <v>2.2049097</v>
      </c>
      <c r="AO86" s="74">
        <v>1.8414275</v>
      </c>
      <c r="AP86" s="74">
        <v>69.492711</v>
      </c>
      <c r="AQ86" s="74">
        <v>75.928569999999993</v>
      </c>
      <c r="AR86" s="74">
        <v>100</v>
      </c>
      <c r="AS86" s="74">
        <v>0.32186019999999999</v>
      </c>
      <c r="AT86" s="73">
        <v>3408</v>
      </c>
      <c r="AU86" s="210">
        <v>0.24286140000000001</v>
      </c>
      <c r="AV86" s="210">
        <v>0.28376780000000001</v>
      </c>
      <c r="AW86" s="74">
        <v>1.1220918</v>
      </c>
      <c r="AY86" s="89">
        <v>1979</v>
      </c>
    </row>
    <row r="87" spans="2:51">
      <c r="B87" s="89">
        <v>1980</v>
      </c>
      <c r="C87" s="73">
        <v>168</v>
      </c>
      <c r="D87" s="74">
        <v>2.2894334000000001</v>
      </c>
      <c r="E87" s="74">
        <v>4.1692539000000002</v>
      </c>
      <c r="F87" s="74">
        <v>4.4611017000000004</v>
      </c>
      <c r="G87" s="74">
        <v>4.9876468999999997</v>
      </c>
      <c r="H87" s="74">
        <v>2.6033876</v>
      </c>
      <c r="I87" s="74">
        <v>2.1476817000000001</v>
      </c>
      <c r="J87" s="74">
        <v>68.470237999999995</v>
      </c>
      <c r="K87" s="74">
        <v>73.285709999999995</v>
      </c>
      <c r="L87" s="74">
        <v>100</v>
      </c>
      <c r="M87" s="74">
        <v>0.2776034</v>
      </c>
      <c r="N87" s="73">
        <v>1647</v>
      </c>
      <c r="O87" s="210">
        <v>0.2300537</v>
      </c>
      <c r="P87" s="210">
        <v>0.21151780000000001</v>
      </c>
      <c r="R87" s="89">
        <v>1980</v>
      </c>
      <c r="S87" s="73">
        <v>186</v>
      </c>
      <c r="T87" s="74">
        <v>2.5281026999999998</v>
      </c>
      <c r="U87" s="74">
        <v>3.1084018000000002</v>
      </c>
      <c r="V87" s="74">
        <v>3.3259899000000002</v>
      </c>
      <c r="W87" s="74">
        <v>3.7097897999999998</v>
      </c>
      <c r="X87" s="74">
        <v>1.9413343999999999</v>
      </c>
      <c r="Y87" s="74">
        <v>1.6182981999999999</v>
      </c>
      <c r="Z87" s="74">
        <v>71.951612999999995</v>
      </c>
      <c r="AA87" s="74">
        <v>79</v>
      </c>
      <c r="AB87" s="74">
        <v>100</v>
      </c>
      <c r="AC87" s="74">
        <v>0.38607629999999998</v>
      </c>
      <c r="AD87" s="73">
        <v>1596</v>
      </c>
      <c r="AE87" s="210">
        <v>0.22681509999999999</v>
      </c>
      <c r="AF87" s="210">
        <v>0.3940575</v>
      </c>
      <c r="AH87" s="89">
        <v>1980</v>
      </c>
      <c r="AI87" s="73">
        <v>354</v>
      </c>
      <c r="AJ87" s="74">
        <v>2.4089242999999998</v>
      </c>
      <c r="AK87" s="74">
        <v>3.5249828000000001</v>
      </c>
      <c r="AL87" s="74">
        <v>3.7717315999999999</v>
      </c>
      <c r="AM87" s="74">
        <v>4.2091086999999998</v>
      </c>
      <c r="AN87" s="74">
        <v>2.2092467999999998</v>
      </c>
      <c r="AO87" s="74">
        <v>1.8384644000000001</v>
      </c>
      <c r="AP87" s="74">
        <v>70.299435000000003</v>
      </c>
      <c r="AQ87" s="74">
        <v>76.071430000000007</v>
      </c>
      <c r="AR87" s="74">
        <v>100</v>
      </c>
      <c r="AS87" s="74">
        <v>0.32568200000000003</v>
      </c>
      <c r="AT87" s="73">
        <v>3243</v>
      </c>
      <c r="AU87" s="210">
        <v>0.2284484</v>
      </c>
      <c r="AV87" s="210">
        <v>0.27397719999999998</v>
      </c>
      <c r="AW87" s="74">
        <v>1.3412854000000001</v>
      </c>
      <c r="AY87" s="89">
        <v>1980</v>
      </c>
    </row>
    <row r="88" spans="2:51">
      <c r="B88" s="89">
        <v>1981</v>
      </c>
      <c r="C88" s="73">
        <v>167</v>
      </c>
      <c r="D88" s="74">
        <v>2.2421323000000002</v>
      </c>
      <c r="E88" s="74">
        <v>3.9168064999999999</v>
      </c>
      <c r="F88" s="74">
        <v>4.1909828999999998</v>
      </c>
      <c r="G88" s="74">
        <v>4.6363257000000004</v>
      </c>
      <c r="H88" s="74">
        <v>2.4882768</v>
      </c>
      <c r="I88" s="74">
        <v>2.0542547</v>
      </c>
      <c r="J88" s="74">
        <v>65.964072000000002</v>
      </c>
      <c r="K88" s="74">
        <v>73.214290000000005</v>
      </c>
      <c r="L88" s="74">
        <v>100</v>
      </c>
      <c r="M88" s="74">
        <v>0.27514169999999999</v>
      </c>
      <c r="N88" s="73">
        <v>1988</v>
      </c>
      <c r="O88" s="210">
        <v>0.27374490000000001</v>
      </c>
      <c r="P88" s="210">
        <v>0.26100610000000002</v>
      </c>
      <c r="R88" s="89">
        <v>1981</v>
      </c>
      <c r="S88" s="73">
        <v>206</v>
      </c>
      <c r="T88" s="74">
        <v>2.7558554000000002</v>
      </c>
      <c r="U88" s="74">
        <v>3.2686641999999999</v>
      </c>
      <c r="V88" s="74">
        <v>3.4974707</v>
      </c>
      <c r="W88" s="74">
        <v>3.8956512000000001</v>
      </c>
      <c r="X88" s="74">
        <v>2.1025896999999998</v>
      </c>
      <c r="Y88" s="74">
        <v>1.7549418999999999</v>
      </c>
      <c r="Z88" s="74">
        <v>70.975728000000004</v>
      </c>
      <c r="AA88" s="74">
        <v>76.75</v>
      </c>
      <c r="AB88" s="74">
        <v>100</v>
      </c>
      <c r="AC88" s="74">
        <v>0.42643920000000002</v>
      </c>
      <c r="AD88" s="73">
        <v>1870</v>
      </c>
      <c r="AE88" s="210">
        <v>0.26176909999999998</v>
      </c>
      <c r="AF88" s="210">
        <v>0.47391680000000003</v>
      </c>
      <c r="AH88" s="89">
        <v>1981</v>
      </c>
      <c r="AI88" s="73">
        <v>373</v>
      </c>
      <c r="AJ88" s="74">
        <v>2.4994538999999998</v>
      </c>
      <c r="AK88" s="74">
        <v>3.5206827000000001</v>
      </c>
      <c r="AL88" s="74">
        <v>3.7671304999999999</v>
      </c>
      <c r="AM88" s="74">
        <v>4.1802650000000003</v>
      </c>
      <c r="AN88" s="74">
        <v>2.2553048000000002</v>
      </c>
      <c r="AO88" s="74">
        <v>1.8764643999999999</v>
      </c>
      <c r="AP88" s="74">
        <v>68.731903000000003</v>
      </c>
      <c r="AQ88" s="74">
        <v>75.041669999999996</v>
      </c>
      <c r="AR88" s="74">
        <v>100</v>
      </c>
      <c r="AS88" s="74">
        <v>0.34219240000000001</v>
      </c>
      <c r="AT88" s="73">
        <v>3858</v>
      </c>
      <c r="AU88" s="210">
        <v>0.2678063</v>
      </c>
      <c r="AV88" s="210">
        <v>0.33366430000000002</v>
      </c>
      <c r="AW88" s="74">
        <v>1.1982896999999999</v>
      </c>
      <c r="AY88" s="89">
        <v>1981</v>
      </c>
    </row>
    <row r="89" spans="2:51">
      <c r="B89" s="89">
        <v>1982</v>
      </c>
      <c r="C89" s="73">
        <v>208</v>
      </c>
      <c r="D89" s="74">
        <v>2.7437325000000001</v>
      </c>
      <c r="E89" s="74">
        <v>4.8391386000000001</v>
      </c>
      <c r="F89" s="74">
        <v>5.1778782999999997</v>
      </c>
      <c r="G89" s="74">
        <v>5.7386742999999996</v>
      </c>
      <c r="H89" s="74">
        <v>3.0312964999999998</v>
      </c>
      <c r="I89" s="74">
        <v>2.4472122999999999</v>
      </c>
      <c r="J89" s="74">
        <v>67.692307999999997</v>
      </c>
      <c r="K89" s="74">
        <v>74.8</v>
      </c>
      <c r="L89" s="74">
        <v>100</v>
      </c>
      <c r="M89" s="74">
        <v>0.32862000000000002</v>
      </c>
      <c r="N89" s="73">
        <v>2183</v>
      </c>
      <c r="O89" s="210">
        <v>0.29552820000000002</v>
      </c>
      <c r="P89" s="210">
        <v>0.27826000000000001</v>
      </c>
      <c r="R89" s="89">
        <v>1982</v>
      </c>
      <c r="S89" s="73">
        <v>214</v>
      </c>
      <c r="T89" s="74">
        <v>2.8145551000000002</v>
      </c>
      <c r="U89" s="74">
        <v>3.3175916000000001</v>
      </c>
      <c r="V89" s="74">
        <v>3.549823</v>
      </c>
      <c r="W89" s="74">
        <v>3.9761814000000002</v>
      </c>
      <c r="X89" s="74">
        <v>2.0926543999999998</v>
      </c>
      <c r="Y89" s="74">
        <v>1.7613676</v>
      </c>
      <c r="Z89" s="74">
        <v>72.345793999999998</v>
      </c>
      <c r="AA89" s="74">
        <v>78</v>
      </c>
      <c r="AB89" s="74">
        <v>100</v>
      </c>
      <c r="AC89" s="74">
        <v>0.41572769999999998</v>
      </c>
      <c r="AD89" s="73">
        <v>1793</v>
      </c>
      <c r="AE89" s="210">
        <v>0.2469836</v>
      </c>
      <c r="AF89" s="210">
        <v>0.43796869999999999</v>
      </c>
      <c r="AH89" s="89">
        <v>1982</v>
      </c>
      <c r="AI89" s="73">
        <v>422</v>
      </c>
      <c r="AJ89" s="74">
        <v>2.7791961000000001</v>
      </c>
      <c r="AK89" s="74">
        <v>3.9248344999999998</v>
      </c>
      <c r="AL89" s="74">
        <v>4.1995728999999997</v>
      </c>
      <c r="AM89" s="74">
        <v>4.6743449999999998</v>
      </c>
      <c r="AN89" s="74">
        <v>2.4774845000000001</v>
      </c>
      <c r="AO89" s="74">
        <v>2.0508332</v>
      </c>
      <c r="AP89" s="74">
        <v>70.052132999999998</v>
      </c>
      <c r="AQ89" s="74">
        <v>75.94444</v>
      </c>
      <c r="AR89" s="74">
        <v>100</v>
      </c>
      <c r="AS89" s="74">
        <v>0.36768869999999998</v>
      </c>
      <c r="AT89" s="73">
        <v>3976</v>
      </c>
      <c r="AU89" s="210">
        <v>0.27146670000000001</v>
      </c>
      <c r="AV89" s="210">
        <v>0.33302399999999999</v>
      </c>
      <c r="AW89" s="74">
        <v>1.4586300000000001</v>
      </c>
      <c r="AY89" s="89">
        <v>1982</v>
      </c>
    </row>
    <row r="90" spans="2:51">
      <c r="B90" s="89">
        <v>1983</v>
      </c>
      <c r="C90" s="73">
        <v>185</v>
      </c>
      <c r="D90" s="74">
        <v>2.4068654</v>
      </c>
      <c r="E90" s="74">
        <v>4.1435589999999998</v>
      </c>
      <c r="F90" s="74">
        <v>4.4336080999999998</v>
      </c>
      <c r="G90" s="74">
        <v>4.8904589999999999</v>
      </c>
      <c r="H90" s="74">
        <v>2.6257586000000002</v>
      </c>
      <c r="I90" s="74">
        <v>2.1470142999999999</v>
      </c>
      <c r="J90" s="74">
        <v>66.324324000000004</v>
      </c>
      <c r="K90" s="74">
        <v>74.071430000000007</v>
      </c>
      <c r="L90" s="74">
        <v>100</v>
      </c>
      <c r="M90" s="74">
        <v>0.30603799999999998</v>
      </c>
      <c r="N90" s="73">
        <v>2204</v>
      </c>
      <c r="O90" s="210">
        <v>0.2944909</v>
      </c>
      <c r="P90" s="210">
        <v>0.29982150000000002</v>
      </c>
      <c r="R90" s="89">
        <v>1983</v>
      </c>
      <c r="S90" s="73">
        <v>201</v>
      </c>
      <c r="T90" s="74">
        <v>2.6079759999999998</v>
      </c>
      <c r="U90" s="74">
        <v>3.0727232</v>
      </c>
      <c r="V90" s="74">
        <v>3.2878137999999999</v>
      </c>
      <c r="W90" s="74">
        <v>3.6905033999999999</v>
      </c>
      <c r="X90" s="74">
        <v>1.8875405999999999</v>
      </c>
      <c r="Y90" s="74">
        <v>1.5442572999999999</v>
      </c>
      <c r="Z90" s="74">
        <v>74.283581999999996</v>
      </c>
      <c r="AA90" s="74">
        <v>79.772729999999996</v>
      </c>
      <c r="AB90" s="74">
        <v>100</v>
      </c>
      <c r="AC90" s="74">
        <v>0.4049643</v>
      </c>
      <c r="AD90" s="73">
        <v>1405</v>
      </c>
      <c r="AE90" s="210">
        <v>0.19116649999999999</v>
      </c>
      <c r="AF90" s="210">
        <v>0.35322989999999999</v>
      </c>
      <c r="AH90" s="89">
        <v>1983</v>
      </c>
      <c r="AI90" s="73">
        <v>386</v>
      </c>
      <c r="AJ90" s="74">
        <v>2.5075563999999999</v>
      </c>
      <c r="AK90" s="74">
        <v>3.5257111000000001</v>
      </c>
      <c r="AL90" s="74">
        <v>3.7725108999999999</v>
      </c>
      <c r="AM90" s="74">
        <v>4.1927246</v>
      </c>
      <c r="AN90" s="74">
        <v>2.2115920999999998</v>
      </c>
      <c r="AO90" s="74">
        <v>1.8159299</v>
      </c>
      <c r="AP90" s="74">
        <v>70.468912000000003</v>
      </c>
      <c r="AQ90" s="74">
        <v>76.666669999999996</v>
      </c>
      <c r="AR90" s="74">
        <v>100</v>
      </c>
      <c r="AS90" s="74">
        <v>0.35064129999999999</v>
      </c>
      <c r="AT90" s="73">
        <v>3609</v>
      </c>
      <c r="AU90" s="210">
        <v>0.24329709999999999</v>
      </c>
      <c r="AV90" s="210">
        <v>0.31857370000000002</v>
      </c>
      <c r="AW90" s="74">
        <v>1.3484973</v>
      </c>
      <c r="AY90" s="89">
        <v>1983</v>
      </c>
    </row>
    <row r="91" spans="2:51">
      <c r="B91" s="89">
        <v>1984</v>
      </c>
      <c r="C91" s="73">
        <v>204</v>
      </c>
      <c r="D91" s="74">
        <v>2.6227106999999998</v>
      </c>
      <c r="E91" s="74">
        <v>4.5536491999999997</v>
      </c>
      <c r="F91" s="74">
        <v>4.8724046999999997</v>
      </c>
      <c r="G91" s="74">
        <v>5.4520773</v>
      </c>
      <c r="H91" s="74">
        <v>2.8334134</v>
      </c>
      <c r="I91" s="74">
        <v>2.3472230999999999</v>
      </c>
      <c r="J91" s="74">
        <v>68.014706000000004</v>
      </c>
      <c r="K91" s="74">
        <v>74</v>
      </c>
      <c r="L91" s="74">
        <v>100</v>
      </c>
      <c r="M91" s="74">
        <v>0.34007369999999998</v>
      </c>
      <c r="N91" s="73">
        <v>2162</v>
      </c>
      <c r="O91" s="210">
        <v>0.28573850000000001</v>
      </c>
      <c r="P91" s="210">
        <v>0.30619760000000001</v>
      </c>
      <c r="R91" s="89">
        <v>1984</v>
      </c>
      <c r="S91" s="73">
        <v>197</v>
      </c>
      <c r="T91" s="74">
        <v>2.5252593000000001</v>
      </c>
      <c r="U91" s="74">
        <v>2.8570950000000002</v>
      </c>
      <c r="V91" s="74">
        <v>3.0570917</v>
      </c>
      <c r="W91" s="74">
        <v>3.4097464999999998</v>
      </c>
      <c r="X91" s="74">
        <v>1.8062882</v>
      </c>
      <c r="Y91" s="74">
        <v>1.5041091</v>
      </c>
      <c r="Z91" s="74">
        <v>73.035533000000001</v>
      </c>
      <c r="AA91" s="74">
        <v>78.611109999999996</v>
      </c>
      <c r="AB91" s="74">
        <v>100</v>
      </c>
      <c r="AC91" s="74">
        <v>0.39457609999999999</v>
      </c>
      <c r="AD91" s="73">
        <v>1519</v>
      </c>
      <c r="AE91" s="210">
        <v>0.20447419999999999</v>
      </c>
      <c r="AF91" s="210">
        <v>0.39829039999999999</v>
      </c>
      <c r="AH91" s="89">
        <v>1984</v>
      </c>
      <c r="AI91" s="73">
        <v>401</v>
      </c>
      <c r="AJ91" s="74">
        <v>2.5739131999999998</v>
      </c>
      <c r="AK91" s="74">
        <v>3.4833728000000002</v>
      </c>
      <c r="AL91" s="74">
        <v>3.7272088999999999</v>
      </c>
      <c r="AM91" s="74">
        <v>4.1502220000000003</v>
      </c>
      <c r="AN91" s="74">
        <v>2.2084161999999998</v>
      </c>
      <c r="AO91" s="74">
        <v>1.8428959</v>
      </c>
      <c r="AP91" s="74">
        <v>70.481296999999998</v>
      </c>
      <c r="AQ91" s="74">
        <v>76.392859999999999</v>
      </c>
      <c r="AR91" s="74">
        <v>100</v>
      </c>
      <c r="AS91" s="74">
        <v>0.36483070000000001</v>
      </c>
      <c r="AT91" s="73">
        <v>3681</v>
      </c>
      <c r="AU91" s="210">
        <v>0.245479</v>
      </c>
      <c r="AV91" s="210">
        <v>0.3384952</v>
      </c>
      <c r="AW91" s="74">
        <v>1.5938038999999999</v>
      </c>
      <c r="AY91" s="89">
        <v>1984</v>
      </c>
    </row>
    <row r="92" spans="2:51">
      <c r="B92" s="89">
        <v>1985</v>
      </c>
      <c r="C92" s="73">
        <v>250</v>
      </c>
      <c r="D92" s="74">
        <v>3.1714908999999998</v>
      </c>
      <c r="E92" s="74">
        <v>5.2373709000000002</v>
      </c>
      <c r="F92" s="74">
        <v>5.6039868999999998</v>
      </c>
      <c r="G92" s="74">
        <v>6.2043913999999996</v>
      </c>
      <c r="H92" s="74">
        <v>3.3721717999999998</v>
      </c>
      <c r="I92" s="74">
        <v>2.8189058</v>
      </c>
      <c r="J92" s="74">
        <v>64.536000000000001</v>
      </c>
      <c r="K92" s="74">
        <v>70.375</v>
      </c>
      <c r="L92" s="74">
        <v>100</v>
      </c>
      <c r="M92" s="74">
        <v>0.3896752</v>
      </c>
      <c r="N92" s="73">
        <v>3447</v>
      </c>
      <c r="O92" s="210">
        <v>0.44996619999999998</v>
      </c>
      <c r="P92" s="210">
        <v>0.45886949999999999</v>
      </c>
      <c r="R92" s="89">
        <v>1985</v>
      </c>
      <c r="S92" s="73">
        <v>235</v>
      </c>
      <c r="T92" s="74">
        <v>2.9725823999999998</v>
      </c>
      <c r="U92" s="74">
        <v>3.3413748999999999</v>
      </c>
      <c r="V92" s="74">
        <v>3.5752712</v>
      </c>
      <c r="W92" s="74">
        <v>3.9887538999999999</v>
      </c>
      <c r="X92" s="74">
        <v>2.0789778999999999</v>
      </c>
      <c r="Y92" s="74">
        <v>1.7210764000000001</v>
      </c>
      <c r="Z92" s="74">
        <v>74.042552999999998</v>
      </c>
      <c r="AA92" s="74">
        <v>78.125</v>
      </c>
      <c r="AB92" s="74">
        <v>100</v>
      </c>
      <c r="AC92" s="74">
        <v>0.42999340000000003</v>
      </c>
      <c r="AD92" s="73">
        <v>1674</v>
      </c>
      <c r="AE92" s="210">
        <v>0.22268379999999999</v>
      </c>
      <c r="AF92" s="210">
        <v>0.41101539999999998</v>
      </c>
      <c r="AH92" s="89">
        <v>1985</v>
      </c>
      <c r="AI92" s="73">
        <v>485</v>
      </c>
      <c r="AJ92" s="74">
        <v>3.0718926999999998</v>
      </c>
      <c r="AK92" s="74">
        <v>4.0926523000000001</v>
      </c>
      <c r="AL92" s="74">
        <v>4.3791378999999999</v>
      </c>
      <c r="AM92" s="74">
        <v>4.8400806000000003</v>
      </c>
      <c r="AN92" s="74">
        <v>2.6293837</v>
      </c>
      <c r="AO92" s="74">
        <v>2.1983478999999999</v>
      </c>
      <c r="AP92" s="74">
        <v>69.142268000000001</v>
      </c>
      <c r="AQ92" s="74">
        <v>75.34375</v>
      </c>
      <c r="AR92" s="74">
        <v>100</v>
      </c>
      <c r="AS92" s="74">
        <v>0.40822170000000002</v>
      </c>
      <c r="AT92" s="73">
        <v>5121</v>
      </c>
      <c r="AU92" s="210">
        <v>0.33739710000000001</v>
      </c>
      <c r="AV92" s="210">
        <v>0.44204549999999998</v>
      </c>
      <c r="AW92" s="74">
        <v>1.5674299</v>
      </c>
      <c r="AY92" s="89">
        <v>1985</v>
      </c>
    </row>
    <row r="93" spans="2:51">
      <c r="B93" s="89">
        <v>1986</v>
      </c>
      <c r="C93" s="73">
        <v>304</v>
      </c>
      <c r="D93" s="74">
        <v>3.7999111999999999</v>
      </c>
      <c r="E93" s="74">
        <v>5.7419814000000002</v>
      </c>
      <c r="F93" s="74">
        <v>6.1439200999999999</v>
      </c>
      <c r="G93" s="74">
        <v>6.6792009999999999</v>
      </c>
      <c r="H93" s="74">
        <v>3.8865612999999999</v>
      </c>
      <c r="I93" s="74">
        <v>3.2571840999999999</v>
      </c>
      <c r="J93" s="74">
        <v>60.618420999999998</v>
      </c>
      <c r="K93" s="74">
        <v>68.75</v>
      </c>
      <c r="L93" s="74">
        <v>100</v>
      </c>
      <c r="M93" s="74">
        <v>0.48866739999999997</v>
      </c>
      <c r="N93" s="73">
        <v>5240</v>
      </c>
      <c r="O93" s="210">
        <v>0.67470149999999995</v>
      </c>
      <c r="P93" s="210">
        <v>0.72410399999999997</v>
      </c>
      <c r="R93" s="89">
        <v>1986</v>
      </c>
      <c r="S93" s="73">
        <v>234</v>
      </c>
      <c r="T93" s="74">
        <v>2.9183742000000001</v>
      </c>
      <c r="U93" s="74">
        <v>3.1578602999999998</v>
      </c>
      <c r="V93" s="74">
        <v>3.3789104999999999</v>
      </c>
      <c r="W93" s="74">
        <v>3.7817215000000002</v>
      </c>
      <c r="X93" s="74">
        <v>1.9759613</v>
      </c>
      <c r="Y93" s="74">
        <v>1.6520039</v>
      </c>
      <c r="Z93" s="74">
        <v>74.294871999999998</v>
      </c>
      <c r="AA93" s="74">
        <v>78</v>
      </c>
      <c r="AB93" s="74">
        <v>100</v>
      </c>
      <c r="AC93" s="74">
        <v>0.44342540000000003</v>
      </c>
      <c r="AD93" s="73">
        <v>1513</v>
      </c>
      <c r="AE93" s="210">
        <v>0.19873399999999999</v>
      </c>
      <c r="AF93" s="210">
        <v>0.38783630000000002</v>
      </c>
      <c r="AH93" s="89">
        <v>1986</v>
      </c>
      <c r="AI93" s="73">
        <v>538</v>
      </c>
      <c r="AJ93" s="74">
        <v>3.3586480999999999</v>
      </c>
      <c r="AK93" s="74">
        <v>4.2461570000000002</v>
      </c>
      <c r="AL93" s="74">
        <v>4.5433880000000002</v>
      </c>
      <c r="AM93" s="74">
        <v>4.9655667000000001</v>
      </c>
      <c r="AN93" s="74">
        <v>2.8337121000000001</v>
      </c>
      <c r="AO93" s="74">
        <v>2.3876211999999999</v>
      </c>
      <c r="AP93" s="74">
        <v>66.566913999999997</v>
      </c>
      <c r="AQ93" s="74">
        <v>73.625</v>
      </c>
      <c r="AR93" s="74">
        <v>100</v>
      </c>
      <c r="AS93" s="74">
        <v>0.46790340000000002</v>
      </c>
      <c r="AT93" s="73">
        <v>6753</v>
      </c>
      <c r="AU93" s="210">
        <v>0.43908849999999999</v>
      </c>
      <c r="AV93" s="210">
        <v>0.60632129999999995</v>
      </c>
      <c r="AW93" s="74">
        <v>1.8183138999999999</v>
      </c>
      <c r="AY93" s="89">
        <v>1986</v>
      </c>
    </row>
    <row r="94" spans="2:51">
      <c r="B94" s="89">
        <v>1987</v>
      </c>
      <c r="C94" s="73">
        <v>345</v>
      </c>
      <c r="D94" s="74">
        <v>4.2496817</v>
      </c>
      <c r="E94" s="74">
        <v>6.2473549999999998</v>
      </c>
      <c r="F94" s="74">
        <v>6.6846699000000003</v>
      </c>
      <c r="G94" s="74">
        <v>7.1644024000000002</v>
      </c>
      <c r="H94" s="74">
        <v>4.2463490000000004</v>
      </c>
      <c r="I94" s="74">
        <v>3.5391195</v>
      </c>
      <c r="J94" s="74">
        <v>60.107246000000004</v>
      </c>
      <c r="K94" s="74">
        <v>67.5</v>
      </c>
      <c r="L94" s="74">
        <v>100</v>
      </c>
      <c r="M94" s="74">
        <v>0.54237610000000003</v>
      </c>
      <c r="N94" s="73">
        <v>6053</v>
      </c>
      <c r="O94" s="210">
        <v>0.76873610000000003</v>
      </c>
      <c r="P94" s="210">
        <v>0.84027430000000003</v>
      </c>
      <c r="R94" s="89">
        <v>1987</v>
      </c>
      <c r="S94" s="73">
        <v>251</v>
      </c>
      <c r="T94" s="74">
        <v>3.0814110000000001</v>
      </c>
      <c r="U94" s="74">
        <v>3.3522633000000002</v>
      </c>
      <c r="V94" s="74">
        <v>3.5869217999999998</v>
      </c>
      <c r="W94" s="74">
        <v>4.0518592</v>
      </c>
      <c r="X94" s="74">
        <v>2.0746908999999998</v>
      </c>
      <c r="Y94" s="74">
        <v>1.7244459000000001</v>
      </c>
      <c r="Z94" s="74">
        <v>74.270916</v>
      </c>
      <c r="AA94" s="74">
        <v>81.150000000000006</v>
      </c>
      <c r="AB94" s="74">
        <v>100</v>
      </c>
      <c r="AC94" s="74">
        <v>0.46732449999999998</v>
      </c>
      <c r="AD94" s="73">
        <v>1854</v>
      </c>
      <c r="AE94" s="210">
        <v>0.23997599999999999</v>
      </c>
      <c r="AF94" s="210">
        <v>0.48896400000000001</v>
      </c>
      <c r="AH94" s="89">
        <v>1987</v>
      </c>
      <c r="AI94" s="73">
        <v>596</v>
      </c>
      <c r="AJ94" s="74">
        <v>3.6645636000000001</v>
      </c>
      <c r="AK94" s="74">
        <v>4.6292638999999998</v>
      </c>
      <c r="AL94" s="74">
        <v>4.9533123999999997</v>
      </c>
      <c r="AM94" s="74">
        <v>5.3968020000000001</v>
      </c>
      <c r="AN94" s="74">
        <v>3.0736645</v>
      </c>
      <c r="AO94" s="74">
        <v>2.5711322999999999</v>
      </c>
      <c r="AP94" s="74">
        <v>66.072147999999999</v>
      </c>
      <c r="AQ94" s="74">
        <v>74.55556</v>
      </c>
      <c r="AR94" s="74">
        <v>100</v>
      </c>
      <c r="AS94" s="74">
        <v>0.50801660000000004</v>
      </c>
      <c r="AT94" s="73">
        <v>7907</v>
      </c>
      <c r="AU94" s="210">
        <v>0.50686759999999997</v>
      </c>
      <c r="AV94" s="210">
        <v>0.71912609999999999</v>
      </c>
      <c r="AW94" s="74">
        <v>1.863623</v>
      </c>
      <c r="AY94" s="89">
        <v>1987</v>
      </c>
    </row>
    <row r="95" spans="2:51">
      <c r="B95" s="89">
        <v>1988</v>
      </c>
      <c r="C95" s="73">
        <v>339</v>
      </c>
      <c r="D95" s="74">
        <v>4.1096164000000002</v>
      </c>
      <c r="E95" s="74">
        <v>5.4694782999999996</v>
      </c>
      <c r="F95" s="74">
        <v>5.8523417999999996</v>
      </c>
      <c r="G95" s="74">
        <v>6.1231530999999997</v>
      </c>
      <c r="H95" s="74">
        <v>4.0191656</v>
      </c>
      <c r="I95" s="74">
        <v>3.4728053000000001</v>
      </c>
      <c r="J95" s="74">
        <v>55.557521999999999</v>
      </c>
      <c r="K95" s="74">
        <v>57.5</v>
      </c>
      <c r="L95" s="74">
        <v>100</v>
      </c>
      <c r="M95" s="74">
        <v>0.52089739999999995</v>
      </c>
      <c r="N95" s="73">
        <v>7280</v>
      </c>
      <c r="O95" s="210">
        <v>0.91067220000000004</v>
      </c>
      <c r="P95" s="210">
        <v>0.98386359999999995</v>
      </c>
      <c r="R95" s="89">
        <v>1988</v>
      </c>
      <c r="S95" s="73">
        <v>235</v>
      </c>
      <c r="T95" s="74">
        <v>2.8370612999999998</v>
      </c>
      <c r="U95" s="74">
        <v>3.0493725</v>
      </c>
      <c r="V95" s="74">
        <v>3.2628286000000002</v>
      </c>
      <c r="W95" s="74">
        <v>3.6797111</v>
      </c>
      <c r="X95" s="74">
        <v>1.8582999</v>
      </c>
      <c r="Y95" s="74">
        <v>1.4981063999999999</v>
      </c>
      <c r="Z95" s="74">
        <v>75.268084999999999</v>
      </c>
      <c r="AA95" s="74">
        <v>80.558819999999997</v>
      </c>
      <c r="AB95" s="74">
        <v>100</v>
      </c>
      <c r="AC95" s="74">
        <v>0.42895739999999999</v>
      </c>
      <c r="AD95" s="73">
        <v>1419</v>
      </c>
      <c r="AE95" s="210">
        <v>0.18079919999999999</v>
      </c>
      <c r="AF95" s="210">
        <v>0.36234749999999999</v>
      </c>
      <c r="AH95" s="89">
        <v>1988</v>
      </c>
      <c r="AI95" s="73">
        <v>574</v>
      </c>
      <c r="AJ95" s="74">
        <v>3.4720198</v>
      </c>
      <c r="AK95" s="74">
        <v>4.2413843</v>
      </c>
      <c r="AL95" s="74">
        <v>4.5382812000000001</v>
      </c>
      <c r="AM95" s="74">
        <v>4.8799985000000001</v>
      </c>
      <c r="AN95" s="74">
        <v>2.9313148999999998</v>
      </c>
      <c r="AO95" s="74">
        <v>2.4807746000000002</v>
      </c>
      <c r="AP95" s="74">
        <v>63.627178000000001</v>
      </c>
      <c r="AQ95" s="74">
        <v>72.375</v>
      </c>
      <c r="AR95" s="74">
        <v>100</v>
      </c>
      <c r="AS95" s="74">
        <v>0.47887610000000003</v>
      </c>
      <c r="AT95" s="73">
        <v>8699</v>
      </c>
      <c r="AU95" s="210">
        <v>0.54908979999999996</v>
      </c>
      <c r="AV95" s="210">
        <v>0.76876650000000002</v>
      </c>
      <c r="AW95" s="74">
        <v>1.7936406</v>
      </c>
      <c r="AY95" s="89">
        <v>1988</v>
      </c>
    </row>
    <row r="96" spans="2:51">
      <c r="B96" s="89">
        <v>1989</v>
      </c>
      <c r="C96" s="73">
        <v>458</v>
      </c>
      <c r="D96" s="74">
        <v>5.4604488</v>
      </c>
      <c r="E96" s="74">
        <v>6.9679074999999999</v>
      </c>
      <c r="F96" s="74">
        <v>7.4556610000000001</v>
      </c>
      <c r="G96" s="74">
        <v>7.5951950000000004</v>
      </c>
      <c r="H96" s="74">
        <v>5.2383274000000002</v>
      </c>
      <c r="I96" s="74">
        <v>4.4525056000000003</v>
      </c>
      <c r="J96" s="74">
        <v>53.659388999999997</v>
      </c>
      <c r="K96" s="74">
        <v>48.5</v>
      </c>
      <c r="L96" s="74">
        <v>100</v>
      </c>
      <c r="M96" s="74">
        <v>0.68433790000000005</v>
      </c>
      <c r="N96" s="73">
        <v>10595</v>
      </c>
      <c r="O96" s="210">
        <v>1.3046831000000001</v>
      </c>
      <c r="P96" s="210">
        <v>1.4697498</v>
      </c>
      <c r="R96" s="89">
        <v>1989</v>
      </c>
      <c r="S96" s="73">
        <v>249</v>
      </c>
      <c r="T96" s="74">
        <v>2.9548488000000002</v>
      </c>
      <c r="U96" s="74">
        <v>3.1509569000000002</v>
      </c>
      <c r="V96" s="74">
        <v>3.3715239000000001</v>
      </c>
      <c r="W96" s="74">
        <v>3.7852706</v>
      </c>
      <c r="X96" s="74">
        <v>1.9364836999999999</v>
      </c>
      <c r="Y96" s="74">
        <v>1.5822229999999999</v>
      </c>
      <c r="Z96" s="74">
        <v>75.433734999999999</v>
      </c>
      <c r="AA96" s="74">
        <v>80.5</v>
      </c>
      <c r="AB96" s="74">
        <v>100</v>
      </c>
      <c r="AC96" s="74">
        <v>0.43450949999999999</v>
      </c>
      <c r="AD96" s="73">
        <v>1433</v>
      </c>
      <c r="AE96" s="210">
        <v>0.17968590000000001</v>
      </c>
      <c r="AF96" s="210">
        <v>0.37237999999999999</v>
      </c>
      <c r="AH96" s="89">
        <v>1989</v>
      </c>
      <c r="AI96" s="73">
        <v>707</v>
      </c>
      <c r="AJ96" s="74">
        <v>4.2047252999999998</v>
      </c>
      <c r="AK96" s="74">
        <v>5.0143544000000002</v>
      </c>
      <c r="AL96" s="74">
        <v>5.3653592000000003</v>
      </c>
      <c r="AM96" s="74">
        <v>5.6342556999999998</v>
      </c>
      <c r="AN96" s="74">
        <v>3.5669426</v>
      </c>
      <c r="AO96" s="74">
        <v>3.007768</v>
      </c>
      <c r="AP96" s="74">
        <v>61.328147000000001</v>
      </c>
      <c r="AQ96" s="74">
        <v>67.150000000000006</v>
      </c>
      <c r="AR96" s="74">
        <v>100</v>
      </c>
      <c r="AS96" s="74">
        <v>0.56909650000000001</v>
      </c>
      <c r="AT96" s="73">
        <v>12028</v>
      </c>
      <c r="AU96" s="210">
        <v>0.74727679999999996</v>
      </c>
      <c r="AV96" s="210">
        <v>1.0878246</v>
      </c>
      <c r="AW96" s="74">
        <v>2.2113624000000001</v>
      </c>
      <c r="AY96" s="89">
        <v>1989</v>
      </c>
    </row>
    <row r="97" spans="2:51">
      <c r="B97" s="89">
        <v>1990</v>
      </c>
      <c r="C97" s="73">
        <v>592</v>
      </c>
      <c r="D97" s="74">
        <v>6.9554844999999998</v>
      </c>
      <c r="E97" s="74">
        <v>8.8203645000000002</v>
      </c>
      <c r="F97" s="74">
        <v>9.4377899999999997</v>
      </c>
      <c r="G97" s="74">
        <v>9.6488869000000008</v>
      </c>
      <c r="H97" s="74">
        <v>6.7249590000000001</v>
      </c>
      <c r="I97" s="74">
        <v>5.8195360999999997</v>
      </c>
      <c r="J97" s="74">
        <v>52.055743</v>
      </c>
      <c r="K97" s="74">
        <v>46.428570000000001</v>
      </c>
      <c r="L97" s="74">
        <v>100</v>
      </c>
      <c r="M97" s="74">
        <v>0.91558660000000003</v>
      </c>
      <c r="N97" s="73">
        <v>14709</v>
      </c>
      <c r="O97" s="210">
        <v>1.786289</v>
      </c>
      <c r="P97" s="210">
        <v>2.0611809999999999</v>
      </c>
      <c r="R97" s="89">
        <v>1990</v>
      </c>
      <c r="S97" s="73">
        <v>251</v>
      </c>
      <c r="T97" s="74">
        <v>2.9343480999999998</v>
      </c>
      <c r="U97" s="74">
        <v>3.0960025999999998</v>
      </c>
      <c r="V97" s="74">
        <v>3.3127228</v>
      </c>
      <c r="W97" s="74">
        <v>3.7518313000000001</v>
      </c>
      <c r="X97" s="74">
        <v>1.8610127000000001</v>
      </c>
      <c r="Y97" s="74">
        <v>1.4939602000000001</v>
      </c>
      <c r="Z97" s="74">
        <v>76.661355</v>
      </c>
      <c r="AA97" s="74">
        <v>81.45</v>
      </c>
      <c r="AB97" s="74">
        <v>100</v>
      </c>
      <c r="AC97" s="74">
        <v>0.45305220000000002</v>
      </c>
      <c r="AD97" s="73">
        <v>1356</v>
      </c>
      <c r="AE97" s="210">
        <v>0.16765089999999999</v>
      </c>
      <c r="AF97" s="210">
        <v>0.35915010000000003</v>
      </c>
      <c r="AH97" s="89">
        <v>1990</v>
      </c>
      <c r="AI97" s="73">
        <v>843</v>
      </c>
      <c r="AJ97" s="74">
        <v>4.9398985</v>
      </c>
      <c r="AK97" s="74">
        <v>5.8174409000000002</v>
      </c>
      <c r="AL97" s="74">
        <v>6.2246617000000004</v>
      </c>
      <c r="AM97" s="74">
        <v>6.5145767000000001</v>
      </c>
      <c r="AN97" s="74">
        <v>4.2319309000000001</v>
      </c>
      <c r="AO97" s="74">
        <v>3.6182805</v>
      </c>
      <c r="AP97" s="74">
        <v>59.381968999999998</v>
      </c>
      <c r="AQ97" s="74">
        <v>60.375</v>
      </c>
      <c r="AR97" s="74">
        <v>100</v>
      </c>
      <c r="AS97" s="74">
        <v>0.70214889999999996</v>
      </c>
      <c r="AT97" s="73">
        <v>16065</v>
      </c>
      <c r="AU97" s="210">
        <v>0.9842168</v>
      </c>
      <c r="AV97" s="210">
        <v>1.4722621</v>
      </c>
      <c r="AW97" s="74">
        <v>2.8489525000000002</v>
      </c>
      <c r="AY97" s="89">
        <v>1990</v>
      </c>
    </row>
    <row r="98" spans="2:51">
      <c r="B98" s="89">
        <v>1991</v>
      </c>
      <c r="C98" s="73">
        <v>622</v>
      </c>
      <c r="D98" s="74">
        <v>7.2196224000000004</v>
      </c>
      <c r="E98" s="74">
        <v>8.7394759000000004</v>
      </c>
      <c r="F98" s="74">
        <v>9.3512392000000002</v>
      </c>
      <c r="G98" s="74">
        <v>9.3786161000000003</v>
      </c>
      <c r="H98" s="74">
        <v>6.8059117999999996</v>
      </c>
      <c r="I98" s="74">
        <v>5.9110341999999996</v>
      </c>
      <c r="J98" s="74">
        <v>51.183280000000003</v>
      </c>
      <c r="K98" s="74">
        <v>45.785710000000002</v>
      </c>
      <c r="L98" s="74">
        <v>100</v>
      </c>
      <c r="M98" s="74">
        <v>0.97085860000000002</v>
      </c>
      <c r="N98" s="73">
        <v>15671</v>
      </c>
      <c r="O98" s="210">
        <v>1.8817733000000001</v>
      </c>
      <c r="P98" s="210">
        <v>2.3118137999999999</v>
      </c>
      <c r="R98" s="89">
        <v>1991</v>
      </c>
      <c r="S98" s="73">
        <v>240</v>
      </c>
      <c r="T98" s="74">
        <v>2.7686044999999999</v>
      </c>
      <c r="U98" s="74">
        <v>2.8546580000000001</v>
      </c>
      <c r="V98" s="74">
        <v>3.054484</v>
      </c>
      <c r="W98" s="74">
        <v>3.4256424999999999</v>
      </c>
      <c r="X98" s="74">
        <v>1.7667626999999999</v>
      </c>
      <c r="Y98" s="74">
        <v>1.454947</v>
      </c>
      <c r="Z98" s="74">
        <v>74.962500000000006</v>
      </c>
      <c r="AA98" s="74">
        <v>80</v>
      </c>
      <c r="AB98" s="74">
        <v>100</v>
      </c>
      <c r="AC98" s="74">
        <v>0.43573780000000001</v>
      </c>
      <c r="AD98" s="73">
        <v>1571</v>
      </c>
      <c r="AE98" s="210">
        <v>0.19187360000000001</v>
      </c>
      <c r="AF98" s="210">
        <v>0.42792550000000001</v>
      </c>
      <c r="AH98" s="89">
        <v>1991</v>
      </c>
      <c r="AI98" s="73">
        <v>862</v>
      </c>
      <c r="AJ98" s="74">
        <v>4.9872610999999996</v>
      </c>
      <c r="AK98" s="74">
        <v>5.7041886999999996</v>
      </c>
      <c r="AL98" s="74">
        <v>6.1034819999999996</v>
      </c>
      <c r="AM98" s="74">
        <v>6.2882403</v>
      </c>
      <c r="AN98" s="74">
        <v>4.2421506999999998</v>
      </c>
      <c r="AO98" s="74">
        <v>3.6608193999999998</v>
      </c>
      <c r="AP98" s="74">
        <v>57.803944000000001</v>
      </c>
      <c r="AQ98" s="74">
        <v>57.6</v>
      </c>
      <c r="AR98" s="74">
        <v>100</v>
      </c>
      <c r="AS98" s="74">
        <v>0.72348210000000002</v>
      </c>
      <c r="AT98" s="73">
        <v>17242</v>
      </c>
      <c r="AU98" s="210">
        <v>1.0439910999999999</v>
      </c>
      <c r="AV98" s="210">
        <v>1.6499743</v>
      </c>
      <c r="AW98" s="74">
        <v>3.0614792</v>
      </c>
      <c r="AY98" s="89">
        <v>1991</v>
      </c>
    </row>
    <row r="99" spans="2:51">
      <c r="B99" s="89">
        <v>1992</v>
      </c>
      <c r="C99" s="73">
        <v>687</v>
      </c>
      <c r="D99" s="74">
        <v>7.8890653000000004</v>
      </c>
      <c r="E99" s="74">
        <v>9.3238207000000006</v>
      </c>
      <c r="F99" s="74">
        <v>9.9764882000000004</v>
      </c>
      <c r="G99" s="74">
        <v>9.9977347000000005</v>
      </c>
      <c r="H99" s="74">
        <v>7.3609992999999996</v>
      </c>
      <c r="I99" s="74">
        <v>6.4253423999999999</v>
      </c>
      <c r="J99" s="74">
        <v>50.451236999999999</v>
      </c>
      <c r="K99" s="74">
        <v>45.394739999999999</v>
      </c>
      <c r="L99" s="74">
        <v>100</v>
      </c>
      <c r="M99" s="74">
        <v>1.0390984999999999</v>
      </c>
      <c r="N99" s="73">
        <v>17811</v>
      </c>
      <c r="O99" s="210">
        <v>2.1176594</v>
      </c>
      <c r="P99" s="210">
        <v>2.6357537</v>
      </c>
      <c r="R99" s="89">
        <v>1992</v>
      </c>
      <c r="S99" s="73">
        <v>247</v>
      </c>
      <c r="T99" s="74">
        <v>2.8162978999999999</v>
      </c>
      <c r="U99" s="74">
        <v>2.8523697000000001</v>
      </c>
      <c r="V99" s="74">
        <v>3.0520356</v>
      </c>
      <c r="W99" s="74">
        <v>3.3859148999999999</v>
      </c>
      <c r="X99" s="74">
        <v>1.7958190999999999</v>
      </c>
      <c r="Y99" s="74">
        <v>1.4889059</v>
      </c>
      <c r="Z99" s="74">
        <v>73.947367999999997</v>
      </c>
      <c r="AA99" s="74">
        <v>79.590909999999994</v>
      </c>
      <c r="AB99" s="74">
        <v>100</v>
      </c>
      <c r="AC99" s="74">
        <v>0.42922929999999998</v>
      </c>
      <c r="AD99" s="73">
        <v>1807</v>
      </c>
      <c r="AE99" s="210">
        <v>0.21837590000000001</v>
      </c>
      <c r="AF99" s="210">
        <v>0.49535620000000002</v>
      </c>
      <c r="AH99" s="89">
        <v>1992</v>
      </c>
      <c r="AI99" s="73">
        <v>934</v>
      </c>
      <c r="AJ99" s="74">
        <v>5.3436667</v>
      </c>
      <c r="AK99" s="74">
        <v>5.9591244000000003</v>
      </c>
      <c r="AL99" s="74">
        <v>6.3762631000000001</v>
      </c>
      <c r="AM99" s="74">
        <v>6.5242551000000004</v>
      </c>
      <c r="AN99" s="74">
        <v>4.5190923999999999</v>
      </c>
      <c r="AO99" s="74">
        <v>3.9178411999999998</v>
      </c>
      <c r="AP99" s="74">
        <v>56.664881999999999</v>
      </c>
      <c r="AQ99" s="74">
        <v>54.285710000000002</v>
      </c>
      <c r="AR99" s="74">
        <v>100</v>
      </c>
      <c r="AS99" s="74">
        <v>0.75529679999999999</v>
      </c>
      <c r="AT99" s="73">
        <v>19618</v>
      </c>
      <c r="AU99" s="210">
        <v>1.1757568</v>
      </c>
      <c r="AV99" s="210">
        <v>1.8853781000000001</v>
      </c>
      <c r="AW99" s="74">
        <v>3.2687981000000002</v>
      </c>
      <c r="AY99" s="89">
        <v>1992</v>
      </c>
    </row>
    <row r="100" spans="2:51">
      <c r="B100" s="89">
        <v>1993</v>
      </c>
      <c r="C100" s="73">
        <v>733</v>
      </c>
      <c r="D100" s="74">
        <v>8.3466371000000006</v>
      </c>
      <c r="E100" s="74">
        <v>9.3608603000000006</v>
      </c>
      <c r="F100" s="74">
        <v>10.016121</v>
      </c>
      <c r="G100" s="74">
        <v>9.7656028999999993</v>
      </c>
      <c r="H100" s="74">
        <v>7.7487139999999997</v>
      </c>
      <c r="I100" s="74">
        <v>6.8161490000000002</v>
      </c>
      <c r="J100" s="74">
        <v>47.230559</v>
      </c>
      <c r="K100" s="74">
        <v>42.72222</v>
      </c>
      <c r="L100" s="74">
        <v>100</v>
      </c>
      <c r="M100" s="74">
        <v>1.1261502999999999</v>
      </c>
      <c r="N100" s="73">
        <v>21106</v>
      </c>
      <c r="O100" s="210">
        <v>2.4902069</v>
      </c>
      <c r="P100" s="210">
        <v>3.2325305000000002</v>
      </c>
      <c r="R100" s="89">
        <v>1993</v>
      </c>
      <c r="S100" s="73">
        <v>257</v>
      </c>
      <c r="T100" s="74">
        <v>2.9030271000000001</v>
      </c>
      <c r="U100" s="74">
        <v>2.8699832000000001</v>
      </c>
      <c r="V100" s="74">
        <v>3.0708820000000001</v>
      </c>
      <c r="W100" s="74">
        <v>3.3831595999999999</v>
      </c>
      <c r="X100" s="74">
        <v>1.8631868</v>
      </c>
      <c r="Y100" s="74">
        <v>1.5368073</v>
      </c>
      <c r="Z100" s="74">
        <v>72.194552999999999</v>
      </c>
      <c r="AA100" s="74">
        <v>79.458330000000004</v>
      </c>
      <c r="AB100" s="74">
        <v>100</v>
      </c>
      <c r="AC100" s="74">
        <v>0.45478679999999999</v>
      </c>
      <c r="AD100" s="73">
        <v>2313</v>
      </c>
      <c r="AE100" s="210">
        <v>0.27721770000000001</v>
      </c>
      <c r="AF100" s="210">
        <v>0.66303000000000001</v>
      </c>
      <c r="AH100" s="89">
        <v>1993</v>
      </c>
      <c r="AI100" s="73">
        <v>990</v>
      </c>
      <c r="AJ100" s="74">
        <v>5.6138972000000003</v>
      </c>
      <c r="AK100" s="74">
        <v>6.1033033000000003</v>
      </c>
      <c r="AL100" s="74">
        <v>6.5305344999999999</v>
      </c>
      <c r="AM100" s="74">
        <v>6.5562202000000003</v>
      </c>
      <c r="AN100" s="74">
        <v>4.8058395999999997</v>
      </c>
      <c r="AO100" s="74">
        <v>4.1809643999999997</v>
      </c>
      <c r="AP100" s="74">
        <v>53.711111000000002</v>
      </c>
      <c r="AQ100" s="74">
        <v>47.181820000000002</v>
      </c>
      <c r="AR100" s="74">
        <v>100</v>
      </c>
      <c r="AS100" s="74">
        <v>0.81415139999999997</v>
      </c>
      <c r="AT100" s="73">
        <v>23419</v>
      </c>
      <c r="AU100" s="210">
        <v>1.3923947999999999</v>
      </c>
      <c r="AV100" s="210">
        <v>2.3377435000000002</v>
      </c>
      <c r="AW100" s="74">
        <v>3.2616429</v>
      </c>
      <c r="AY100" s="89">
        <v>1993</v>
      </c>
    </row>
    <row r="101" spans="2:51">
      <c r="B101" s="89">
        <v>1994</v>
      </c>
      <c r="C101" s="73">
        <v>675</v>
      </c>
      <c r="D101" s="74">
        <v>7.6153497000000003</v>
      </c>
      <c r="E101" s="74">
        <v>8.5158647999999992</v>
      </c>
      <c r="F101" s="74">
        <v>9.1119752999999992</v>
      </c>
      <c r="G101" s="74">
        <v>8.9667881000000005</v>
      </c>
      <c r="H101" s="74">
        <v>6.9445221000000004</v>
      </c>
      <c r="I101" s="74">
        <v>6.1528020000000003</v>
      </c>
      <c r="J101" s="74">
        <v>49.045926000000001</v>
      </c>
      <c r="K101" s="74">
        <v>44.617649999999998</v>
      </c>
      <c r="L101" s="74">
        <v>100</v>
      </c>
      <c r="M101" s="74">
        <v>1.0005336</v>
      </c>
      <c r="N101" s="73">
        <v>18279</v>
      </c>
      <c r="O101" s="210">
        <v>2.1380612999999999</v>
      </c>
      <c r="P101" s="210">
        <v>2.8241849000000001</v>
      </c>
      <c r="R101" s="89">
        <v>1994</v>
      </c>
      <c r="S101" s="73">
        <v>264</v>
      </c>
      <c r="T101" s="74">
        <v>2.9524287</v>
      </c>
      <c r="U101" s="74">
        <v>2.8869248000000001</v>
      </c>
      <c r="V101" s="74">
        <v>3.0890095999999998</v>
      </c>
      <c r="W101" s="74">
        <v>3.3788651999999999</v>
      </c>
      <c r="X101" s="74">
        <v>1.8894185999999999</v>
      </c>
      <c r="Y101" s="74">
        <v>1.5788762999999999</v>
      </c>
      <c r="Z101" s="74">
        <v>71.973484999999997</v>
      </c>
      <c r="AA101" s="74">
        <v>79</v>
      </c>
      <c r="AB101" s="74">
        <v>100</v>
      </c>
      <c r="AC101" s="74">
        <v>0.4457351</v>
      </c>
      <c r="AD101" s="73">
        <v>2365</v>
      </c>
      <c r="AE101" s="210">
        <v>0.28085310000000002</v>
      </c>
      <c r="AF101" s="210">
        <v>0.68393910000000002</v>
      </c>
      <c r="AH101" s="89">
        <v>1994</v>
      </c>
      <c r="AI101" s="73">
        <v>939</v>
      </c>
      <c r="AJ101" s="74">
        <v>5.2736609000000003</v>
      </c>
      <c r="AK101" s="74">
        <v>5.6899135999999997</v>
      </c>
      <c r="AL101" s="74">
        <v>6.0882075999999996</v>
      </c>
      <c r="AM101" s="74">
        <v>6.1550568999999999</v>
      </c>
      <c r="AN101" s="74">
        <v>4.4147335999999999</v>
      </c>
      <c r="AO101" s="74">
        <v>3.8681584</v>
      </c>
      <c r="AP101" s="74">
        <v>55.492013</v>
      </c>
      <c r="AQ101" s="74">
        <v>50.166670000000003</v>
      </c>
      <c r="AR101" s="74">
        <v>100</v>
      </c>
      <c r="AS101" s="74">
        <v>0.74116760000000004</v>
      </c>
      <c r="AT101" s="73">
        <v>20644</v>
      </c>
      <c r="AU101" s="210">
        <v>1.2164919999999999</v>
      </c>
      <c r="AV101" s="210">
        <v>2.0789065999999998</v>
      </c>
      <c r="AW101" s="74">
        <v>2.9498047999999999</v>
      </c>
      <c r="AY101" s="89">
        <v>1994</v>
      </c>
    </row>
    <row r="102" spans="2:51">
      <c r="B102" s="89">
        <v>1995</v>
      </c>
      <c r="C102" s="73">
        <v>640</v>
      </c>
      <c r="D102" s="74">
        <v>7.1425143999999996</v>
      </c>
      <c r="E102" s="74">
        <v>7.9821429000000004</v>
      </c>
      <c r="F102" s="74">
        <v>8.5408928999999993</v>
      </c>
      <c r="G102" s="74">
        <v>8.4108896000000009</v>
      </c>
      <c r="H102" s="74">
        <v>6.5320932000000003</v>
      </c>
      <c r="I102" s="74">
        <v>5.7751128999999999</v>
      </c>
      <c r="J102" s="74">
        <v>48.46875</v>
      </c>
      <c r="K102" s="74">
        <v>43.818179999999998</v>
      </c>
      <c r="L102" s="74">
        <v>100</v>
      </c>
      <c r="M102" s="74">
        <v>0.96602319999999997</v>
      </c>
      <c r="N102" s="73">
        <v>17794</v>
      </c>
      <c r="O102" s="210">
        <v>2.0612294000000002</v>
      </c>
      <c r="P102" s="210">
        <v>2.7709993000000002</v>
      </c>
      <c r="R102" s="89">
        <v>1995</v>
      </c>
      <c r="S102" s="73">
        <v>231</v>
      </c>
      <c r="T102" s="74">
        <v>2.5540519000000002</v>
      </c>
      <c r="U102" s="74">
        <v>2.4267929000000001</v>
      </c>
      <c r="V102" s="74">
        <v>2.5966684</v>
      </c>
      <c r="W102" s="74">
        <v>2.8523288</v>
      </c>
      <c r="X102" s="74">
        <v>1.5836745000000001</v>
      </c>
      <c r="Y102" s="74">
        <v>1.3029037999999999</v>
      </c>
      <c r="Z102" s="74">
        <v>71.722943999999998</v>
      </c>
      <c r="AA102" s="74">
        <v>80.650000000000006</v>
      </c>
      <c r="AB102" s="74">
        <v>100</v>
      </c>
      <c r="AC102" s="74">
        <v>0.39230999999999999</v>
      </c>
      <c r="AD102" s="73">
        <v>2279</v>
      </c>
      <c r="AE102" s="210">
        <v>0.26791789999999999</v>
      </c>
      <c r="AF102" s="210">
        <v>0.65391730000000003</v>
      </c>
      <c r="AH102" s="89">
        <v>1995</v>
      </c>
      <c r="AI102" s="73">
        <v>871</v>
      </c>
      <c r="AJ102" s="74">
        <v>4.8375767999999999</v>
      </c>
      <c r="AK102" s="74">
        <v>5.1659277000000001</v>
      </c>
      <c r="AL102" s="74">
        <v>5.5275426000000003</v>
      </c>
      <c r="AM102" s="74">
        <v>5.5786604999999998</v>
      </c>
      <c r="AN102" s="74">
        <v>4.0435211000000004</v>
      </c>
      <c r="AO102" s="74">
        <v>3.5290666000000002</v>
      </c>
      <c r="AP102" s="74">
        <v>54.636051000000002</v>
      </c>
      <c r="AQ102" s="74">
        <v>49.05556</v>
      </c>
      <c r="AR102" s="74">
        <v>100</v>
      </c>
      <c r="AS102" s="74">
        <v>0.69605939999999999</v>
      </c>
      <c r="AT102" s="73">
        <v>20073</v>
      </c>
      <c r="AU102" s="210">
        <v>1.1711851</v>
      </c>
      <c r="AV102" s="210">
        <v>2.0262126999999999</v>
      </c>
      <c r="AW102" s="74">
        <v>3.2891735</v>
      </c>
      <c r="AY102" s="89">
        <v>1995</v>
      </c>
    </row>
    <row r="103" spans="2:51">
      <c r="B103" s="89">
        <v>1996</v>
      </c>
      <c r="C103" s="73">
        <v>211</v>
      </c>
      <c r="D103" s="74">
        <v>2.3275505999999999</v>
      </c>
      <c r="E103" s="74">
        <v>3.1397707000000001</v>
      </c>
      <c r="F103" s="74">
        <v>3.3595546000000001</v>
      </c>
      <c r="G103" s="74">
        <v>3.7109380000000001</v>
      </c>
      <c r="H103" s="74">
        <v>1.9741285</v>
      </c>
      <c r="I103" s="74">
        <v>1.6094280000000001</v>
      </c>
      <c r="J103" s="74">
        <v>70.957346000000001</v>
      </c>
      <c r="K103" s="74">
        <v>76.0625</v>
      </c>
      <c r="L103" s="74">
        <v>100</v>
      </c>
      <c r="M103" s="74">
        <v>0.30935689999999999</v>
      </c>
      <c r="N103" s="73">
        <v>1706</v>
      </c>
      <c r="O103" s="210">
        <v>0.1956136</v>
      </c>
      <c r="P103" s="210">
        <v>0.26408419999999999</v>
      </c>
      <c r="R103" s="89">
        <v>1996</v>
      </c>
      <c r="S103" s="73">
        <v>222</v>
      </c>
      <c r="T103" s="74">
        <v>2.4237282000000002</v>
      </c>
      <c r="U103" s="74">
        <v>2.2829332999999998</v>
      </c>
      <c r="V103" s="74">
        <v>2.4427387</v>
      </c>
      <c r="W103" s="74">
        <v>2.7182032999999999</v>
      </c>
      <c r="X103" s="74">
        <v>1.4508483999999999</v>
      </c>
      <c r="Y103" s="74">
        <v>1.2210156999999999</v>
      </c>
      <c r="Z103" s="74">
        <v>74.698198000000005</v>
      </c>
      <c r="AA103" s="74">
        <v>81</v>
      </c>
      <c r="AB103" s="74">
        <v>100</v>
      </c>
      <c r="AC103" s="74">
        <v>0.3668633</v>
      </c>
      <c r="AD103" s="73">
        <v>1646</v>
      </c>
      <c r="AE103" s="210">
        <v>0.1913909</v>
      </c>
      <c r="AF103" s="210">
        <v>0.4824447</v>
      </c>
      <c r="AH103" s="89">
        <v>1996</v>
      </c>
      <c r="AI103" s="73">
        <v>433</v>
      </c>
      <c r="AJ103" s="74">
        <v>2.3758876999999998</v>
      </c>
      <c r="AK103" s="74">
        <v>2.6431176000000001</v>
      </c>
      <c r="AL103" s="74">
        <v>2.8281358999999999</v>
      </c>
      <c r="AM103" s="74">
        <v>3.1335153</v>
      </c>
      <c r="AN103" s="74">
        <v>1.674709</v>
      </c>
      <c r="AO103" s="74">
        <v>1.388984</v>
      </c>
      <c r="AP103" s="74">
        <v>72.875288999999995</v>
      </c>
      <c r="AQ103" s="74">
        <v>77.96875</v>
      </c>
      <c r="AR103" s="74">
        <v>100</v>
      </c>
      <c r="AS103" s="74">
        <v>0.33639170000000002</v>
      </c>
      <c r="AT103" s="73">
        <v>3352</v>
      </c>
      <c r="AU103" s="210">
        <v>0.19351699999999999</v>
      </c>
      <c r="AV103" s="210">
        <v>0.3395514</v>
      </c>
      <c r="AW103" s="74">
        <v>1.3753230000000001</v>
      </c>
      <c r="AY103" s="89">
        <v>1996</v>
      </c>
    </row>
    <row r="104" spans="2:51">
      <c r="B104" s="90">
        <v>1997</v>
      </c>
      <c r="C104" s="73">
        <v>161</v>
      </c>
      <c r="D104" s="74">
        <v>1.7583758</v>
      </c>
      <c r="E104" s="74">
        <v>2.4513647000000001</v>
      </c>
      <c r="F104" s="74">
        <v>2.4513647000000001</v>
      </c>
      <c r="G104" s="74">
        <v>2.9567244000000001</v>
      </c>
      <c r="H104" s="74">
        <v>1.5068594</v>
      </c>
      <c r="I104" s="74">
        <v>1.2656643000000001</v>
      </c>
      <c r="J104" s="74">
        <v>70.229814000000005</v>
      </c>
      <c r="K104" s="74">
        <v>76.94444</v>
      </c>
      <c r="L104" s="74">
        <v>100</v>
      </c>
      <c r="M104" s="74">
        <v>0.23763139999999999</v>
      </c>
      <c r="N104" s="73">
        <v>1658</v>
      </c>
      <c r="O104" s="210">
        <v>0.18850800000000001</v>
      </c>
      <c r="P104" s="210">
        <v>0.26106659999999998</v>
      </c>
      <c r="R104" s="90">
        <v>1997</v>
      </c>
      <c r="S104" s="73">
        <v>211</v>
      </c>
      <c r="T104" s="74">
        <v>2.2769309</v>
      </c>
      <c r="U104" s="74">
        <v>2.0927056999999998</v>
      </c>
      <c r="V104" s="74">
        <v>2.0927056999999998</v>
      </c>
      <c r="W104" s="74">
        <v>2.5194880999999998</v>
      </c>
      <c r="X104" s="74">
        <v>1.2731026999999999</v>
      </c>
      <c r="Y104" s="74">
        <v>1.0447162999999999</v>
      </c>
      <c r="Z104" s="74">
        <v>77.578198999999998</v>
      </c>
      <c r="AA104" s="74">
        <v>82.5</v>
      </c>
      <c r="AB104" s="74">
        <v>100</v>
      </c>
      <c r="AC104" s="74">
        <v>0.3425436</v>
      </c>
      <c r="AD104" s="73">
        <v>1012</v>
      </c>
      <c r="AE104" s="210">
        <v>0.1165339</v>
      </c>
      <c r="AF104" s="210">
        <v>0.29035820000000001</v>
      </c>
      <c r="AH104" s="90">
        <v>1997</v>
      </c>
      <c r="AI104" s="73">
        <v>372</v>
      </c>
      <c r="AJ104" s="74">
        <v>2.0192111000000001</v>
      </c>
      <c r="AK104" s="74">
        <v>2.2120625</v>
      </c>
      <c r="AL104" s="74">
        <v>2.2120625</v>
      </c>
      <c r="AM104" s="74">
        <v>2.6581562999999999</v>
      </c>
      <c r="AN104" s="74">
        <v>1.3624396999999999</v>
      </c>
      <c r="AO104" s="74">
        <v>1.1336261999999999</v>
      </c>
      <c r="AP104" s="74">
        <v>74.397848999999994</v>
      </c>
      <c r="AQ104" s="74">
        <v>80</v>
      </c>
      <c r="AR104" s="74">
        <v>100</v>
      </c>
      <c r="AS104" s="74">
        <v>0.28759180000000001</v>
      </c>
      <c r="AT104" s="73">
        <v>2670</v>
      </c>
      <c r="AU104" s="210">
        <v>0.15274989999999999</v>
      </c>
      <c r="AV104" s="210">
        <v>0.27144570000000001</v>
      </c>
      <c r="AW104" s="74">
        <v>1.1713853000000001</v>
      </c>
      <c r="AY104" s="90">
        <v>1997</v>
      </c>
    </row>
    <row r="105" spans="2:51">
      <c r="B105" s="90">
        <v>1998</v>
      </c>
      <c r="C105" s="73">
        <v>199</v>
      </c>
      <c r="D105" s="74">
        <v>2.1529473000000001</v>
      </c>
      <c r="E105" s="74">
        <v>2.9089554</v>
      </c>
      <c r="F105" s="74">
        <v>2.9089554</v>
      </c>
      <c r="G105" s="74">
        <v>3.5147523000000001</v>
      </c>
      <c r="H105" s="74">
        <v>1.8068465</v>
      </c>
      <c r="I105" s="74">
        <v>1.5215734999999999</v>
      </c>
      <c r="J105" s="74">
        <v>70.758793999999995</v>
      </c>
      <c r="K105" s="74">
        <v>77.375</v>
      </c>
      <c r="L105" s="74">
        <v>100</v>
      </c>
      <c r="M105" s="74">
        <v>0.2966917</v>
      </c>
      <c r="N105" s="73">
        <v>1939</v>
      </c>
      <c r="O105" s="210">
        <v>0.2187124</v>
      </c>
      <c r="P105" s="210">
        <v>0.30927749999999998</v>
      </c>
      <c r="R105" s="90">
        <v>1998</v>
      </c>
      <c r="S105" s="73">
        <v>237</v>
      </c>
      <c r="T105" s="74">
        <v>2.5308505000000001</v>
      </c>
      <c r="U105" s="74">
        <v>2.2851800999999998</v>
      </c>
      <c r="V105" s="74">
        <v>2.2851800999999998</v>
      </c>
      <c r="W105" s="74">
        <v>2.7228663000000002</v>
      </c>
      <c r="X105" s="74">
        <v>1.4489881</v>
      </c>
      <c r="Y105" s="74">
        <v>1.2206252</v>
      </c>
      <c r="Z105" s="74">
        <v>74.827004000000002</v>
      </c>
      <c r="AA105" s="74">
        <v>82.388890000000004</v>
      </c>
      <c r="AB105" s="74">
        <v>100</v>
      </c>
      <c r="AC105" s="74">
        <v>0.39415260000000002</v>
      </c>
      <c r="AD105" s="73">
        <v>1770</v>
      </c>
      <c r="AE105" s="210">
        <v>0.20205119999999999</v>
      </c>
      <c r="AF105" s="210">
        <v>0.52437610000000001</v>
      </c>
      <c r="AH105" s="90">
        <v>1998</v>
      </c>
      <c r="AI105" s="73">
        <v>436</v>
      </c>
      <c r="AJ105" s="74">
        <v>2.3431305999999998</v>
      </c>
      <c r="AK105" s="74">
        <v>2.5123924</v>
      </c>
      <c r="AL105" s="74">
        <v>2.5123924</v>
      </c>
      <c r="AM105" s="74">
        <v>3.0093801</v>
      </c>
      <c r="AN105" s="74">
        <v>1.5871506</v>
      </c>
      <c r="AO105" s="74">
        <v>1.3393845</v>
      </c>
      <c r="AP105" s="74">
        <v>72.970183000000006</v>
      </c>
      <c r="AQ105" s="74">
        <v>80.066670000000002</v>
      </c>
      <c r="AR105" s="74">
        <v>100</v>
      </c>
      <c r="AS105" s="74">
        <v>0.34276190000000001</v>
      </c>
      <c r="AT105" s="73">
        <v>3709</v>
      </c>
      <c r="AU105" s="210">
        <v>0.2104316</v>
      </c>
      <c r="AV105" s="210">
        <v>0.38455600000000001</v>
      </c>
      <c r="AW105" s="74">
        <v>1.2729655</v>
      </c>
      <c r="AY105" s="90">
        <v>1998</v>
      </c>
    </row>
    <row r="106" spans="2:51">
      <c r="B106" s="90">
        <v>1999</v>
      </c>
      <c r="C106" s="73">
        <v>195</v>
      </c>
      <c r="D106" s="74">
        <v>2.0877701000000002</v>
      </c>
      <c r="E106" s="74">
        <v>2.6240157000000002</v>
      </c>
      <c r="F106" s="74">
        <v>2.6240157000000002</v>
      </c>
      <c r="G106" s="74">
        <v>3.1035575999999998</v>
      </c>
      <c r="H106" s="74">
        <v>1.7300275000000001</v>
      </c>
      <c r="I106" s="74">
        <v>1.4949501999999999</v>
      </c>
      <c r="J106" s="74">
        <v>67.246154000000004</v>
      </c>
      <c r="K106" s="74">
        <v>74.388890000000004</v>
      </c>
      <c r="L106" s="74">
        <v>100</v>
      </c>
      <c r="M106" s="74">
        <v>0.29005769999999997</v>
      </c>
      <c r="N106" s="73">
        <v>2366</v>
      </c>
      <c r="O106" s="210">
        <v>0.26450950000000001</v>
      </c>
      <c r="P106" s="210">
        <v>0.37920500000000001</v>
      </c>
      <c r="R106" s="90">
        <v>1999</v>
      </c>
      <c r="S106" s="73">
        <v>255</v>
      </c>
      <c r="T106" s="74">
        <v>2.6921012000000002</v>
      </c>
      <c r="U106" s="74">
        <v>2.3987221000000001</v>
      </c>
      <c r="V106" s="74">
        <v>2.3987221000000001</v>
      </c>
      <c r="W106" s="74">
        <v>2.8334123999999998</v>
      </c>
      <c r="X106" s="74">
        <v>1.5446902</v>
      </c>
      <c r="Y106" s="74">
        <v>1.2882260000000001</v>
      </c>
      <c r="Z106" s="74">
        <v>74.596078000000006</v>
      </c>
      <c r="AA106" s="74">
        <v>79.916669999999996</v>
      </c>
      <c r="AB106" s="74">
        <v>100</v>
      </c>
      <c r="AC106" s="74">
        <v>0.41887740000000001</v>
      </c>
      <c r="AD106" s="73">
        <v>1766</v>
      </c>
      <c r="AE106" s="210">
        <v>0.19964290000000001</v>
      </c>
      <c r="AF106" s="210">
        <v>0.52487669999999997</v>
      </c>
      <c r="AH106" s="90">
        <v>1999</v>
      </c>
      <c r="AI106" s="73">
        <v>450</v>
      </c>
      <c r="AJ106" s="74">
        <v>2.3920566000000001</v>
      </c>
      <c r="AK106" s="74">
        <v>2.4913124</v>
      </c>
      <c r="AL106" s="74">
        <v>2.4913124</v>
      </c>
      <c r="AM106" s="74">
        <v>2.9397242000000001</v>
      </c>
      <c r="AN106" s="74">
        <v>1.6292150000000001</v>
      </c>
      <c r="AO106" s="74">
        <v>1.3846221000000001</v>
      </c>
      <c r="AP106" s="74">
        <v>71.411111000000005</v>
      </c>
      <c r="AQ106" s="74">
        <v>78.285709999999995</v>
      </c>
      <c r="AR106" s="74">
        <v>100</v>
      </c>
      <c r="AS106" s="74">
        <v>0.35127429999999998</v>
      </c>
      <c r="AT106" s="73">
        <v>4132</v>
      </c>
      <c r="AU106" s="210">
        <v>0.23225680000000001</v>
      </c>
      <c r="AV106" s="210">
        <v>0.43023869999999997</v>
      </c>
      <c r="AW106" s="74">
        <v>1.0939223</v>
      </c>
      <c r="AY106" s="90">
        <v>1999</v>
      </c>
    </row>
    <row r="107" spans="2:51">
      <c r="B107" s="90">
        <v>2000</v>
      </c>
      <c r="C107" s="73">
        <v>190</v>
      </c>
      <c r="D107" s="74">
        <v>2.0119734</v>
      </c>
      <c r="E107" s="74">
        <v>2.4898318000000002</v>
      </c>
      <c r="F107" s="74">
        <v>2.4898318000000002</v>
      </c>
      <c r="G107" s="74">
        <v>2.9520616</v>
      </c>
      <c r="H107" s="74">
        <v>1.6252006999999999</v>
      </c>
      <c r="I107" s="74">
        <v>1.4039556</v>
      </c>
      <c r="J107" s="74">
        <v>68.057895000000002</v>
      </c>
      <c r="K107" s="74">
        <v>75.25</v>
      </c>
      <c r="L107" s="74">
        <v>100</v>
      </c>
      <c r="M107" s="74">
        <v>0.28435880000000002</v>
      </c>
      <c r="N107" s="73">
        <v>2193</v>
      </c>
      <c r="O107" s="210">
        <v>0.2428565</v>
      </c>
      <c r="P107" s="210">
        <v>0.36731390000000003</v>
      </c>
      <c r="R107" s="90">
        <v>2000</v>
      </c>
      <c r="S107" s="73">
        <v>223</v>
      </c>
      <c r="T107" s="74">
        <v>2.3264700999999999</v>
      </c>
      <c r="U107" s="74">
        <v>2.0040637000000001</v>
      </c>
      <c r="V107" s="74">
        <v>2.0040637000000001</v>
      </c>
      <c r="W107" s="74">
        <v>2.4060646000000001</v>
      </c>
      <c r="X107" s="74">
        <v>1.2386313</v>
      </c>
      <c r="Y107" s="74">
        <v>1.0099990999999999</v>
      </c>
      <c r="Z107" s="74">
        <v>76.852018000000001</v>
      </c>
      <c r="AA107" s="74">
        <v>82.3</v>
      </c>
      <c r="AB107" s="74">
        <v>100</v>
      </c>
      <c r="AC107" s="74">
        <v>0.36274909999999999</v>
      </c>
      <c r="AD107" s="73">
        <v>1257</v>
      </c>
      <c r="AE107" s="210">
        <v>0.1406587</v>
      </c>
      <c r="AF107" s="210">
        <v>0.37771110000000002</v>
      </c>
      <c r="AH107" s="90">
        <v>2000</v>
      </c>
      <c r="AI107" s="73">
        <v>413</v>
      </c>
      <c r="AJ107" s="74">
        <v>2.1703941000000002</v>
      </c>
      <c r="AK107" s="74">
        <v>2.2196170999999998</v>
      </c>
      <c r="AL107" s="74">
        <v>2.2196170999999998</v>
      </c>
      <c r="AM107" s="74">
        <v>2.6432595999999999</v>
      </c>
      <c r="AN107" s="74">
        <v>1.4197664000000001</v>
      </c>
      <c r="AO107" s="74">
        <v>1.1975815000000001</v>
      </c>
      <c r="AP107" s="74">
        <v>72.806295000000006</v>
      </c>
      <c r="AQ107" s="74">
        <v>79.821430000000007</v>
      </c>
      <c r="AR107" s="74">
        <v>100</v>
      </c>
      <c r="AS107" s="74">
        <v>0.32192189999999998</v>
      </c>
      <c r="AT107" s="73">
        <v>3450</v>
      </c>
      <c r="AU107" s="210">
        <v>0.19202350000000001</v>
      </c>
      <c r="AV107" s="210">
        <v>0.37103520000000001</v>
      </c>
      <c r="AW107" s="74">
        <v>1.2423915000000001</v>
      </c>
      <c r="AY107" s="90">
        <v>2000</v>
      </c>
    </row>
    <row r="108" spans="2:51">
      <c r="B108" s="90">
        <v>2001</v>
      </c>
      <c r="C108" s="73">
        <v>183</v>
      </c>
      <c r="D108" s="74">
        <v>1.9138603999999999</v>
      </c>
      <c r="E108" s="74">
        <v>2.2676964000000002</v>
      </c>
      <c r="F108" s="74">
        <v>2.2676964000000002</v>
      </c>
      <c r="G108" s="74">
        <v>2.6668959999999999</v>
      </c>
      <c r="H108" s="74">
        <v>1.4852124</v>
      </c>
      <c r="I108" s="74">
        <v>1.2518281</v>
      </c>
      <c r="J108" s="74">
        <v>69.360656000000006</v>
      </c>
      <c r="K108" s="74">
        <v>75.375</v>
      </c>
      <c r="L108" s="74">
        <v>100</v>
      </c>
      <c r="M108" s="74">
        <v>0.2738004</v>
      </c>
      <c r="N108" s="73">
        <v>1841</v>
      </c>
      <c r="O108" s="210">
        <v>0.20170360000000001</v>
      </c>
      <c r="P108" s="210">
        <v>0.31675569999999997</v>
      </c>
      <c r="R108" s="90">
        <v>2001</v>
      </c>
      <c r="S108" s="73">
        <v>225</v>
      </c>
      <c r="T108" s="74">
        <v>2.3165129000000002</v>
      </c>
      <c r="U108" s="74">
        <v>1.9935442999999999</v>
      </c>
      <c r="V108" s="74">
        <v>1.9935442999999999</v>
      </c>
      <c r="W108" s="74">
        <v>2.3921706999999999</v>
      </c>
      <c r="X108" s="74">
        <v>1.2938973</v>
      </c>
      <c r="Y108" s="74">
        <v>1.096508</v>
      </c>
      <c r="Z108" s="74">
        <v>75.551111000000006</v>
      </c>
      <c r="AA108" s="74">
        <v>81.25</v>
      </c>
      <c r="AB108" s="74">
        <v>100</v>
      </c>
      <c r="AC108" s="74">
        <v>0.3646027</v>
      </c>
      <c r="AD108" s="73">
        <v>1404</v>
      </c>
      <c r="AE108" s="210">
        <v>0.15530389999999999</v>
      </c>
      <c r="AF108" s="210">
        <v>0.43613590000000002</v>
      </c>
      <c r="AH108" s="90">
        <v>2001</v>
      </c>
      <c r="AI108" s="73">
        <v>408</v>
      </c>
      <c r="AJ108" s="74">
        <v>2.1167644000000001</v>
      </c>
      <c r="AK108" s="74">
        <v>2.1159975000000002</v>
      </c>
      <c r="AL108" s="74">
        <v>2.1159975000000002</v>
      </c>
      <c r="AM108" s="74">
        <v>2.5129052999999999</v>
      </c>
      <c r="AN108" s="74">
        <v>1.3814398999999999</v>
      </c>
      <c r="AO108" s="74">
        <v>1.1689639000000001</v>
      </c>
      <c r="AP108" s="74">
        <v>72.774510000000006</v>
      </c>
      <c r="AQ108" s="74">
        <v>78.400000000000006</v>
      </c>
      <c r="AR108" s="74">
        <v>100</v>
      </c>
      <c r="AS108" s="74">
        <v>0.31739119999999998</v>
      </c>
      <c r="AT108" s="73">
        <v>3245</v>
      </c>
      <c r="AU108" s="210">
        <v>0.17861479999999999</v>
      </c>
      <c r="AV108" s="210">
        <v>0.35930879999999998</v>
      </c>
      <c r="AW108" s="74">
        <v>1.1375199</v>
      </c>
      <c r="AY108" s="90">
        <v>2001</v>
      </c>
    </row>
    <row r="109" spans="2:51">
      <c r="B109" s="90">
        <v>2002</v>
      </c>
      <c r="C109" s="73">
        <v>181</v>
      </c>
      <c r="D109" s="74">
        <v>1.8707076</v>
      </c>
      <c r="E109" s="74">
        <v>2.2246467999999999</v>
      </c>
      <c r="F109" s="74">
        <v>2.2246467999999999</v>
      </c>
      <c r="G109" s="74">
        <v>2.6468113999999998</v>
      </c>
      <c r="H109" s="74">
        <v>1.4018775000000001</v>
      </c>
      <c r="I109" s="74">
        <v>1.1638151999999999</v>
      </c>
      <c r="J109" s="74">
        <v>71.795580000000001</v>
      </c>
      <c r="K109" s="74">
        <v>76.625</v>
      </c>
      <c r="L109" s="74">
        <v>100</v>
      </c>
      <c r="M109" s="74">
        <v>0.26273390000000002</v>
      </c>
      <c r="N109" s="73">
        <v>1470</v>
      </c>
      <c r="O109" s="210">
        <v>0.15936990000000001</v>
      </c>
      <c r="P109" s="210">
        <v>0.25782640000000001</v>
      </c>
      <c r="R109" s="90">
        <v>2002</v>
      </c>
      <c r="S109" s="73">
        <v>247</v>
      </c>
      <c r="T109" s="74">
        <v>2.5153449000000001</v>
      </c>
      <c r="U109" s="74">
        <v>2.0762426</v>
      </c>
      <c r="V109" s="74">
        <v>2.0762426</v>
      </c>
      <c r="W109" s="74">
        <v>2.4836477000000001</v>
      </c>
      <c r="X109" s="74">
        <v>1.2904561000000001</v>
      </c>
      <c r="Y109" s="74">
        <v>1.0696349000000001</v>
      </c>
      <c r="Z109" s="74">
        <v>77.012146000000001</v>
      </c>
      <c r="AA109" s="74">
        <v>83.6875</v>
      </c>
      <c r="AB109" s="74">
        <v>100</v>
      </c>
      <c r="AC109" s="74">
        <v>0.38101410000000002</v>
      </c>
      <c r="AD109" s="73">
        <v>1598</v>
      </c>
      <c r="AE109" s="210">
        <v>0.17502119999999999</v>
      </c>
      <c r="AF109" s="210">
        <v>0.48686410000000002</v>
      </c>
      <c r="AH109" s="90">
        <v>2002</v>
      </c>
      <c r="AI109" s="73">
        <v>428</v>
      </c>
      <c r="AJ109" s="74">
        <v>2.1954110999999998</v>
      </c>
      <c r="AK109" s="74">
        <v>2.1613250000000002</v>
      </c>
      <c r="AL109" s="74">
        <v>2.1613250000000002</v>
      </c>
      <c r="AM109" s="74">
        <v>2.5822538000000002</v>
      </c>
      <c r="AN109" s="74">
        <v>1.3498524999999999</v>
      </c>
      <c r="AO109" s="74">
        <v>1.120182</v>
      </c>
      <c r="AP109" s="74">
        <v>74.806075000000007</v>
      </c>
      <c r="AQ109" s="74">
        <v>80.866669999999999</v>
      </c>
      <c r="AR109" s="74">
        <v>100</v>
      </c>
      <c r="AS109" s="74">
        <v>0.32007659999999999</v>
      </c>
      <c r="AT109" s="73">
        <v>3068</v>
      </c>
      <c r="AU109" s="210">
        <v>0.16715569999999999</v>
      </c>
      <c r="AV109" s="210">
        <v>0.34150589999999997</v>
      </c>
      <c r="AW109" s="74">
        <v>1.0714773</v>
      </c>
      <c r="AY109" s="90">
        <v>2002</v>
      </c>
    </row>
    <row r="110" spans="2:51">
      <c r="B110" s="90">
        <v>2003</v>
      </c>
      <c r="C110" s="73">
        <v>191</v>
      </c>
      <c r="D110" s="74">
        <v>1.9514494</v>
      </c>
      <c r="E110" s="74">
        <v>2.2372985000000001</v>
      </c>
      <c r="F110" s="74">
        <v>2.2372985000000001</v>
      </c>
      <c r="G110" s="74">
        <v>2.6614035</v>
      </c>
      <c r="H110" s="74">
        <v>1.4495693000000001</v>
      </c>
      <c r="I110" s="74">
        <v>1.2071938</v>
      </c>
      <c r="J110" s="74">
        <v>70.549738000000005</v>
      </c>
      <c r="K110" s="74">
        <v>76.833330000000004</v>
      </c>
      <c r="L110" s="74">
        <v>100</v>
      </c>
      <c r="M110" s="74">
        <v>0.27951359999999997</v>
      </c>
      <c r="N110" s="73">
        <v>1721</v>
      </c>
      <c r="O110" s="210">
        <v>0.1846785</v>
      </c>
      <c r="P110" s="210">
        <v>0.30425229999999998</v>
      </c>
      <c r="R110" s="90">
        <v>2003</v>
      </c>
      <c r="S110" s="73">
        <v>263</v>
      </c>
      <c r="T110" s="74">
        <v>2.6477024999999998</v>
      </c>
      <c r="U110" s="74">
        <v>2.1684692999999999</v>
      </c>
      <c r="V110" s="74">
        <v>2.1684692999999999</v>
      </c>
      <c r="W110" s="74">
        <v>2.6192568000000001</v>
      </c>
      <c r="X110" s="74">
        <v>1.3290225</v>
      </c>
      <c r="Y110" s="74">
        <v>1.0975632</v>
      </c>
      <c r="Z110" s="74">
        <v>78.612166999999999</v>
      </c>
      <c r="AA110" s="74">
        <v>82.611109999999996</v>
      </c>
      <c r="AB110" s="74">
        <v>100</v>
      </c>
      <c r="AC110" s="74">
        <v>0.41117520000000002</v>
      </c>
      <c r="AD110" s="73">
        <v>1214</v>
      </c>
      <c r="AE110" s="210">
        <v>0.1315656</v>
      </c>
      <c r="AF110" s="210">
        <v>0.3777471</v>
      </c>
      <c r="AH110" s="90">
        <v>2003</v>
      </c>
      <c r="AI110" s="73">
        <v>454</v>
      </c>
      <c r="AJ110" s="74">
        <v>2.3021452</v>
      </c>
      <c r="AK110" s="74">
        <v>2.2311822000000001</v>
      </c>
      <c r="AL110" s="74">
        <v>2.2311822000000001</v>
      </c>
      <c r="AM110" s="74">
        <v>2.6780002999999999</v>
      </c>
      <c r="AN110" s="74">
        <v>1.4017565999999999</v>
      </c>
      <c r="AO110" s="74">
        <v>1.1632058999999999</v>
      </c>
      <c r="AP110" s="74">
        <v>75.220264</v>
      </c>
      <c r="AQ110" s="74">
        <v>80.5</v>
      </c>
      <c r="AR110" s="74">
        <v>100</v>
      </c>
      <c r="AS110" s="74">
        <v>0.34316990000000003</v>
      </c>
      <c r="AT110" s="73">
        <v>2935</v>
      </c>
      <c r="AU110" s="210">
        <v>0.15825310000000001</v>
      </c>
      <c r="AV110" s="210">
        <v>0.33088020000000001</v>
      </c>
      <c r="AW110" s="74">
        <v>1.0317409</v>
      </c>
      <c r="AY110" s="90">
        <v>2003</v>
      </c>
    </row>
    <row r="111" spans="2:51">
      <c r="B111" s="90">
        <v>2004</v>
      </c>
      <c r="C111" s="73">
        <v>222</v>
      </c>
      <c r="D111" s="74">
        <v>2.2433417000000002</v>
      </c>
      <c r="E111" s="74">
        <v>2.5447848</v>
      </c>
      <c r="F111" s="74">
        <v>2.5447848</v>
      </c>
      <c r="G111" s="74">
        <v>2.9908033999999999</v>
      </c>
      <c r="H111" s="74">
        <v>1.6895513</v>
      </c>
      <c r="I111" s="74">
        <v>1.4456587000000001</v>
      </c>
      <c r="J111" s="74">
        <v>68.653153000000003</v>
      </c>
      <c r="K111" s="74">
        <v>75.5</v>
      </c>
      <c r="L111" s="74">
        <v>100</v>
      </c>
      <c r="M111" s="74">
        <v>0.32456610000000002</v>
      </c>
      <c r="N111" s="73">
        <v>2428</v>
      </c>
      <c r="O111" s="210">
        <v>0.25799660000000002</v>
      </c>
      <c r="P111" s="210">
        <v>0.44096550000000001</v>
      </c>
      <c r="R111" s="90">
        <v>2004</v>
      </c>
      <c r="S111" s="73">
        <v>263</v>
      </c>
      <c r="T111" s="74">
        <v>2.6203647000000001</v>
      </c>
      <c r="U111" s="74">
        <v>2.1557544000000002</v>
      </c>
      <c r="V111" s="74">
        <v>2.1557544000000002</v>
      </c>
      <c r="W111" s="74">
        <v>2.5688225999999998</v>
      </c>
      <c r="X111" s="74">
        <v>1.3842836000000001</v>
      </c>
      <c r="Y111" s="74">
        <v>1.1720857</v>
      </c>
      <c r="Z111" s="74">
        <v>76.098859000000004</v>
      </c>
      <c r="AA111" s="74">
        <v>81.8125</v>
      </c>
      <c r="AB111" s="74">
        <v>100</v>
      </c>
      <c r="AC111" s="74">
        <v>0.41018120000000002</v>
      </c>
      <c r="AD111" s="73">
        <v>1744</v>
      </c>
      <c r="AE111" s="210">
        <v>0.1871989</v>
      </c>
      <c r="AF111" s="210">
        <v>0.55509759999999997</v>
      </c>
      <c r="AH111" s="90">
        <v>2004</v>
      </c>
      <c r="AI111" s="73">
        <v>485</v>
      </c>
      <c r="AJ111" s="74">
        <v>2.4331849999999999</v>
      </c>
      <c r="AK111" s="74">
        <v>2.3404330999999998</v>
      </c>
      <c r="AL111" s="74">
        <v>2.3404330999999998</v>
      </c>
      <c r="AM111" s="74">
        <v>2.7675415000000001</v>
      </c>
      <c r="AN111" s="74">
        <v>1.5318787</v>
      </c>
      <c r="AO111" s="74">
        <v>1.3052775000000001</v>
      </c>
      <c r="AP111" s="74">
        <v>72.690721999999994</v>
      </c>
      <c r="AQ111" s="74">
        <v>79.107140000000001</v>
      </c>
      <c r="AR111" s="74">
        <v>100</v>
      </c>
      <c r="AS111" s="74">
        <v>0.36599080000000001</v>
      </c>
      <c r="AT111" s="73">
        <v>4172</v>
      </c>
      <c r="AU111" s="210">
        <v>0.22277669999999999</v>
      </c>
      <c r="AV111" s="210">
        <v>0.48242980000000002</v>
      </c>
      <c r="AW111" s="74">
        <v>1.1804614</v>
      </c>
      <c r="AY111" s="90">
        <v>2004</v>
      </c>
    </row>
    <row r="112" spans="2:51">
      <c r="B112" s="90">
        <v>2005</v>
      </c>
      <c r="C112" s="73">
        <v>213</v>
      </c>
      <c r="D112" s="74">
        <v>2.1258263999999998</v>
      </c>
      <c r="E112" s="74">
        <v>2.3617651</v>
      </c>
      <c r="F112" s="74">
        <v>2.3617651</v>
      </c>
      <c r="G112" s="74">
        <v>2.7765825999999998</v>
      </c>
      <c r="H112" s="74">
        <v>1.5609941000000001</v>
      </c>
      <c r="I112" s="74">
        <v>1.3423974000000001</v>
      </c>
      <c r="J112" s="74">
        <v>69.502347</v>
      </c>
      <c r="K112" s="74">
        <v>75.099999999999994</v>
      </c>
      <c r="L112" s="74">
        <v>100</v>
      </c>
      <c r="M112" s="74">
        <v>0.3167663</v>
      </c>
      <c r="N112" s="73">
        <v>2128</v>
      </c>
      <c r="O112" s="210">
        <v>0.2235856</v>
      </c>
      <c r="P112" s="210">
        <v>0.3857372</v>
      </c>
      <c r="R112" s="90">
        <v>2005</v>
      </c>
      <c r="S112" s="73">
        <v>285</v>
      </c>
      <c r="T112" s="74">
        <v>2.8058882999999999</v>
      </c>
      <c r="U112" s="74">
        <v>2.2775389000000001</v>
      </c>
      <c r="V112" s="74">
        <v>2.2775389000000001</v>
      </c>
      <c r="W112" s="74">
        <v>2.7036109000000002</v>
      </c>
      <c r="X112" s="74">
        <v>1.4771671</v>
      </c>
      <c r="Y112" s="74">
        <v>1.2776599</v>
      </c>
      <c r="Z112" s="74">
        <v>75.828069999999997</v>
      </c>
      <c r="AA112" s="74">
        <v>83.041669999999996</v>
      </c>
      <c r="AB112" s="74">
        <v>100</v>
      </c>
      <c r="AC112" s="74">
        <v>0.44900269999999998</v>
      </c>
      <c r="AD112" s="73">
        <v>2099</v>
      </c>
      <c r="AE112" s="210">
        <v>0.2227924</v>
      </c>
      <c r="AF112" s="210">
        <v>0.66824360000000005</v>
      </c>
      <c r="AH112" s="90">
        <v>2005</v>
      </c>
      <c r="AI112" s="73">
        <v>498</v>
      </c>
      <c r="AJ112" s="74">
        <v>2.4681758999999999</v>
      </c>
      <c r="AK112" s="74">
        <v>2.3391723999999998</v>
      </c>
      <c r="AL112" s="74">
        <v>2.3391723999999998</v>
      </c>
      <c r="AM112" s="74">
        <v>2.7674471</v>
      </c>
      <c r="AN112" s="74">
        <v>1.5265753</v>
      </c>
      <c r="AO112" s="74">
        <v>1.3169188000000001</v>
      </c>
      <c r="AP112" s="74">
        <v>73.122489999999999</v>
      </c>
      <c r="AQ112" s="74">
        <v>79.111109999999996</v>
      </c>
      <c r="AR112" s="74">
        <v>100</v>
      </c>
      <c r="AS112" s="74">
        <v>0.3809786</v>
      </c>
      <c r="AT112" s="73">
        <v>4227</v>
      </c>
      <c r="AU112" s="210">
        <v>0.223191</v>
      </c>
      <c r="AV112" s="210">
        <v>0.48823139999999998</v>
      </c>
      <c r="AW112" s="74">
        <v>1.0369812</v>
      </c>
      <c r="AY112" s="90">
        <v>2005</v>
      </c>
    </row>
    <row r="113" spans="2:51">
      <c r="B113" s="90">
        <v>2006</v>
      </c>
      <c r="C113" s="73">
        <v>228</v>
      </c>
      <c r="D113" s="74">
        <v>2.2442217000000002</v>
      </c>
      <c r="E113" s="74">
        <v>2.4533611999999998</v>
      </c>
      <c r="F113" s="74">
        <v>2.4533611999999998</v>
      </c>
      <c r="G113" s="74">
        <v>2.9195890000000002</v>
      </c>
      <c r="H113" s="74">
        <v>1.5871576999999999</v>
      </c>
      <c r="I113" s="74">
        <v>1.3246072</v>
      </c>
      <c r="J113" s="74">
        <v>71.087719000000007</v>
      </c>
      <c r="K113" s="74">
        <v>77.7</v>
      </c>
      <c r="L113" s="74">
        <v>100</v>
      </c>
      <c r="M113" s="74">
        <v>0.3325166</v>
      </c>
      <c r="N113" s="73">
        <v>2086</v>
      </c>
      <c r="O113" s="210">
        <v>0.21635070000000001</v>
      </c>
      <c r="P113" s="210">
        <v>0.38435740000000002</v>
      </c>
      <c r="R113" s="90">
        <v>2006</v>
      </c>
      <c r="S113" s="73">
        <v>267</v>
      </c>
      <c r="T113" s="74">
        <v>2.5943634000000002</v>
      </c>
      <c r="U113" s="74">
        <v>2.0693321</v>
      </c>
      <c r="V113" s="74">
        <v>2.0693321</v>
      </c>
      <c r="W113" s="74">
        <v>2.4651040000000002</v>
      </c>
      <c r="X113" s="74">
        <v>1.3557172</v>
      </c>
      <c r="Y113" s="74">
        <v>1.1701786000000001</v>
      </c>
      <c r="Z113" s="74">
        <v>75.468164999999999</v>
      </c>
      <c r="AA113" s="74">
        <v>82.71875</v>
      </c>
      <c r="AB113" s="74">
        <v>100</v>
      </c>
      <c r="AC113" s="74">
        <v>0.40955950000000002</v>
      </c>
      <c r="AD113" s="73">
        <v>2002</v>
      </c>
      <c r="AE113" s="210">
        <v>0.2098005</v>
      </c>
      <c r="AF113" s="210">
        <v>0.63912650000000004</v>
      </c>
      <c r="AH113" s="90">
        <v>2006</v>
      </c>
      <c r="AI113" s="73">
        <v>495</v>
      </c>
      <c r="AJ113" s="74">
        <v>2.4204235999999999</v>
      </c>
      <c r="AK113" s="74">
        <v>2.2380276000000001</v>
      </c>
      <c r="AL113" s="74">
        <v>2.2380276000000001</v>
      </c>
      <c r="AM113" s="74">
        <v>2.6633412999999999</v>
      </c>
      <c r="AN113" s="74">
        <v>1.4593171</v>
      </c>
      <c r="AO113" s="74">
        <v>1.2384705</v>
      </c>
      <c r="AP113" s="74">
        <v>73.450505000000007</v>
      </c>
      <c r="AQ113" s="74">
        <v>81.145830000000004</v>
      </c>
      <c r="AR113" s="74">
        <v>100</v>
      </c>
      <c r="AS113" s="74">
        <v>0.3700658</v>
      </c>
      <c r="AT113" s="73">
        <v>4088</v>
      </c>
      <c r="AU113" s="210">
        <v>0.21309249999999999</v>
      </c>
      <c r="AV113" s="210">
        <v>0.47759020000000002</v>
      </c>
      <c r="AW113" s="74">
        <v>1.1855811999999999</v>
      </c>
      <c r="AY113" s="90">
        <v>2006</v>
      </c>
    </row>
    <row r="114" spans="2:51">
      <c r="B114" s="90">
        <v>2007</v>
      </c>
      <c r="C114" s="73">
        <v>202</v>
      </c>
      <c r="D114" s="74">
        <v>1.9510053999999999</v>
      </c>
      <c r="E114" s="74">
        <v>2.0891443999999999</v>
      </c>
      <c r="F114" s="74">
        <v>2.0891443999999999</v>
      </c>
      <c r="G114" s="74">
        <v>2.4845719000000002</v>
      </c>
      <c r="H114" s="74">
        <v>1.3761441999999999</v>
      </c>
      <c r="I114" s="74">
        <v>1.1880991999999999</v>
      </c>
      <c r="J114" s="74">
        <v>70.351484999999997</v>
      </c>
      <c r="K114" s="74">
        <v>77.333330000000004</v>
      </c>
      <c r="L114" s="74">
        <v>100</v>
      </c>
      <c r="M114" s="74">
        <v>0.28628120000000001</v>
      </c>
      <c r="N114" s="73">
        <v>1992</v>
      </c>
      <c r="O114" s="210">
        <v>0.20282729999999999</v>
      </c>
      <c r="P114" s="210">
        <v>0.36386689999999999</v>
      </c>
      <c r="R114" s="90">
        <v>2007</v>
      </c>
      <c r="S114" s="73">
        <v>281</v>
      </c>
      <c r="T114" s="74">
        <v>2.6828373000000001</v>
      </c>
      <c r="U114" s="74">
        <v>2.1287756999999998</v>
      </c>
      <c r="V114" s="74">
        <v>2.1287756999999998</v>
      </c>
      <c r="W114" s="74">
        <v>2.5256071000000002</v>
      </c>
      <c r="X114" s="74">
        <v>1.3642717</v>
      </c>
      <c r="Y114" s="74">
        <v>1.1610682999999999</v>
      </c>
      <c r="Z114" s="74">
        <v>76.533807999999993</v>
      </c>
      <c r="AA114" s="74">
        <v>82.4375</v>
      </c>
      <c r="AB114" s="74">
        <v>100</v>
      </c>
      <c r="AC114" s="74">
        <v>0.41770099999999999</v>
      </c>
      <c r="AD114" s="73">
        <v>1793</v>
      </c>
      <c r="AE114" s="210">
        <v>0.184641</v>
      </c>
      <c r="AF114" s="210">
        <v>0.55598619999999999</v>
      </c>
      <c r="AH114" s="90">
        <v>2007</v>
      </c>
      <c r="AI114" s="73">
        <v>483</v>
      </c>
      <c r="AJ114" s="74">
        <v>2.3190357000000001</v>
      </c>
      <c r="AK114" s="74">
        <v>2.1204453000000001</v>
      </c>
      <c r="AL114" s="74">
        <v>2.1204453000000001</v>
      </c>
      <c r="AM114" s="74">
        <v>2.519844</v>
      </c>
      <c r="AN114" s="74">
        <v>1.3758060000000001</v>
      </c>
      <c r="AO114" s="74">
        <v>1.1795838000000001</v>
      </c>
      <c r="AP114" s="74">
        <v>73.948239999999998</v>
      </c>
      <c r="AQ114" s="74">
        <v>79.966669999999993</v>
      </c>
      <c r="AR114" s="74">
        <v>100</v>
      </c>
      <c r="AS114" s="74">
        <v>0.35042410000000002</v>
      </c>
      <c r="AT114" s="73">
        <v>3785</v>
      </c>
      <c r="AU114" s="210">
        <v>0.1937856</v>
      </c>
      <c r="AV114" s="210">
        <v>0.43508599999999997</v>
      </c>
      <c r="AW114" s="74">
        <v>0.98138309999999995</v>
      </c>
      <c r="AY114" s="90">
        <v>2007</v>
      </c>
    </row>
    <row r="115" spans="2:51">
      <c r="B115" s="90">
        <v>2008</v>
      </c>
      <c r="C115" s="73">
        <v>247</v>
      </c>
      <c r="D115" s="74">
        <v>2.3363502999999999</v>
      </c>
      <c r="E115" s="74">
        <v>2.4611415000000001</v>
      </c>
      <c r="F115" s="74">
        <v>2.4611415000000001</v>
      </c>
      <c r="G115" s="74">
        <v>2.9255616999999998</v>
      </c>
      <c r="H115" s="74">
        <v>1.6330159</v>
      </c>
      <c r="I115" s="74">
        <v>1.4184270999999999</v>
      </c>
      <c r="J115" s="74">
        <v>69.700405000000003</v>
      </c>
      <c r="K115" s="74">
        <v>77.357140000000001</v>
      </c>
      <c r="L115" s="74">
        <v>100</v>
      </c>
      <c r="M115" s="74">
        <v>0.3355978</v>
      </c>
      <c r="N115" s="73">
        <v>2522</v>
      </c>
      <c r="O115" s="210">
        <v>0.25151820000000003</v>
      </c>
      <c r="P115" s="210">
        <v>0.45035389999999997</v>
      </c>
      <c r="R115" s="90">
        <v>2008</v>
      </c>
      <c r="S115" s="73">
        <v>259</v>
      </c>
      <c r="T115" s="74">
        <v>2.4257399999999998</v>
      </c>
      <c r="U115" s="74">
        <v>1.8800599</v>
      </c>
      <c r="V115" s="74">
        <v>1.8800599</v>
      </c>
      <c r="W115" s="74">
        <v>2.2568334999999999</v>
      </c>
      <c r="X115" s="74">
        <v>1.1888395</v>
      </c>
      <c r="Y115" s="74">
        <v>1.0073597000000001</v>
      </c>
      <c r="Z115" s="74">
        <v>77.911197000000001</v>
      </c>
      <c r="AA115" s="74">
        <v>83.375</v>
      </c>
      <c r="AB115" s="74">
        <v>100</v>
      </c>
      <c r="AC115" s="74">
        <v>0.3677358</v>
      </c>
      <c r="AD115" s="73">
        <v>1451</v>
      </c>
      <c r="AE115" s="210">
        <v>0.14653659999999999</v>
      </c>
      <c r="AF115" s="210">
        <v>0.45205590000000001</v>
      </c>
      <c r="AH115" s="90">
        <v>2008</v>
      </c>
      <c r="AI115" s="73">
        <v>506</v>
      </c>
      <c r="AJ115" s="74">
        <v>2.3812662000000002</v>
      </c>
      <c r="AK115" s="74">
        <v>2.1465681000000001</v>
      </c>
      <c r="AL115" s="74">
        <v>2.1465681000000001</v>
      </c>
      <c r="AM115" s="74">
        <v>2.5608146999999999</v>
      </c>
      <c r="AN115" s="74">
        <v>1.3991669</v>
      </c>
      <c r="AO115" s="74">
        <v>1.2060348999999999</v>
      </c>
      <c r="AP115" s="74">
        <v>73.903161999999995</v>
      </c>
      <c r="AQ115" s="74">
        <v>80.533330000000007</v>
      </c>
      <c r="AR115" s="74">
        <v>100</v>
      </c>
      <c r="AS115" s="74">
        <v>0.3513133</v>
      </c>
      <c r="AT115" s="73">
        <v>3973</v>
      </c>
      <c r="AU115" s="210">
        <v>0.19935700000000001</v>
      </c>
      <c r="AV115" s="210">
        <v>0.45097399999999999</v>
      </c>
      <c r="AW115" s="74">
        <v>1.3090762</v>
      </c>
      <c r="AY115" s="90">
        <v>2008</v>
      </c>
    </row>
    <row r="116" spans="2:51">
      <c r="B116" s="90">
        <v>2009</v>
      </c>
      <c r="C116" s="73">
        <v>194</v>
      </c>
      <c r="D116" s="74">
        <v>1.7961636999999999</v>
      </c>
      <c r="E116" s="74">
        <v>1.8664722</v>
      </c>
      <c r="F116" s="74">
        <v>1.8664722</v>
      </c>
      <c r="G116" s="74">
        <v>2.2032690000000001</v>
      </c>
      <c r="H116" s="74">
        <v>1.2481251</v>
      </c>
      <c r="I116" s="74">
        <v>1.0837410999999999</v>
      </c>
      <c r="J116" s="74">
        <v>69.226804000000001</v>
      </c>
      <c r="K116" s="74">
        <v>77</v>
      </c>
      <c r="L116" s="74">
        <v>100</v>
      </c>
      <c r="M116" s="74">
        <v>0.26823000000000002</v>
      </c>
      <c r="N116" s="73">
        <v>2097</v>
      </c>
      <c r="O116" s="210">
        <v>0.2047195</v>
      </c>
      <c r="P116" s="210">
        <v>0.37295509999999998</v>
      </c>
      <c r="R116" s="90">
        <v>2009</v>
      </c>
      <c r="S116" s="73">
        <v>233</v>
      </c>
      <c r="T116" s="74">
        <v>2.1394093999999999</v>
      </c>
      <c r="U116" s="74">
        <v>1.6773849000000001</v>
      </c>
      <c r="V116" s="74">
        <v>1.6773849000000001</v>
      </c>
      <c r="W116" s="74">
        <v>1.9938092000000001</v>
      </c>
      <c r="X116" s="74">
        <v>1.0653296999999999</v>
      </c>
      <c r="Y116" s="74">
        <v>0.88281100000000001</v>
      </c>
      <c r="Z116" s="74">
        <v>77.163089999999997</v>
      </c>
      <c r="AA116" s="74">
        <v>82.642859999999999</v>
      </c>
      <c r="AB116" s="74">
        <v>100</v>
      </c>
      <c r="AC116" s="74">
        <v>0.340474</v>
      </c>
      <c r="AD116" s="73">
        <v>1349</v>
      </c>
      <c r="AE116" s="210">
        <v>0.13351199999999999</v>
      </c>
      <c r="AF116" s="210">
        <v>0.41253820000000002</v>
      </c>
      <c r="AH116" s="90">
        <v>2009</v>
      </c>
      <c r="AI116" s="73">
        <v>427</v>
      </c>
      <c r="AJ116" s="74">
        <v>1.9684991000000001</v>
      </c>
      <c r="AK116" s="74">
        <v>1.7693597000000001</v>
      </c>
      <c r="AL116" s="74">
        <v>1.7693597000000001</v>
      </c>
      <c r="AM116" s="74">
        <v>2.0947825</v>
      </c>
      <c r="AN116" s="74">
        <v>1.1560813000000001</v>
      </c>
      <c r="AO116" s="74">
        <v>0.98238460000000005</v>
      </c>
      <c r="AP116" s="74">
        <v>73.557377000000002</v>
      </c>
      <c r="AQ116" s="74">
        <v>80.035709999999995</v>
      </c>
      <c r="AR116" s="74">
        <v>100</v>
      </c>
      <c r="AS116" s="74">
        <v>0.30335319999999999</v>
      </c>
      <c r="AT116" s="73">
        <v>3446</v>
      </c>
      <c r="AU116" s="210">
        <v>0.1693595</v>
      </c>
      <c r="AV116" s="210">
        <v>0.38751059999999998</v>
      </c>
      <c r="AW116" s="74">
        <v>1.1127274</v>
      </c>
      <c r="AY116" s="90">
        <v>2009</v>
      </c>
    </row>
    <row r="117" spans="2:51">
      <c r="B117" s="90">
        <v>2010</v>
      </c>
      <c r="C117" s="73">
        <v>199</v>
      </c>
      <c r="D117" s="74">
        <v>1.814397</v>
      </c>
      <c r="E117" s="74">
        <v>1.8924190000000001</v>
      </c>
      <c r="F117" s="74">
        <v>1.8924190000000001</v>
      </c>
      <c r="G117" s="74">
        <v>2.2626371999999999</v>
      </c>
      <c r="H117" s="74">
        <v>1.1936811000000001</v>
      </c>
      <c r="I117" s="74">
        <v>0.99539840000000002</v>
      </c>
      <c r="J117" s="74">
        <v>73.371859000000001</v>
      </c>
      <c r="K117" s="74">
        <v>79.25</v>
      </c>
      <c r="L117" s="74">
        <v>100</v>
      </c>
      <c r="M117" s="74">
        <v>0.27097690000000002</v>
      </c>
      <c r="N117" s="73">
        <v>1575</v>
      </c>
      <c r="O117" s="210">
        <v>0.1514983</v>
      </c>
      <c r="P117" s="210">
        <v>0.28181970000000001</v>
      </c>
      <c r="R117" s="90">
        <v>2010</v>
      </c>
      <c r="S117" s="73">
        <v>211</v>
      </c>
      <c r="T117" s="74">
        <v>1.9071</v>
      </c>
      <c r="U117" s="74">
        <v>1.4400252</v>
      </c>
      <c r="V117" s="74">
        <v>1.4400252</v>
      </c>
      <c r="W117" s="74">
        <v>1.7259696</v>
      </c>
      <c r="X117" s="74">
        <v>0.90059829999999996</v>
      </c>
      <c r="Y117" s="74">
        <v>0.75164779999999998</v>
      </c>
      <c r="Z117" s="74">
        <v>78.426540000000003</v>
      </c>
      <c r="AA117" s="74">
        <v>84.1875</v>
      </c>
      <c r="AB117" s="74">
        <v>100</v>
      </c>
      <c r="AC117" s="74">
        <v>0.30158370000000001</v>
      </c>
      <c r="AD117" s="73">
        <v>1172</v>
      </c>
      <c r="AE117" s="210">
        <v>0.1142054</v>
      </c>
      <c r="AF117" s="210">
        <v>0.36633929999999998</v>
      </c>
      <c r="AH117" s="90">
        <v>2010</v>
      </c>
      <c r="AI117" s="73">
        <v>410</v>
      </c>
      <c r="AJ117" s="74">
        <v>1.8609507000000001</v>
      </c>
      <c r="AK117" s="74">
        <v>1.6346814999999999</v>
      </c>
      <c r="AL117" s="74">
        <v>1.6346814999999999</v>
      </c>
      <c r="AM117" s="74">
        <v>1.9533107000000001</v>
      </c>
      <c r="AN117" s="74">
        <v>1.0319353</v>
      </c>
      <c r="AO117" s="74">
        <v>0.86239739999999998</v>
      </c>
      <c r="AP117" s="74">
        <v>75.973170999999994</v>
      </c>
      <c r="AQ117" s="74">
        <v>81.916669999999996</v>
      </c>
      <c r="AR117" s="74">
        <v>100</v>
      </c>
      <c r="AS117" s="74">
        <v>0.28590949999999998</v>
      </c>
      <c r="AT117" s="73">
        <v>2747</v>
      </c>
      <c r="AU117" s="210">
        <v>0.1329728</v>
      </c>
      <c r="AV117" s="210">
        <v>0.3125889</v>
      </c>
      <c r="AW117" s="74">
        <v>1.3141569</v>
      </c>
      <c r="AY117" s="90">
        <v>2010</v>
      </c>
    </row>
    <row r="118" spans="2:51">
      <c r="B118" s="90">
        <v>2011</v>
      </c>
      <c r="C118" s="73">
        <v>229</v>
      </c>
      <c r="D118" s="74">
        <v>2.0596795999999999</v>
      </c>
      <c r="E118" s="74">
        <v>2.1172442999999999</v>
      </c>
      <c r="F118" s="74">
        <v>2.1172442999999999</v>
      </c>
      <c r="G118" s="74">
        <v>2.4970566000000001</v>
      </c>
      <c r="H118" s="74">
        <v>1.3814541</v>
      </c>
      <c r="I118" s="74">
        <v>1.1974822000000001</v>
      </c>
      <c r="J118" s="74">
        <v>70.851528000000002</v>
      </c>
      <c r="K118" s="74">
        <v>77.75</v>
      </c>
      <c r="L118" s="74">
        <v>100</v>
      </c>
      <c r="M118" s="74">
        <v>0.30389090000000002</v>
      </c>
      <c r="N118" s="73">
        <v>2224</v>
      </c>
      <c r="O118" s="210">
        <v>0.21120240000000001</v>
      </c>
      <c r="P118" s="210">
        <v>0.40841290000000002</v>
      </c>
      <c r="R118" s="90">
        <v>2011</v>
      </c>
      <c r="S118" s="73">
        <v>239</v>
      </c>
      <c r="T118" s="74">
        <v>2.129785</v>
      </c>
      <c r="U118" s="74">
        <v>1.5898816</v>
      </c>
      <c r="V118" s="74">
        <v>1.5898816</v>
      </c>
      <c r="W118" s="74">
        <v>1.8953814</v>
      </c>
      <c r="X118" s="74">
        <v>1.0363713000000001</v>
      </c>
      <c r="Y118" s="74">
        <v>0.89141709999999996</v>
      </c>
      <c r="Z118" s="74">
        <v>76.430961999999994</v>
      </c>
      <c r="AA118" s="74">
        <v>84.3</v>
      </c>
      <c r="AB118" s="74">
        <v>100</v>
      </c>
      <c r="AC118" s="74">
        <v>0.333729</v>
      </c>
      <c r="AD118" s="73">
        <v>1737</v>
      </c>
      <c r="AE118" s="210">
        <v>0.1669572</v>
      </c>
      <c r="AF118" s="210">
        <v>0.53069770000000005</v>
      </c>
      <c r="AH118" s="90">
        <v>2011</v>
      </c>
      <c r="AI118" s="73">
        <v>468</v>
      </c>
      <c r="AJ118" s="74">
        <v>2.0948948000000001</v>
      </c>
      <c r="AK118" s="74">
        <v>1.8288008</v>
      </c>
      <c r="AL118" s="74">
        <v>1.8288008</v>
      </c>
      <c r="AM118" s="74">
        <v>2.1653801000000001</v>
      </c>
      <c r="AN118" s="74">
        <v>1.1969517999999999</v>
      </c>
      <c r="AO118" s="74">
        <v>1.0363405999999999</v>
      </c>
      <c r="AP118" s="74">
        <v>73.700855000000004</v>
      </c>
      <c r="AQ118" s="74">
        <v>81.875</v>
      </c>
      <c r="AR118" s="74">
        <v>100</v>
      </c>
      <c r="AS118" s="74">
        <v>0.3184302</v>
      </c>
      <c r="AT118" s="73">
        <v>3961</v>
      </c>
      <c r="AU118" s="210">
        <v>0.1892133</v>
      </c>
      <c r="AV118" s="210">
        <v>0.45432020000000001</v>
      </c>
      <c r="AW118" s="74">
        <v>1.3316994</v>
      </c>
      <c r="AY118" s="90">
        <v>2011</v>
      </c>
    </row>
    <row r="119" spans="2:51">
      <c r="B119" s="90">
        <v>2012</v>
      </c>
      <c r="C119" s="73">
        <v>204</v>
      </c>
      <c r="D119" s="74">
        <v>1.8032386</v>
      </c>
      <c r="E119" s="74">
        <v>1.8082339999999999</v>
      </c>
      <c r="F119" s="74">
        <v>1.8082339999999999</v>
      </c>
      <c r="G119" s="74">
        <v>2.1505793999999998</v>
      </c>
      <c r="H119" s="74">
        <v>1.1622602</v>
      </c>
      <c r="I119" s="74">
        <v>0.97841339999999999</v>
      </c>
      <c r="J119" s="74">
        <v>72.245097999999999</v>
      </c>
      <c r="K119" s="74">
        <v>79.333330000000004</v>
      </c>
      <c r="L119" s="74">
        <v>100</v>
      </c>
      <c r="M119" s="74">
        <v>0.27288410000000002</v>
      </c>
      <c r="N119" s="73">
        <v>1717</v>
      </c>
      <c r="O119" s="210">
        <v>0.16036790000000001</v>
      </c>
      <c r="P119" s="210">
        <v>0.32537670000000002</v>
      </c>
      <c r="R119" s="90">
        <v>2012</v>
      </c>
      <c r="S119" s="73">
        <v>235</v>
      </c>
      <c r="T119" s="74">
        <v>2.0577057999999999</v>
      </c>
      <c r="U119" s="74">
        <v>1.5931128000000001</v>
      </c>
      <c r="V119" s="74">
        <v>1.5931128000000001</v>
      </c>
      <c r="W119" s="74">
        <v>1.8768803000000001</v>
      </c>
      <c r="X119" s="74">
        <v>1.0504180999999999</v>
      </c>
      <c r="Y119" s="74">
        <v>0.90978899999999996</v>
      </c>
      <c r="Z119" s="74">
        <v>75.246808999999999</v>
      </c>
      <c r="AA119" s="74">
        <v>81.625</v>
      </c>
      <c r="AB119" s="74">
        <v>100</v>
      </c>
      <c r="AC119" s="74">
        <v>0.32511099999999998</v>
      </c>
      <c r="AD119" s="73">
        <v>1729</v>
      </c>
      <c r="AE119" s="210">
        <v>0.16327510000000001</v>
      </c>
      <c r="AF119" s="210">
        <v>0.54224249999999996</v>
      </c>
      <c r="AH119" s="90">
        <v>2012</v>
      </c>
      <c r="AI119" s="73">
        <v>439</v>
      </c>
      <c r="AJ119" s="74">
        <v>1.9310738999999999</v>
      </c>
      <c r="AK119" s="74">
        <v>1.6797656000000001</v>
      </c>
      <c r="AL119" s="74">
        <v>1.6797656000000001</v>
      </c>
      <c r="AM119" s="74">
        <v>1.9862947</v>
      </c>
      <c r="AN119" s="74">
        <v>1.0957878000000001</v>
      </c>
      <c r="AO119" s="74">
        <v>0.93571029999999999</v>
      </c>
      <c r="AP119" s="74">
        <v>73.851935999999995</v>
      </c>
      <c r="AQ119" s="74">
        <v>80.346149999999994</v>
      </c>
      <c r="AR119" s="74">
        <v>100</v>
      </c>
      <c r="AS119" s="74">
        <v>0.2985582</v>
      </c>
      <c r="AT119" s="73">
        <v>3446</v>
      </c>
      <c r="AU119" s="210">
        <v>0.1618135</v>
      </c>
      <c r="AV119" s="210">
        <v>0.40706059999999999</v>
      </c>
      <c r="AW119" s="74">
        <v>1.135032</v>
      </c>
      <c r="AY119" s="90">
        <v>2012</v>
      </c>
    </row>
    <row r="120" spans="2:51">
      <c r="B120" s="90">
        <v>2013</v>
      </c>
      <c r="C120" s="73">
        <v>220</v>
      </c>
      <c r="D120" s="74">
        <v>1.9120185000000001</v>
      </c>
      <c r="E120" s="74">
        <v>1.8695533</v>
      </c>
      <c r="F120" s="74">
        <v>1.8695533</v>
      </c>
      <c r="G120" s="74">
        <v>2.2538290000000001</v>
      </c>
      <c r="H120" s="74">
        <v>1.1669816</v>
      </c>
      <c r="I120" s="74">
        <v>0.98474980000000001</v>
      </c>
      <c r="J120" s="74">
        <v>75.163635999999997</v>
      </c>
      <c r="K120" s="74">
        <v>80.333330000000004</v>
      </c>
      <c r="L120" s="74">
        <v>100</v>
      </c>
      <c r="M120" s="74">
        <v>0.2889642</v>
      </c>
      <c r="N120" s="73">
        <v>1466</v>
      </c>
      <c r="O120" s="210">
        <v>0.13473769999999999</v>
      </c>
      <c r="P120" s="210">
        <v>0.27215430000000002</v>
      </c>
      <c r="R120" s="90">
        <v>2013</v>
      </c>
      <c r="S120" s="73">
        <v>283</v>
      </c>
      <c r="T120" s="74">
        <v>2.4350445000000001</v>
      </c>
      <c r="U120" s="74">
        <v>1.8199159</v>
      </c>
      <c r="V120" s="74">
        <v>1.8199159</v>
      </c>
      <c r="W120" s="74">
        <v>2.1501785999999998</v>
      </c>
      <c r="X120" s="74">
        <v>1.2069064</v>
      </c>
      <c r="Y120" s="74">
        <v>1.0396097</v>
      </c>
      <c r="Z120" s="74">
        <v>76.095405999999997</v>
      </c>
      <c r="AA120" s="74">
        <v>84.433329999999998</v>
      </c>
      <c r="AB120" s="74">
        <v>100</v>
      </c>
      <c r="AC120" s="74">
        <v>0.39234170000000002</v>
      </c>
      <c r="AD120" s="73">
        <v>2219</v>
      </c>
      <c r="AE120" s="210">
        <v>0.20591290000000001</v>
      </c>
      <c r="AF120" s="210">
        <v>0.67855799999999999</v>
      </c>
      <c r="AH120" s="90">
        <v>2013</v>
      </c>
      <c r="AI120" s="73">
        <v>503</v>
      </c>
      <c r="AJ120" s="74">
        <v>2.1748409</v>
      </c>
      <c r="AK120" s="74">
        <v>1.8328253000000001</v>
      </c>
      <c r="AL120" s="74">
        <v>1.8328253000000001</v>
      </c>
      <c r="AM120" s="74">
        <v>2.1868599</v>
      </c>
      <c r="AN120" s="74">
        <v>1.1806448</v>
      </c>
      <c r="AO120" s="74">
        <v>1.0076845000000001</v>
      </c>
      <c r="AP120" s="74">
        <v>75.687872999999996</v>
      </c>
      <c r="AQ120" s="74">
        <v>82.863640000000004</v>
      </c>
      <c r="AR120" s="74">
        <v>100</v>
      </c>
      <c r="AS120" s="74">
        <v>0.33925739999999999</v>
      </c>
      <c r="AT120" s="73">
        <v>3685</v>
      </c>
      <c r="AU120" s="210">
        <v>0.17015440000000001</v>
      </c>
      <c r="AV120" s="210">
        <v>0.4256759</v>
      </c>
      <c r="AW120" s="74">
        <v>1.0272745999999999</v>
      </c>
      <c r="AY120" s="90">
        <v>2013</v>
      </c>
    </row>
    <row r="121" spans="2:51">
      <c r="B121" s="90">
        <v>2014</v>
      </c>
      <c r="C121" s="73">
        <v>251</v>
      </c>
      <c r="D121" s="74">
        <v>2.1512036999999999</v>
      </c>
      <c r="E121" s="74">
        <v>2.0770382000000001</v>
      </c>
      <c r="F121" s="74">
        <v>2.0770382000000001</v>
      </c>
      <c r="G121" s="74">
        <v>2.4852424000000002</v>
      </c>
      <c r="H121" s="74">
        <v>1.2977643000000001</v>
      </c>
      <c r="I121" s="74">
        <v>1.0958599</v>
      </c>
      <c r="J121" s="74">
        <v>74.836652999999998</v>
      </c>
      <c r="K121" s="74">
        <v>79.4375</v>
      </c>
      <c r="L121" s="74">
        <v>100</v>
      </c>
      <c r="M121" s="74">
        <v>0.31946039999999998</v>
      </c>
      <c r="N121" s="73">
        <v>1701</v>
      </c>
      <c r="O121" s="210">
        <v>0.15434020000000001</v>
      </c>
      <c r="P121" s="210">
        <v>0.3097994</v>
      </c>
      <c r="R121" s="90">
        <v>2014</v>
      </c>
      <c r="S121" s="73">
        <v>287</v>
      </c>
      <c r="T121" s="74">
        <v>2.4305967000000002</v>
      </c>
      <c r="U121" s="74">
        <v>1.8132497000000001</v>
      </c>
      <c r="V121" s="74">
        <v>1.8132497000000001</v>
      </c>
      <c r="W121" s="74">
        <v>2.1385201</v>
      </c>
      <c r="X121" s="74">
        <v>1.1904661000000001</v>
      </c>
      <c r="Y121" s="74">
        <v>1.0215269</v>
      </c>
      <c r="Z121" s="74">
        <v>76.076655000000002</v>
      </c>
      <c r="AA121" s="74">
        <v>83.9375</v>
      </c>
      <c r="AB121" s="74">
        <v>100</v>
      </c>
      <c r="AC121" s="74">
        <v>0.3802836</v>
      </c>
      <c r="AD121" s="73">
        <v>2152</v>
      </c>
      <c r="AE121" s="210">
        <v>0.19662250000000001</v>
      </c>
      <c r="AF121" s="210">
        <v>0.6438083</v>
      </c>
      <c r="AH121" s="90">
        <v>2014</v>
      </c>
      <c r="AI121" s="73">
        <v>538</v>
      </c>
      <c r="AJ121" s="74">
        <v>2.2917328000000001</v>
      </c>
      <c r="AK121" s="74">
        <v>1.9192034</v>
      </c>
      <c r="AL121" s="74">
        <v>1.9192034</v>
      </c>
      <c r="AM121" s="74">
        <v>2.2783253999999999</v>
      </c>
      <c r="AN121" s="74">
        <v>1.2314813</v>
      </c>
      <c r="AO121" s="74">
        <v>1.0487625</v>
      </c>
      <c r="AP121" s="74">
        <v>75.498141000000004</v>
      </c>
      <c r="AQ121" s="74">
        <v>82.076920000000001</v>
      </c>
      <c r="AR121" s="74">
        <v>100</v>
      </c>
      <c r="AS121" s="74">
        <v>0.34925990000000001</v>
      </c>
      <c r="AT121" s="73">
        <v>3853</v>
      </c>
      <c r="AU121" s="210">
        <v>0.17540790000000001</v>
      </c>
      <c r="AV121" s="210">
        <v>0.43619229999999998</v>
      </c>
      <c r="AW121" s="74">
        <v>1.1454782999999999</v>
      </c>
      <c r="AY121" s="90">
        <v>2014</v>
      </c>
    </row>
    <row r="122" spans="2:51">
      <c r="B122" s="90">
        <v>2015</v>
      </c>
      <c r="C122" s="73">
        <v>237</v>
      </c>
      <c r="D122" s="74">
        <v>2.0037788999999999</v>
      </c>
      <c r="E122" s="74">
        <v>1.9140443</v>
      </c>
      <c r="F122" s="74">
        <v>1.9140443</v>
      </c>
      <c r="G122" s="74">
        <v>2.2652535</v>
      </c>
      <c r="H122" s="74">
        <v>1.2285218</v>
      </c>
      <c r="I122" s="74">
        <v>1.0266875</v>
      </c>
      <c r="J122" s="74">
        <v>73.126581999999999</v>
      </c>
      <c r="K122" s="74">
        <v>77.5</v>
      </c>
      <c r="L122" s="74">
        <v>100</v>
      </c>
      <c r="M122" s="74">
        <v>0.29116189999999997</v>
      </c>
      <c r="N122" s="73">
        <v>1821</v>
      </c>
      <c r="O122" s="210">
        <v>0.16317400000000001</v>
      </c>
      <c r="P122" s="210">
        <v>0.32202500000000001</v>
      </c>
      <c r="R122" s="90">
        <v>2015</v>
      </c>
      <c r="S122" s="73">
        <v>289</v>
      </c>
      <c r="T122" s="74">
        <v>2.4106751000000002</v>
      </c>
      <c r="U122" s="74">
        <v>1.7594922</v>
      </c>
      <c r="V122" s="74">
        <v>1.7594922</v>
      </c>
      <c r="W122" s="74">
        <v>2.1080519</v>
      </c>
      <c r="X122" s="74">
        <v>1.1228578</v>
      </c>
      <c r="Y122" s="74">
        <v>0.96337419999999996</v>
      </c>
      <c r="Z122" s="74">
        <v>77.778547000000003</v>
      </c>
      <c r="AA122" s="74">
        <v>83.35</v>
      </c>
      <c r="AB122" s="74">
        <v>100</v>
      </c>
      <c r="AC122" s="74">
        <v>0.37159900000000001</v>
      </c>
      <c r="AD122" s="73">
        <v>1637</v>
      </c>
      <c r="AE122" s="210">
        <v>0.14736450000000001</v>
      </c>
      <c r="AF122" s="210">
        <v>0.48822680000000002</v>
      </c>
      <c r="AH122" s="90">
        <v>2015</v>
      </c>
      <c r="AI122" s="73">
        <v>526</v>
      </c>
      <c r="AJ122" s="74">
        <v>2.2085997000000002</v>
      </c>
      <c r="AK122" s="74">
        <v>1.8365534999999999</v>
      </c>
      <c r="AL122" s="74">
        <v>1.8365534999999999</v>
      </c>
      <c r="AM122" s="74">
        <v>2.1874150000000001</v>
      </c>
      <c r="AN122" s="74">
        <v>1.1750152</v>
      </c>
      <c r="AO122" s="74">
        <v>0.99482110000000001</v>
      </c>
      <c r="AP122" s="74">
        <v>75.682509999999994</v>
      </c>
      <c r="AQ122" s="74">
        <v>81.05556</v>
      </c>
      <c r="AR122" s="74">
        <v>100</v>
      </c>
      <c r="AS122" s="74">
        <v>0.33046429999999999</v>
      </c>
      <c r="AT122" s="73">
        <v>3458</v>
      </c>
      <c r="AU122" s="210">
        <v>0.15528739999999999</v>
      </c>
      <c r="AV122" s="210">
        <v>0.38388990000000001</v>
      </c>
      <c r="AW122" s="74">
        <v>1.087839</v>
      </c>
      <c r="AY122" s="90">
        <v>2015</v>
      </c>
    </row>
    <row r="123" spans="2:51">
      <c r="B123" s="90">
        <v>2016</v>
      </c>
      <c r="C123" s="73">
        <v>234</v>
      </c>
      <c r="D123" s="74">
        <v>1.9495062999999999</v>
      </c>
      <c r="E123" s="74">
        <v>1.8381856000000001</v>
      </c>
      <c r="F123" s="74">
        <v>1.8381856000000001</v>
      </c>
      <c r="G123" s="74">
        <v>2.1892513</v>
      </c>
      <c r="H123" s="74">
        <v>1.1576202</v>
      </c>
      <c r="I123" s="74">
        <v>0.96862179999999998</v>
      </c>
      <c r="J123" s="74">
        <v>74.679486999999995</v>
      </c>
      <c r="K123" s="74">
        <v>79.5</v>
      </c>
      <c r="L123" s="74">
        <v>100</v>
      </c>
      <c r="M123" s="74">
        <v>0.28441549999999999</v>
      </c>
      <c r="N123" s="73">
        <v>1608</v>
      </c>
      <c r="O123" s="210">
        <v>0.1421356</v>
      </c>
      <c r="P123" s="210">
        <v>0.28816429999999998</v>
      </c>
      <c r="R123" s="90">
        <v>2016</v>
      </c>
      <c r="S123" s="73">
        <v>260</v>
      </c>
      <c r="T123" s="74">
        <v>2.1332689</v>
      </c>
      <c r="U123" s="74">
        <v>1.5666401000000001</v>
      </c>
      <c r="V123" s="74">
        <v>1.5666401000000001</v>
      </c>
      <c r="W123" s="74">
        <v>1.8668294000000001</v>
      </c>
      <c r="X123" s="74">
        <v>0.98694530000000003</v>
      </c>
      <c r="Y123" s="74">
        <v>0.81758470000000005</v>
      </c>
      <c r="Z123" s="74">
        <v>78.426923000000002</v>
      </c>
      <c r="AA123" s="74">
        <v>83.5</v>
      </c>
      <c r="AB123" s="74">
        <v>100</v>
      </c>
      <c r="AC123" s="74">
        <v>0.3381014</v>
      </c>
      <c r="AD123" s="73">
        <v>1378</v>
      </c>
      <c r="AE123" s="210">
        <v>0.1220681</v>
      </c>
      <c r="AF123" s="210">
        <v>0.41400779999999998</v>
      </c>
      <c r="AH123" s="90">
        <v>2016</v>
      </c>
      <c r="AI123" s="73">
        <v>494</v>
      </c>
      <c r="AJ123" s="74">
        <v>2.0420896000000002</v>
      </c>
      <c r="AK123" s="74">
        <v>1.6877606000000001</v>
      </c>
      <c r="AL123" s="74">
        <v>1.6877606000000001</v>
      </c>
      <c r="AM123" s="74">
        <v>2.0091572000000002</v>
      </c>
      <c r="AN123" s="74">
        <v>1.0652183</v>
      </c>
      <c r="AO123" s="74">
        <v>0.88811039999999997</v>
      </c>
      <c r="AP123" s="74">
        <v>76.651821999999996</v>
      </c>
      <c r="AQ123" s="74">
        <v>81.363640000000004</v>
      </c>
      <c r="AR123" s="74">
        <v>100</v>
      </c>
      <c r="AS123" s="74">
        <v>0.31035220000000002</v>
      </c>
      <c r="AT123" s="73">
        <v>2986</v>
      </c>
      <c r="AU123" s="210">
        <v>0.1321126</v>
      </c>
      <c r="AV123" s="210">
        <v>0.33518209999999998</v>
      </c>
      <c r="AW123" s="74">
        <v>1.1733298000000001</v>
      </c>
      <c r="AY123" s="90">
        <v>2016</v>
      </c>
    </row>
    <row r="124" spans="2:51">
      <c r="B124" s="90">
        <v>2017</v>
      </c>
      <c r="C124" s="73">
        <v>264</v>
      </c>
      <c r="D124" s="74">
        <v>2.1632984</v>
      </c>
      <c r="E124" s="74">
        <v>2.0046263</v>
      </c>
      <c r="F124" s="74">
        <v>2.0046263</v>
      </c>
      <c r="G124" s="74">
        <v>2.3750936</v>
      </c>
      <c r="H124" s="74">
        <v>1.2853952</v>
      </c>
      <c r="I124" s="74">
        <v>1.0805113</v>
      </c>
      <c r="J124" s="74">
        <v>73.537879000000004</v>
      </c>
      <c r="K124" s="74">
        <v>78.3</v>
      </c>
      <c r="L124" s="74">
        <v>100</v>
      </c>
      <c r="M124" s="74">
        <v>0.31592170000000003</v>
      </c>
      <c r="N124" s="73">
        <v>1940</v>
      </c>
      <c r="O124" s="210">
        <v>0.16886960000000001</v>
      </c>
      <c r="P124" s="210">
        <v>0.34415709999999999</v>
      </c>
      <c r="R124" s="90">
        <v>2017</v>
      </c>
      <c r="S124" s="73">
        <v>267</v>
      </c>
      <c r="T124" s="74">
        <v>2.1551374000000001</v>
      </c>
      <c r="U124" s="74">
        <v>1.5431604999999999</v>
      </c>
      <c r="V124" s="74">
        <v>1.5431604999999999</v>
      </c>
      <c r="W124" s="74">
        <v>1.8514809000000001</v>
      </c>
      <c r="X124" s="74">
        <v>0.96252420000000005</v>
      </c>
      <c r="Y124" s="74">
        <v>0.80810970000000004</v>
      </c>
      <c r="Z124" s="74">
        <v>78.891385999999997</v>
      </c>
      <c r="AA124" s="74">
        <v>84.214290000000005</v>
      </c>
      <c r="AB124" s="74">
        <v>100</v>
      </c>
      <c r="AC124" s="74">
        <v>0.34021839999999998</v>
      </c>
      <c r="AD124" s="73">
        <v>1332</v>
      </c>
      <c r="AE124" s="210">
        <v>0.1161387</v>
      </c>
      <c r="AF124" s="210">
        <v>0.39751819999999999</v>
      </c>
      <c r="AH124" s="90">
        <v>2017</v>
      </c>
      <c r="AI124" s="73">
        <v>531</v>
      </c>
      <c r="AJ124" s="74">
        <v>2.1591871999999999</v>
      </c>
      <c r="AK124" s="74">
        <v>1.7591313</v>
      </c>
      <c r="AL124" s="74">
        <v>1.7591313</v>
      </c>
      <c r="AM124" s="74">
        <v>2.0949886000000002</v>
      </c>
      <c r="AN124" s="74">
        <v>1.1158728</v>
      </c>
      <c r="AO124" s="74">
        <v>0.93823880000000004</v>
      </c>
      <c r="AP124" s="74">
        <v>76.229754999999997</v>
      </c>
      <c r="AQ124" s="74">
        <v>81.807689999999994</v>
      </c>
      <c r="AR124" s="74">
        <v>100</v>
      </c>
      <c r="AS124" s="74">
        <v>0.3276888</v>
      </c>
      <c r="AT124" s="73">
        <v>3272</v>
      </c>
      <c r="AU124" s="210">
        <v>0.14252609999999999</v>
      </c>
      <c r="AV124" s="210">
        <v>0.36405110000000002</v>
      </c>
      <c r="AW124" s="74">
        <v>1.2990394000000001</v>
      </c>
      <c r="AY124" s="90">
        <v>2017</v>
      </c>
    </row>
    <row r="125" spans="2:51">
      <c r="B125" s="90">
        <v>2018</v>
      </c>
      <c r="C125" s="73">
        <v>225</v>
      </c>
      <c r="D125" s="74">
        <v>1.8159482</v>
      </c>
      <c r="E125" s="74">
        <v>1.6424117</v>
      </c>
      <c r="F125" s="74">
        <v>1.6424117</v>
      </c>
      <c r="G125" s="74">
        <v>1.9730227</v>
      </c>
      <c r="H125" s="74">
        <v>1.0559757000000001</v>
      </c>
      <c r="I125" s="74">
        <v>0.90677079999999999</v>
      </c>
      <c r="J125" s="74">
        <v>74.671110999999996</v>
      </c>
      <c r="K125" s="74">
        <v>79.5</v>
      </c>
      <c r="L125" s="74">
        <v>100</v>
      </c>
      <c r="M125" s="74">
        <v>0.2702021</v>
      </c>
      <c r="N125" s="73">
        <v>1630</v>
      </c>
      <c r="O125" s="210">
        <v>0.13991300000000001</v>
      </c>
      <c r="P125" s="210">
        <v>0.2920257</v>
      </c>
      <c r="R125" s="90">
        <v>2018</v>
      </c>
      <c r="S125" s="73">
        <v>271</v>
      </c>
      <c r="T125" s="74">
        <v>2.1554060000000002</v>
      </c>
      <c r="U125" s="74">
        <v>1.5651041999999999</v>
      </c>
      <c r="V125" s="74">
        <v>1.5651041999999999</v>
      </c>
      <c r="W125" s="74">
        <v>1.8630294000000001</v>
      </c>
      <c r="X125" s="74">
        <v>1.0375019999999999</v>
      </c>
      <c r="Y125" s="74">
        <v>0.90950609999999998</v>
      </c>
      <c r="Z125" s="74">
        <v>76.214022</v>
      </c>
      <c r="AA125" s="74">
        <v>83.5625</v>
      </c>
      <c r="AB125" s="74">
        <v>100</v>
      </c>
      <c r="AC125" s="74">
        <v>0.35274519999999998</v>
      </c>
      <c r="AD125" s="73">
        <v>1981</v>
      </c>
      <c r="AE125" s="210">
        <v>0.17029820000000001</v>
      </c>
      <c r="AF125" s="210">
        <v>0.60108260000000002</v>
      </c>
      <c r="AH125" s="90">
        <v>2018</v>
      </c>
      <c r="AI125" s="73">
        <v>496</v>
      </c>
      <c r="AJ125" s="74">
        <v>1.9869201000000001</v>
      </c>
      <c r="AK125" s="74">
        <v>1.5973326999999999</v>
      </c>
      <c r="AL125" s="74">
        <v>1.5973326999999999</v>
      </c>
      <c r="AM125" s="74">
        <v>1.9100185999999999</v>
      </c>
      <c r="AN125" s="74">
        <v>1.0428765</v>
      </c>
      <c r="AO125" s="74">
        <v>0.90499309999999999</v>
      </c>
      <c r="AP125" s="74">
        <v>75.514112999999995</v>
      </c>
      <c r="AQ125" s="74">
        <v>82.071430000000007</v>
      </c>
      <c r="AR125" s="74">
        <v>100</v>
      </c>
      <c r="AS125" s="74">
        <v>0.30981219999999998</v>
      </c>
      <c r="AT125" s="73">
        <v>3611</v>
      </c>
      <c r="AU125" s="210">
        <v>0.15509410000000001</v>
      </c>
      <c r="AV125" s="210">
        <v>0.40676230000000002</v>
      </c>
      <c r="AW125" s="74">
        <v>1.0493945</v>
      </c>
      <c r="AY125" s="90">
        <v>2018</v>
      </c>
    </row>
    <row r="126" spans="2:51">
      <c r="B126" s="90">
        <v>2019</v>
      </c>
      <c r="C126" s="73">
        <v>234</v>
      </c>
      <c r="D126" s="74">
        <v>1.8605064</v>
      </c>
      <c r="E126" s="74">
        <v>1.6564430000000001</v>
      </c>
      <c r="F126" s="74">
        <v>1.6564430000000001</v>
      </c>
      <c r="G126" s="74">
        <v>2.0056009000000001</v>
      </c>
      <c r="H126" s="74">
        <v>1.0351600999999999</v>
      </c>
      <c r="I126" s="74">
        <v>0.86934690000000003</v>
      </c>
      <c r="J126" s="74">
        <v>76.115385000000003</v>
      </c>
      <c r="K126" s="74">
        <v>80.5</v>
      </c>
      <c r="L126" s="74">
        <v>100</v>
      </c>
      <c r="M126" s="74">
        <v>0.26993980000000001</v>
      </c>
      <c r="N126" s="73">
        <v>1374</v>
      </c>
      <c r="O126" s="210">
        <v>0.116386</v>
      </c>
      <c r="P126" s="210">
        <v>0.2380408</v>
      </c>
      <c r="R126" s="90">
        <v>2019</v>
      </c>
      <c r="S126" s="73">
        <v>310</v>
      </c>
      <c r="T126" s="74">
        <v>2.4299232000000002</v>
      </c>
      <c r="U126" s="74">
        <v>1.7115283999999999</v>
      </c>
      <c r="V126" s="74">
        <v>1.7115283999999999</v>
      </c>
      <c r="W126" s="74">
        <v>2.0544981</v>
      </c>
      <c r="X126" s="74">
        <v>1.0749649999999999</v>
      </c>
      <c r="Y126" s="74">
        <v>0.91616909999999996</v>
      </c>
      <c r="Z126" s="74">
        <v>78.738709999999998</v>
      </c>
      <c r="AA126" s="74">
        <v>85.166669999999996</v>
      </c>
      <c r="AB126" s="74">
        <v>100</v>
      </c>
      <c r="AC126" s="74">
        <v>0.38811129999999999</v>
      </c>
      <c r="AD126" s="73">
        <v>1655</v>
      </c>
      <c r="AE126" s="210">
        <v>0.14039489999999999</v>
      </c>
      <c r="AF126" s="210">
        <v>0.49301149999999999</v>
      </c>
      <c r="AH126" s="90">
        <v>2019</v>
      </c>
      <c r="AI126" s="73">
        <v>544</v>
      </c>
      <c r="AJ126" s="74">
        <v>2.1472419</v>
      </c>
      <c r="AK126" s="74">
        <v>1.6886479999999999</v>
      </c>
      <c r="AL126" s="74">
        <v>1.6886479999999999</v>
      </c>
      <c r="AM126" s="74">
        <v>2.0364312</v>
      </c>
      <c r="AN126" s="74">
        <v>1.0562088000000001</v>
      </c>
      <c r="AO126" s="74">
        <v>0.89314640000000001</v>
      </c>
      <c r="AP126" s="74">
        <v>77.610293999999996</v>
      </c>
      <c r="AQ126" s="74">
        <v>82.666669999999996</v>
      </c>
      <c r="AR126" s="74">
        <v>100</v>
      </c>
      <c r="AS126" s="74">
        <v>0.32660899999999998</v>
      </c>
      <c r="AT126" s="73">
        <v>3029</v>
      </c>
      <c r="AU126" s="210">
        <v>0.12838169999999999</v>
      </c>
      <c r="AV126" s="210">
        <v>0.33179829999999999</v>
      </c>
      <c r="AW126" s="74">
        <v>0.96781510000000004</v>
      </c>
      <c r="AY126" s="90">
        <v>2019</v>
      </c>
    </row>
    <row r="127" spans="2:51">
      <c r="B127" s="90">
        <v>2020</v>
      </c>
      <c r="C127" s="73">
        <v>261</v>
      </c>
      <c r="D127" s="74">
        <v>2.0504942000000002</v>
      </c>
      <c r="E127" s="74">
        <v>1.8057049999999999</v>
      </c>
      <c r="F127" s="74">
        <v>1.8057049999999999</v>
      </c>
      <c r="G127" s="74">
        <v>2.1640188999999999</v>
      </c>
      <c r="H127" s="74">
        <v>1.1566658999999999</v>
      </c>
      <c r="I127" s="74">
        <v>0.98271750000000002</v>
      </c>
      <c r="J127" s="74">
        <v>74.609195</v>
      </c>
      <c r="K127" s="74">
        <v>80.099999999999994</v>
      </c>
      <c r="L127" s="74">
        <v>100</v>
      </c>
      <c r="M127" s="74">
        <v>0.30855440000000001</v>
      </c>
      <c r="N127" s="73">
        <v>1933</v>
      </c>
      <c r="O127" s="210">
        <v>0.16217129999999999</v>
      </c>
      <c r="P127" s="210">
        <v>0.34872690000000001</v>
      </c>
      <c r="R127" s="90">
        <v>2020</v>
      </c>
      <c r="S127" s="73">
        <v>272</v>
      </c>
      <c r="T127" s="74">
        <v>2.1051639</v>
      </c>
      <c r="U127" s="74">
        <v>1.4699660000000001</v>
      </c>
      <c r="V127" s="74">
        <v>1.4699660000000001</v>
      </c>
      <c r="W127" s="74">
        <v>1.7651454</v>
      </c>
      <c r="X127" s="74">
        <v>0.89324890000000001</v>
      </c>
      <c r="Y127" s="74">
        <v>0.73875639999999998</v>
      </c>
      <c r="Z127" s="74">
        <v>79.963234999999997</v>
      </c>
      <c r="AA127" s="74">
        <v>84.8</v>
      </c>
      <c r="AB127" s="74">
        <v>100</v>
      </c>
      <c r="AC127" s="74">
        <v>0.35457290000000002</v>
      </c>
      <c r="AD127" s="73">
        <v>1177</v>
      </c>
      <c r="AE127" s="210">
        <v>9.8776500000000003E-2</v>
      </c>
      <c r="AF127" s="210">
        <v>0.36095769999999999</v>
      </c>
      <c r="AH127" s="90">
        <v>2020</v>
      </c>
      <c r="AI127" s="73">
        <v>533</v>
      </c>
      <c r="AJ127" s="74">
        <v>2.0780335999999999</v>
      </c>
      <c r="AK127" s="74">
        <v>1.6239512</v>
      </c>
      <c r="AL127" s="74">
        <v>1.6239512</v>
      </c>
      <c r="AM127" s="74">
        <v>1.9462661000000001</v>
      </c>
      <c r="AN127" s="74">
        <v>1.0177422</v>
      </c>
      <c r="AO127" s="74">
        <v>0.85468949999999999</v>
      </c>
      <c r="AP127" s="74">
        <v>77.341463000000005</v>
      </c>
      <c r="AQ127" s="74">
        <v>82.366669999999999</v>
      </c>
      <c r="AR127" s="74">
        <v>100</v>
      </c>
      <c r="AS127" s="74">
        <v>0.33044020000000002</v>
      </c>
      <c r="AT127" s="73">
        <v>3110</v>
      </c>
      <c r="AU127" s="210">
        <v>0.13047880000000001</v>
      </c>
      <c r="AV127" s="210">
        <v>0.35325689999999998</v>
      </c>
      <c r="AW127" s="74">
        <v>1.2283991000000001</v>
      </c>
      <c r="AY127" s="90">
        <v>2020</v>
      </c>
    </row>
    <row r="128" spans="2:51">
      <c r="B128" s="90">
        <v>2021</v>
      </c>
      <c r="C128" s="73">
        <v>253</v>
      </c>
      <c r="D128" s="74">
        <v>1.9844056000000001</v>
      </c>
      <c r="E128" s="74">
        <v>1.7028969</v>
      </c>
      <c r="F128" s="74">
        <v>1.7028969</v>
      </c>
      <c r="G128" s="74">
        <v>2.0254512</v>
      </c>
      <c r="H128" s="74">
        <v>1.0950422</v>
      </c>
      <c r="I128" s="74">
        <v>0.91944619999999999</v>
      </c>
      <c r="J128" s="74">
        <v>74.735178000000005</v>
      </c>
      <c r="K128" s="74">
        <v>78.833330000000004</v>
      </c>
      <c r="L128" s="74">
        <v>100</v>
      </c>
      <c r="M128" s="74">
        <v>0.28299459999999999</v>
      </c>
      <c r="N128" s="73">
        <v>1727</v>
      </c>
      <c r="O128" s="210">
        <v>0.14509259999999999</v>
      </c>
      <c r="P128" s="210">
        <v>0.30938070000000001</v>
      </c>
      <c r="R128" s="90">
        <v>2021</v>
      </c>
      <c r="S128" s="73">
        <v>286</v>
      </c>
      <c r="T128" s="74">
        <v>2.2108840000000001</v>
      </c>
      <c r="U128" s="74">
        <v>1.5078389000000001</v>
      </c>
      <c r="V128" s="74">
        <v>1.5078389000000001</v>
      </c>
      <c r="W128" s="74">
        <v>1.8198156999999999</v>
      </c>
      <c r="X128" s="74">
        <v>0.93156530000000004</v>
      </c>
      <c r="Y128" s="74">
        <v>0.77114400000000005</v>
      </c>
      <c r="Z128" s="74">
        <v>79.821678000000006</v>
      </c>
      <c r="AA128" s="74">
        <v>84.545450000000002</v>
      </c>
      <c r="AB128" s="74">
        <v>100</v>
      </c>
      <c r="AC128" s="74">
        <v>0.34849150000000001</v>
      </c>
      <c r="AD128" s="73">
        <v>1351</v>
      </c>
      <c r="AE128" s="210">
        <v>0.1135699</v>
      </c>
      <c r="AF128" s="210">
        <v>0.40333409999999997</v>
      </c>
      <c r="AH128" s="90">
        <v>2021</v>
      </c>
      <c r="AI128" s="73">
        <v>539</v>
      </c>
      <c r="AJ128" s="74">
        <v>2.0984674000000001</v>
      </c>
      <c r="AK128" s="74">
        <v>1.6065735999999999</v>
      </c>
      <c r="AL128" s="74">
        <v>1.6065735999999999</v>
      </c>
      <c r="AM128" s="74">
        <v>1.9248902000000001</v>
      </c>
      <c r="AN128" s="74">
        <v>1.012982</v>
      </c>
      <c r="AO128" s="74">
        <v>0.84482820000000003</v>
      </c>
      <c r="AP128" s="74">
        <v>77.434137000000007</v>
      </c>
      <c r="AQ128" s="74">
        <v>82.30556</v>
      </c>
      <c r="AR128" s="74">
        <v>100</v>
      </c>
      <c r="AS128" s="74">
        <v>0.31434250000000002</v>
      </c>
      <c r="AT128" s="73">
        <v>3078</v>
      </c>
      <c r="AU128" s="210">
        <v>0.1293359</v>
      </c>
      <c r="AV128" s="210">
        <v>0.34461520000000001</v>
      </c>
      <c r="AW128" s="74">
        <v>1.1293626999999999</v>
      </c>
      <c r="AY128" s="90">
        <v>2021</v>
      </c>
    </row>
    <row r="129" spans="2:51">
      <c r="B129" s="90">
        <v>2022</v>
      </c>
      <c r="C129" s="73">
        <v>272</v>
      </c>
      <c r="D129" s="74">
        <v>2.1068696</v>
      </c>
      <c r="E129" s="74">
        <v>1.7885150000000001</v>
      </c>
      <c r="F129" s="74">
        <v>1.7885150000000001</v>
      </c>
      <c r="G129" s="74">
        <v>2.1367394000000002</v>
      </c>
      <c r="H129" s="74">
        <v>1.1347973</v>
      </c>
      <c r="I129" s="74">
        <v>0.95565109999999998</v>
      </c>
      <c r="J129" s="74">
        <v>75.25</v>
      </c>
      <c r="K129" s="74">
        <v>81.230770000000007</v>
      </c>
      <c r="L129" s="74">
        <v>100</v>
      </c>
      <c r="M129" s="74">
        <v>0.27220689999999997</v>
      </c>
      <c r="N129" s="73">
        <v>1892</v>
      </c>
      <c r="O129" s="210">
        <v>0.15746499999999999</v>
      </c>
      <c r="P129" s="210">
        <v>0.32181520000000002</v>
      </c>
      <c r="R129" s="90">
        <v>2022</v>
      </c>
      <c r="S129" s="73">
        <v>289</v>
      </c>
      <c r="T129" s="74">
        <v>2.2053913999999999</v>
      </c>
      <c r="U129" s="74">
        <v>1.474154</v>
      </c>
      <c r="V129" s="74">
        <v>1.474154</v>
      </c>
      <c r="W129" s="74">
        <v>1.7832642000000001</v>
      </c>
      <c r="X129" s="74">
        <v>0.91312000000000004</v>
      </c>
      <c r="Y129" s="74">
        <v>0.77411030000000003</v>
      </c>
      <c r="Z129" s="74">
        <v>79.851211000000006</v>
      </c>
      <c r="AA129" s="74">
        <v>85.75</v>
      </c>
      <c r="AB129" s="74">
        <v>100</v>
      </c>
      <c r="AC129" s="74">
        <v>0.31753009999999998</v>
      </c>
      <c r="AD129" s="73">
        <v>1421</v>
      </c>
      <c r="AE129" s="210">
        <v>0.11828329999999999</v>
      </c>
      <c r="AF129" s="210">
        <v>0.39849240000000002</v>
      </c>
      <c r="AH129" s="90">
        <v>2022</v>
      </c>
      <c r="AI129" s="73">
        <v>561</v>
      </c>
      <c r="AJ129" s="74">
        <v>2.156498</v>
      </c>
      <c r="AK129" s="74">
        <v>1.6228237999999999</v>
      </c>
      <c r="AL129" s="74">
        <v>1.6228237999999999</v>
      </c>
      <c r="AM129" s="74">
        <v>1.9493434999999999</v>
      </c>
      <c r="AN129" s="74">
        <v>1.0197555</v>
      </c>
      <c r="AO129" s="74">
        <v>0.86236860000000004</v>
      </c>
      <c r="AP129" s="74">
        <v>77.620321000000004</v>
      </c>
      <c r="AQ129" s="74">
        <v>82.911760000000001</v>
      </c>
      <c r="AR129" s="74">
        <v>100</v>
      </c>
      <c r="AS129" s="74">
        <v>0.29381109999999999</v>
      </c>
      <c r="AT129" s="73">
        <v>3313</v>
      </c>
      <c r="AU129" s="210">
        <v>0.13787559999999999</v>
      </c>
      <c r="AV129" s="210">
        <v>0.35076429999999997</v>
      </c>
      <c r="AW129" s="74">
        <v>1.2132483999999999</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0" t="s">
        <v>24</v>
      </c>
      <c r="P130" s="210"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0" t="s">
        <v>24</v>
      </c>
      <c r="AF130" s="210"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0" t="s">
        <v>24</v>
      </c>
      <c r="AV130" s="210"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0" t="s">
        <v>24</v>
      </c>
      <c r="P131" s="210"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0" t="s">
        <v>24</v>
      </c>
      <c r="AF131" s="210"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0" t="s">
        <v>24</v>
      </c>
      <c r="AV131" s="210"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0" t="s">
        <v>24</v>
      </c>
      <c r="P132" s="210"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0" t="s">
        <v>24</v>
      </c>
      <c r="AF132" s="210"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0" t="s">
        <v>24</v>
      </c>
      <c r="AV132" s="210"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215</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c r="B71" s="87">
        <v>1964</v>
      </c>
      <c r="C71" s="73" t="s">
        <v>24</v>
      </c>
      <c r="D71" s="73" t="s">
        <v>24</v>
      </c>
      <c r="E71" s="73" t="s">
        <v>24</v>
      </c>
      <c r="F71" s="73" t="s">
        <v>24</v>
      </c>
      <c r="G71" s="73" t="s">
        <v>24</v>
      </c>
      <c r="H71" s="73" t="s">
        <v>24</v>
      </c>
      <c r="I71" s="73" t="s">
        <v>24</v>
      </c>
      <c r="J71" s="73" t="s">
        <v>24</v>
      </c>
      <c r="K71" s="73" t="s">
        <v>24</v>
      </c>
      <c r="L71" s="73" t="s">
        <v>24</v>
      </c>
      <c r="M71" s="73" t="s">
        <v>24</v>
      </c>
      <c r="N71" s="73" t="s">
        <v>24</v>
      </c>
      <c r="O71" s="73" t="s">
        <v>24</v>
      </c>
      <c r="P71" s="73" t="s">
        <v>24</v>
      </c>
      <c r="Q71" s="73" t="s">
        <v>24</v>
      </c>
      <c r="R71" s="73" t="s">
        <v>24</v>
      </c>
      <c r="S71" s="73" t="s">
        <v>24</v>
      </c>
      <c r="T71" s="73" t="s">
        <v>24</v>
      </c>
      <c r="U71" s="73" t="s">
        <v>24</v>
      </c>
      <c r="V71" s="73" t="s">
        <v>24</v>
      </c>
      <c r="X71" s="87">
        <v>1964</v>
      </c>
      <c r="Y71" s="73" t="s">
        <v>24</v>
      </c>
      <c r="Z71" s="73" t="s">
        <v>24</v>
      </c>
      <c r="AA71" s="73" t="s">
        <v>24</v>
      </c>
      <c r="AB71" s="73" t="s">
        <v>24</v>
      </c>
      <c r="AC71" s="73" t="s">
        <v>24</v>
      </c>
      <c r="AD71" s="73" t="s">
        <v>24</v>
      </c>
      <c r="AE71" s="73" t="s">
        <v>24</v>
      </c>
      <c r="AF71" s="73" t="s">
        <v>24</v>
      </c>
      <c r="AG71" s="73" t="s">
        <v>24</v>
      </c>
      <c r="AH71" s="73" t="s">
        <v>24</v>
      </c>
      <c r="AI71" s="73" t="s">
        <v>24</v>
      </c>
      <c r="AJ71" s="73" t="s">
        <v>24</v>
      </c>
      <c r="AK71" s="73" t="s">
        <v>24</v>
      </c>
      <c r="AL71" s="73" t="s">
        <v>24</v>
      </c>
      <c r="AM71" s="73" t="s">
        <v>24</v>
      </c>
      <c r="AN71" s="73" t="s">
        <v>24</v>
      </c>
      <c r="AO71" s="73" t="s">
        <v>24</v>
      </c>
      <c r="AP71" s="73" t="s">
        <v>24</v>
      </c>
      <c r="AQ71" s="73" t="s">
        <v>24</v>
      </c>
      <c r="AR71" s="73" t="s">
        <v>24</v>
      </c>
      <c r="AT71" s="87">
        <v>1964</v>
      </c>
      <c r="AU71" s="73" t="s">
        <v>24</v>
      </c>
      <c r="AV71" s="73" t="s">
        <v>24</v>
      </c>
      <c r="AW71" s="73" t="s">
        <v>24</v>
      </c>
      <c r="AX71" s="73" t="s">
        <v>24</v>
      </c>
      <c r="AY71" s="73" t="s">
        <v>24</v>
      </c>
      <c r="AZ71" s="73" t="s">
        <v>24</v>
      </c>
      <c r="BA71" s="73" t="s">
        <v>24</v>
      </c>
      <c r="BB71" s="73" t="s">
        <v>24</v>
      </c>
      <c r="BC71" s="73" t="s">
        <v>24</v>
      </c>
      <c r="BD71" s="73" t="s">
        <v>24</v>
      </c>
      <c r="BE71" s="73" t="s">
        <v>24</v>
      </c>
      <c r="BF71" s="73" t="s">
        <v>24</v>
      </c>
      <c r="BG71" s="73" t="s">
        <v>24</v>
      </c>
      <c r="BH71" s="73" t="s">
        <v>24</v>
      </c>
      <c r="BI71" s="73" t="s">
        <v>24</v>
      </c>
      <c r="BJ71" s="73" t="s">
        <v>24</v>
      </c>
      <c r="BK71" s="73" t="s">
        <v>24</v>
      </c>
      <c r="BL71" s="73" t="s">
        <v>24</v>
      </c>
      <c r="BM71" s="73" t="s">
        <v>24</v>
      </c>
      <c r="BN71" s="73" t="s">
        <v>24</v>
      </c>
      <c r="BP71" s="87">
        <v>1964</v>
      </c>
    </row>
    <row r="72" spans="2:68">
      <c r="B72" s="87">
        <v>1965</v>
      </c>
      <c r="C72" s="73" t="s">
        <v>24</v>
      </c>
      <c r="D72" s="73" t="s">
        <v>24</v>
      </c>
      <c r="E72" s="73" t="s">
        <v>24</v>
      </c>
      <c r="F72" s="73" t="s">
        <v>24</v>
      </c>
      <c r="G72" s="73" t="s">
        <v>24</v>
      </c>
      <c r="H72" s="73" t="s">
        <v>24</v>
      </c>
      <c r="I72" s="73" t="s">
        <v>24</v>
      </c>
      <c r="J72" s="73" t="s">
        <v>24</v>
      </c>
      <c r="K72" s="73" t="s">
        <v>24</v>
      </c>
      <c r="L72" s="73" t="s">
        <v>24</v>
      </c>
      <c r="M72" s="73" t="s">
        <v>24</v>
      </c>
      <c r="N72" s="73" t="s">
        <v>24</v>
      </c>
      <c r="O72" s="73" t="s">
        <v>24</v>
      </c>
      <c r="P72" s="73" t="s">
        <v>24</v>
      </c>
      <c r="Q72" s="73" t="s">
        <v>24</v>
      </c>
      <c r="R72" s="73" t="s">
        <v>24</v>
      </c>
      <c r="S72" s="73" t="s">
        <v>24</v>
      </c>
      <c r="T72" s="73" t="s">
        <v>24</v>
      </c>
      <c r="U72" s="73" t="s">
        <v>24</v>
      </c>
      <c r="V72" s="73" t="s">
        <v>24</v>
      </c>
      <c r="X72" s="87">
        <v>1965</v>
      </c>
      <c r="Y72" s="73" t="s">
        <v>24</v>
      </c>
      <c r="Z72" s="73" t="s">
        <v>24</v>
      </c>
      <c r="AA72" s="73" t="s">
        <v>24</v>
      </c>
      <c r="AB72" s="73" t="s">
        <v>24</v>
      </c>
      <c r="AC72" s="73" t="s">
        <v>24</v>
      </c>
      <c r="AD72" s="73" t="s">
        <v>24</v>
      </c>
      <c r="AE72" s="73" t="s">
        <v>24</v>
      </c>
      <c r="AF72" s="73" t="s">
        <v>24</v>
      </c>
      <c r="AG72" s="73" t="s">
        <v>24</v>
      </c>
      <c r="AH72" s="73" t="s">
        <v>24</v>
      </c>
      <c r="AI72" s="73" t="s">
        <v>24</v>
      </c>
      <c r="AJ72" s="73" t="s">
        <v>24</v>
      </c>
      <c r="AK72" s="73" t="s">
        <v>24</v>
      </c>
      <c r="AL72" s="73" t="s">
        <v>24</v>
      </c>
      <c r="AM72" s="73" t="s">
        <v>24</v>
      </c>
      <c r="AN72" s="73" t="s">
        <v>24</v>
      </c>
      <c r="AO72" s="73" t="s">
        <v>24</v>
      </c>
      <c r="AP72" s="73" t="s">
        <v>24</v>
      </c>
      <c r="AQ72" s="73" t="s">
        <v>24</v>
      </c>
      <c r="AR72" s="73" t="s">
        <v>24</v>
      </c>
      <c r="AT72" s="87">
        <v>1965</v>
      </c>
      <c r="AU72" s="73" t="s">
        <v>24</v>
      </c>
      <c r="AV72" s="73" t="s">
        <v>24</v>
      </c>
      <c r="AW72" s="73" t="s">
        <v>24</v>
      </c>
      <c r="AX72" s="73" t="s">
        <v>24</v>
      </c>
      <c r="AY72" s="73" t="s">
        <v>24</v>
      </c>
      <c r="AZ72" s="73" t="s">
        <v>24</v>
      </c>
      <c r="BA72" s="73" t="s">
        <v>24</v>
      </c>
      <c r="BB72" s="73" t="s">
        <v>24</v>
      </c>
      <c r="BC72" s="73" t="s">
        <v>24</v>
      </c>
      <c r="BD72" s="73" t="s">
        <v>24</v>
      </c>
      <c r="BE72" s="73" t="s">
        <v>24</v>
      </c>
      <c r="BF72" s="73" t="s">
        <v>24</v>
      </c>
      <c r="BG72" s="73" t="s">
        <v>24</v>
      </c>
      <c r="BH72" s="73" t="s">
        <v>24</v>
      </c>
      <c r="BI72" s="73" t="s">
        <v>24</v>
      </c>
      <c r="BJ72" s="73" t="s">
        <v>24</v>
      </c>
      <c r="BK72" s="73" t="s">
        <v>24</v>
      </c>
      <c r="BL72" s="73" t="s">
        <v>24</v>
      </c>
      <c r="BM72" s="73" t="s">
        <v>24</v>
      </c>
      <c r="BN72" s="73" t="s">
        <v>24</v>
      </c>
      <c r="BP72" s="87">
        <v>1965</v>
      </c>
    </row>
    <row r="73" spans="2:68">
      <c r="B73" s="87">
        <v>1966</v>
      </c>
      <c r="C73" s="73" t="s">
        <v>24</v>
      </c>
      <c r="D73" s="73" t="s">
        <v>24</v>
      </c>
      <c r="E73" s="73" t="s">
        <v>24</v>
      </c>
      <c r="F73" s="73" t="s">
        <v>24</v>
      </c>
      <c r="G73" s="73" t="s">
        <v>24</v>
      </c>
      <c r="H73" s="73" t="s">
        <v>24</v>
      </c>
      <c r="I73" s="73" t="s">
        <v>24</v>
      </c>
      <c r="J73" s="73" t="s">
        <v>24</v>
      </c>
      <c r="K73" s="73" t="s">
        <v>24</v>
      </c>
      <c r="L73" s="73" t="s">
        <v>24</v>
      </c>
      <c r="M73" s="73" t="s">
        <v>24</v>
      </c>
      <c r="N73" s="73" t="s">
        <v>24</v>
      </c>
      <c r="O73" s="73" t="s">
        <v>24</v>
      </c>
      <c r="P73" s="73" t="s">
        <v>24</v>
      </c>
      <c r="Q73" s="73" t="s">
        <v>24</v>
      </c>
      <c r="R73" s="73" t="s">
        <v>24</v>
      </c>
      <c r="S73" s="73" t="s">
        <v>24</v>
      </c>
      <c r="T73" s="73" t="s">
        <v>24</v>
      </c>
      <c r="U73" s="73" t="s">
        <v>24</v>
      </c>
      <c r="V73" s="73" t="s">
        <v>24</v>
      </c>
      <c r="X73" s="87">
        <v>1966</v>
      </c>
      <c r="Y73" s="73" t="s">
        <v>24</v>
      </c>
      <c r="Z73" s="73" t="s">
        <v>24</v>
      </c>
      <c r="AA73" s="73" t="s">
        <v>24</v>
      </c>
      <c r="AB73" s="73" t="s">
        <v>24</v>
      </c>
      <c r="AC73" s="73" t="s">
        <v>24</v>
      </c>
      <c r="AD73" s="73" t="s">
        <v>24</v>
      </c>
      <c r="AE73" s="73" t="s">
        <v>24</v>
      </c>
      <c r="AF73" s="73" t="s">
        <v>24</v>
      </c>
      <c r="AG73" s="73" t="s">
        <v>24</v>
      </c>
      <c r="AH73" s="73" t="s">
        <v>24</v>
      </c>
      <c r="AI73" s="73" t="s">
        <v>24</v>
      </c>
      <c r="AJ73" s="73" t="s">
        <v>24</v>
      </c>
      <c r="AK73" s="73" t="s">
        <v>24</v>
      </c>
      <c r="AL73" s="73" t="s">
        <v>24</v>
      </c>
      <c r="AM73" s="73" t="s">
        <v>24</v>
      </c>
      <c r="AN73" s="73" t="s">
        <v>24</v>
      </c>
      <c r="AO73" s="73" t="s">
        <v>24</v>
      </c>
      <c r="AP73" s="73" t="s">
        <v>24</v>
      </c>
      <c r="AQ73" s="73" t="s">
        <v>24</v>
      </c>
      <c r="AR73" s="73" t="s">
        <v>24</v>
      </c>
      <c r="AT73" s="87">
        <v>1966</v>
      </c>
      <c r="AU73" s="73" t="s">
        <v>24</v>
      </c>
      <c r="AV73" s="73" t="s">
        <v>24</v>
      </c>
      <c r="AW73" s="73" t="s">
        <v>24</v>
      </c>
      <c r="AX73" s="73" t="s">
        <v>24</v>
      </c>
      <c r="AY73" s="73" t="s">
        <v>24</v>
      </c>
      <c r="AZ73" s="73" t="s">
        <v>24</v>
      </c>
      <c r="BA73" s="73" t="s">
        <v>24</v>
      </c>
      <c r="BB73" s="73" t="s">
        <v>24</v>
      </c>
      <c r="BC73" s="73" t="s">
        <v>24</v>
      </c>
      <c r="BD73" s="73" t="s">
        <v>24</v>
      </c>
      <c r="BE73" s="73" t="s">
        <v>24</v>
      </c>
      <c r="BF73" s="73" t="s">
        <v>24</v>
      </c>
      <c r="BG73" s="73" t="s">
        <v>24</v>
      </c>
      <c r="BH73" s="73" t="s">
        <v>24</v>
      </c>
      <c r="BI73" s="73" t="s">
        <v>24</v>
      </c>
      <c r="BJ73" s="73" t="s">
        <v>24</v>
      </c>
      <c r="BK73" s="73" t="s">
        <v>24</v>
      </c>
      <c r="BL73" s="73" t="s">
        <v>24</v>
      </c>
      <c r="BM73" s="73" t="s">
        <v>24</v>
      </c>
      <c r="BN73" s="73" t="s">
        <v>24</v>
      </c>
      <c r="BP73" s="87">
        <v>1966</v>
      </c>
    </row>
    <row r="74" spans="2:68">
      <c r="B74" s="87">
        <v>1967</v>
      </c>
      <c r="C74" s="73" t="s">
        <v>24</v>
      </c>
      <c r="D74" s="73" t="s">
        <v>24</v>
      </c>
      <c r="E74" s="73" t="s">
        <v>24</v>
      </c>
      <c r="F74" s="73" t="s">
        <v>24</v>
      </c>
      <c r="G74" s="73" t="s">
        <v>24</v>
      </c>
      <c r="H74" s="73" t="s">
        <v>24</v>
      </c>
      <c r="I74" s="73" t="s">
        <v>24</v>
      </c>
      <c r="J74" s="73" t="s">
        <v>24</v>
      </c>
      <c r="K74" s="73" t="s">
        <v>24</v>
      </c>
      <c r="L74" s="73" t="s">
        <v>24</v>
      </c>
      <c r="M74" s="73" t="s">
        <v>24</v>
      </c>
      <c r="N74" s="73" t="s">
        <v>24</v>
      </c>
      <c r="O74" s="73" t="s">
        <v>24</v>
      </c>
      <c r="P74" s="73" t="s">
        <v>24</v>
      </c>
      <c r="Q74" s="73" t="s">
        <v>24</v>
      </c>
      <c r="R74" s="73" t="s">
        <v>24</v>
      </c>
      <c r="S74" s="73" t="s">
        <v>24</v>
      </c>
      <c r="T74" s="73" t="s">
        <v>24</v>
      </c>
      <c r="U74" s="73" t="s">
        <v>24</v>
      </c>
      <c r="V74" s="73" t="s">
        <v>24</v>
      </c>
      <c r="X74" s="87">
        <v>1967</v>
      </c>
      <c r="Y74" s="73" t="s">
        <v>24</v>
      </c>
      <c r="Z74" s="73" t="s">
        <v>24</v>
      </c>
      <c r="AA74" s="73" t="s">
        <v>24</v>
      </c>
      <c r="AB74" s="73" t="s">
        <v>24</v>
      </c>
      <c r="AC74" s="73" t="s">
        <v>24</v>
      </c>
      <c r="AD74" s="73" t="s">
        <v>24</v>
      </c>
      <c r="AE74" s="73" t="s">
        <v>24</v>
      </c>
      <c r="AF74" s="73" t="s">
        <v>24</v>
      </c>
      <c r="AG74" s="73" t="s">
        <v>24</v>
      </c>
      <c r="AH74" s="73" t="s">
        <v>24</v>
      </c>
      <c r="AI74" s="73" t="s">
        <v>24</v>
      </c>
      <c r="AJ74" s="73" t="s">
        <v>24</v>
      </c>
      <c r="AK74" s="73" t="s">
        <v>24</v>
      </c>
      <c r="AL74" s="73" t="s">
        <v>24</v>
      </c>
      <c r="AM74" s="73" t="s">
        <v>24</v>
      </c>
      <c r="AN74" s="73" t="s">
        <v>24</v>
      </c>
      <c r="AO74" s="73" t="s">
        <v>24</v>
      </c>
      <c r="AP74" s="73" t="s">
        <v>24</v>
      </c>
      <c r="AQ74" s="73" t="s">
        <v>24</v>
      </c>
      <c r="AR74" s="73" t="s">
        <v>24</v>
      </c>
      <c r="AT74" s="87">
        <v>1967</v>
      </c>
      <c r="AU74" s="73" t="s">
        <v>24</v>
      </c>
      <c r="AV74" s="73" t="s">
        <v>24</v>
      </c>
      <c r="AW74" s="73" t="s">
        <v>24</v>
      </c>
      <c r="AX74" s="73" t="s">
        <v>24</v>
      </c>
      <c r="AY74" s="73" t="s">
        <v>24</v>
      </c>
      <c r="AZ74" s="73" t="s">
        <v>24</v>
      </c>
      <c r="BA74" s="73" t="s">
        <v>24</v>
      </c>
      <c r="BB74" s="73" t="s">
        <v>24</v>
      </c>
      <c r="BC74" s="73" t="s">
        <v>24</v>
      </c>
      <c r="BD74" s="73" t="s">
        <v>24</v>
      </c>
      <c r="BE74" s="73" t="s">
        <v>24</v>
      </c>
      <c r="BF74" s="73" t="s">
        <v>24</v>
      </c>
      <c r="BG74" s="73" t="s">
        <v>24</v>
      </c>
      <c r="BH74" s="73" t="s">
        <v>24</v>
      </c>
      <c r="BI74" s="73" t="s">
        <v>24</v>
      </c>
      <c r="BJ74" s="73" t="s">
        <v>24</v>
      </c>
      <c r="BK74" s="73" t="s">
        <v>24</v>
      </c>
      <c r="BL74" s="73" t="s">
        <v>24</v>
      </c>
      <c r="BM74" s="73" t="s">
        <v>24</v>
      </c>
      <c r="BN74" s="73" t="s">
        <v>24</v>
      </c>
      <c r="BP74" s="87">
        <v>1967</v>
      </c>
    </row>
    <row r="75" spans="2:68">
      <c r="B75" s="88">
        <v>1968</v>
      </c>
      <c r="C75" s="73">
        <v>14</v>
      </c>
      <c r="D75" s="73">
        <v>5</v>
      </c>
      <c r="E75" s="73">
        <v>2</v>
      </c>
      <c r="F75" s="73">
        <v>2</v>
      </c>
      <c r="G75" s="73">
        <v>1</v>
      </c>
      <c r="H75" s="73">
        <v>1</v>
      </c>
      <c r="I75" s="73">
        <v>1</v>
      </c>
      <c r="J75" s="73">
        <v>4</v>
      </c>
      <c r="K75" s="73">
        <v>3</v>
      </c>
      <c r="L75" s="73">
        <v>6</v>
      </c>
      <c r="M75" s="73">
        <v>4</v>
      </c>
      <c r="N75" s="73">
        <v>6</v>
      </c>
      <c r="O75" s="73">
        <v>17</v>
      </c>
      <c r="P75" s="73">
        <v>14</v>
      </c>
      <c r="Q75" s="73">
        <v>21</v>
      </c>
      <c r="R75" s="73">
        <v>34</v>
      </c>
      <c r="S75" s="73">
        <v>16</v>
      </c>
      <c r="T75" s="73">
        <v>17</v>
      </c>
      <c r="U75" s="73">
        <v>0</v>
      </c>
      <c r="V75" s="73">
        <v>168</v>
      </c>
      <c r="X75" s="88">
        <v>1968</v>
      </c>
      <c r="Y75" s="73">
        <v>10</v>
      </c>
      <c r="Z75" s="73">
        <v>3</v>
      </c>
      <c r="AA75" s="73">
        <v>4</v>
      </c>
      <c r="AB75" s="73">
        <v>1</v>
      </c>
      <c r="AC75" s="73">
        <v>3</v>
      </c>
      <c r="AD75" s="73">
        <v>2</v>
      </c>
      <c r="AE75" s="73">
        <v>3</v>
      </c>
      <c r="AF75" s="73">
        <v>3</v>
      </c>
      <c r="AG75" s="73">
        <v>3</v>
      </c>
      <c r="AH75" s="73">
        <v>3</v>
      </c>
      <c r="AI75" s="73">
        <v>4</v>
      </c>
      <c r="AJ75" s="73">
        <v>8</v>
      </c>
      <c r="AK75" s="73">
        <v>10</v>
      </c>
      <c r="AL75" s="73">
        <v>15</v>
      </c>
      <c r="AM75" s="73">
        <v>31</v>
      </c>
      <c r="AN75" s="73">
        <v>43</v>
      </c>
      <c r="AO75" s="73">
        <v>45</v>
      </c>
      <c r="AP75" s="73">
        <v>40</v>
      </c>
      <c r="AQ75" s="73">
        <v>0</v>
      </c>
      <c r="AR75" s="73">
        <v>231</v>
      </c>
      <c r="AT75" s="88">
        <v>1968</v>
      </c>
      <c r="AU75" s="73">
        <v>24</v>
      </c>
      <c r="AV75" s="73">
        <v>8</v>
      </c>
      <c r="AW75" s="73">
        <v>6</v>
      </c>
      <c r="AX75" s="73">
        <v>3</v>
      </c>
      <c r="AY75" s="73">
        <v>4</v>
      </c>
      <c r="AZ75" s="73">
        <v>3</v>
      </c>
      <c r="BA75" s="73">
        <v>4</v>
      </c>
      <c r="BB75" s="73">
        <v>7</v>
      </c>
      <c r="BC75" s="73">
        <v>6</v>
      </c>
      <c r="BD75" s="73">
        <v>9</v>
      </c>
      <c r="BE75" s="73">
        <v>8</v>
      </c>
      <c r="BF75" s="73">
        <v>14</v>
      </c>
      <c r="BG75" s="73">
        <v>27</v>
      </c>
      <c r="BH75" s="73">
        <v>29</v>
      </c>
      <c r="BI75" s="73">
        <v>52</v>
      </c>
      <c r="BJ75" s="73">
        <v>77</v>
      </c>
      <c r="BK75" s="73">
        <v>61</v>
      </c>
      <c r="BL75" s="73">
        <v>57</v>
      </c>
      <c r="BM75" s="73">
        <v>0</v>
      </c>
      <c r="BN75" s="73">
        <v>399</v>
      </c>
      <c r="BP75" s="88">
        <v>1968</v>
      </c>
    </row>
    <row r="76" spans="2:68">
      <c r="B76" s="88">
        <v>1969</v>
      </c>
      <c r="C76" s="73">
        <v>14</v>
      </c>
      <c r="D76" s="73">
        <v>2</v>
      </c>
      <c r="E76" s="73">
        <v>3</v>
      </c>
      <c r="F76" s="73">
        <v>3</v>
      </c>
      <c r="G76" s="73">
        <v>3</v>
      </c>
      <c r="H76" s="73">
        <v>4</v>
      </c>
      <c r="I76" s="73">
        <v>1</v>
      </c>
      <c r="J76" s="73">
        <v>6</v>
      </c>
      <c r="K76" s="73">
        <v>4</v>
      </c>
      <c r="L76" s="73">
        <v>4</v>
      </c>
      <c r="M76" s="73">
        <v>3</v>
      </c>
      <c r="N76" s="73">
        <v>9</v>
      </c>
      <c r="O76" s="73">
        <v>14</v>
      </c>
      <c r="P76" s="73">
        <v>15</v>
      </c>
      <c r="Q76" s="73">
        <v>20</v>
      </c>
      <c r="R76" s="73">
        <v>35</v>
      </c>
      <c r="S76" s="73">
        <v>22</v>
      </c>
      <c r="T76" s="73">
        <v>9</v>
      </c>
      <c r="U76" s="73">
        <v>0</v>
      </c>
      <c r="V76" s="73">
        <v>171</v>
      </c>
      <c r="X76" s="88">
        <v>1969</v>
      </c>
      <c r="Y76" s="73">
        <v>7</v>
      </c>
      <c r="Z76" s="73">
        <v>0</v>
      </c>
      <c r="AA76" s="73">
        <v>2</v>
      </c>
      <c r="AB76" s="73">
        <v>2</v>
      </c>
      <c r="AC76" s="73">
        <v>2</v>
      </c>
      <c r="AD76" s="73">
        <v>1</v>
      </c>
      <c r="AE76" s="73">
        <v>3</v>
      </c>
      <c r="AF76" s="73">
        <v>3</v>
      </c>
      <c r="AG76" s="73">
        <v>5</v>
      </c>
      <c r="AH76" s="73">
        <v>4</v>
      </c>
      <c r="AI76" s="73">
        <v>5</v>
      </c>
      <c r="AJ76" s="73">
        <v>8</v>
      </c>
      <c r="AK76" s="73">
        <v>10</v>
      </c>
      <c r="AL76" s="73">
        <v>14</v>
      </c>
      <c r="AM76" s="73">
        <v>25</v>
      </c>
      <c r="AN76" s="73">
        <v>27</v>
      </c>
      <c r="AO76" s="73">
        <v>34</v>
      </c>
      <c r="AP76" s="73">
        <v>28</v>
      </c>
      <c r="AQ76" s="73">
        <v>0</v>
      </c>
      <c r="AR76" s="73">
        <v>180</v>
      </c>
      <c r="AT76" s="88">
        <v>1969</v>
      </c>
      <c r="AU76" s="73">
        <v>21</v>
      </c>
      <c r="AV76" s="73">
        <v>2</v>
      </c>
      <c r="AW76" s="73">
        <v>5</v>
      </c>
      <c r="AX76" s="73">
        <v>5</v>
      </c>
      <c r="AY76" s="73">
        <v>5</v>
      </c>
      <c r="AZ76" s="73">
        <v>5</v>
      </c>
      <c r="BA76" s="73">
        <v>4</v>
      </c>
      <c r="BB76" s="73">
        <v>9</v>
      </c>
      <c r="BC76" s="73">
        <v>9</v>
      </c>
      <c r="BD76" s="73">
        <v>8</v>
      </c>
      <c r="BE76" s="73">
        <v>8</v>
      </c>
      <c r="BF76" s="73">
        <v>17</v>
      </c>
      <c r="BG76" s="73">
        <v>24</v>
      </c>
      <c r="BH76" s="73">
        <v>29</v>
      </c>
      <c r="BI76" s="73">
        <v>45</v>
      </c>
      <c r="BJ76" s="73">
        <v>62</v>
      </c>
      <c r="BK76" s="73">
        <v>56</v>
      </c>
      <c r="BL76" s="73">
        <v>37</v>
      </c>
      <c r="BM76" s="73">
        <v>0</v>
      </c>
      <c r="BN76" s="73">
        <v>351</v>
      </c>
      <c r="BP76" s="88">
        <v>1969</v>
      </c>
    </row>
    <row r="77" spans="2:68">
      <c r="B77" s="88">
        <v>1970</v>
      </c>
      <c r="C77" s="73">
        <v>4</v>
      </c>
      <c r="D77" s="73">
        <v>2</v>
      </c>
      <c r="E77" s="73">
        <v>0</v>
      </c>
      <c r="F77" s="73">
        <v>4</v>
      </c>
      <c r="G77" s="73">
        <v>3</v>
      </c>
      <c r="H77" s="73">
        <v>4</v>
      </c>
      <c r="I77" s="73">
        <v>0</v>
      </c>
      <c r="J77" s="73">
        <v>1</v>
      </c>
      <c r="K77" s="73">
        <v>5</v>
      </c>
      <c r="L77" s="73">
        <v>5</v>
      </c>
      <c r="M77" s="73">
        <v>9</v>
      </c>
      <c r="N77" s="73">
        <v>15</v>
      </c>
      <c r="O77" s="73">
        <v>13</v>
      </c>
      <c r="P77" s="73">
        <v>28</v>
      </c>
      <c r="Q77" s="73">
        <v>21</v>
      </c>
      <c r="R77" s="73">
        <v>17</v>
      </c>
      <c r="S77" s="73">
        <v>23</v>
      </c>
      <c r="T77" s="73">
        <v>16</v>
      </c>
      <c r="U77" s="73">
        <v>0</v>
      </c>
      <c r="V77" s="73">
        <v>170</v>
      </c>
      <c r="X77" s="88">
        <v>1970</v>
      </c>
      <c r="Y77" s="73">
        <v>5</v>
      </c>
      <c r="Z77" s="73">
        <v>1</v>
      </c>
      <c r="AA77" s="73">
        <v>1</v>
      </c>
      <c r="AB77" s="73">
        <v>0</v>
      </c>
      <c r="AC77" s="73">
        <v>0</v>
      </c>
      <c r="AD77" s="73">
        <v>2</v>
      </c>
      <c r="AE77" s="73">
        <v>2</v>
      </c>
      <c r="AF77" s="73">
        <v>1</v>
      </c>
      <c r="AG77" s="73">
        <v>4</v>
      </c>
      <c r="AH77" s="73">
        <v>5</v>
      </c>
      <c r="AI77" s="73">
        <v>5</v>
      </c>
      <c r="AJ77" s="73">
        <v>12</v>
      </c>
      <c r="AK77" s="73">
        <v>18</v>
      </c>
      <c r="AL77" s="73">
        <v>13</v>
      </c>
      <c r="AM77" s="73">
        <v>28</v>
      </c>
      <c r="AN77" s="73">
        <v>40</v>
      </c>
      <c r="AO77" s="73">
        <v>31</v>
      </c>
      <c r="AP77" s="73">
        <v>37</v>
      </c>
      <c r="AQ77" s="73">
        <v>0</v>
      </c>
      <c r="AR77" s="73">
        <v>205</v>
      </c>
      <c r="AT77" s="88">
        <v>1970</v>
      </c>
      <c r="AU77" s="73">
        <v>9</v>
      </c>
      <c r="AV77" s="73">
        <v>3</v>
      </c>
      <c r="AW77" s="73">
        <v>1</v>
      </c>
      <c r="AX77" s="73">
        <v>4</v>
      </c>
      <c r="AY77" s="73">
        <v>3</v>
      </c>
      <c r="AZ77" s="73">
        <v>6</v>
      </c>
      <c r="BA77" s="73">
        <v>2</v>
      </c>
      <c r="BB77" s="73">
        <v>2</v>
      </c>
      <c r="BC77" s="73">
        <v>9</v>
      </c>
      <c r="BD77" s="73">
        <v>10</v>
      </c>
      <c r="BE77" s="73">
        <v>14</v>
      </c>
      <c r="BF77" s="73">
        <v>27</v>
      </c>
      <c r="BG77" s="73">
        <v>31</v>
      </c>
      <c r="BH77" s="73">
        <v>41</v>
      </c>
      <c r="BI77" s="73">
        <v>49</v>
      </c>
      <c r="BJ77" s="73">
        <v>57</v>
      </c>
      <c r="BK77" s="73">
        <v>54</v>
      </c>
      <c r="BL77" s="73">
        <v>53</v>
      </c>
      <c r="BM77" s="73">
        <v>0</v>
      </c>
      <c r="BN77" s="73">
        <v>375</v>
      </c>
      <c r="BP77" s="88">
        <v>1970</v>
      </c>
    </row>
    <row r="78" spans="2:68">
      <c r="B78" s="88">
        <v>1971</v>
      </c>
      <c r="C78" s="73">
        <v>7</v>
      </c>
      <c r="D78" s="73">
        <v>3</v>
      </c>
      <c r="E78" s="73">
        <v>2</v>
      </c>
      <c r="F78" s="73">
        <v>6</v>
      </c>
      <c r="G78" s="73">
        <v>4</v>
      </c>
      <c r="H78" s="73">
        <v>3</v>
      </c>
      <c r="I78" s="73">
        <v>0</v>
      </c>
      <c r="J78" s="73">
        <v>3</v>
      </c>
      <c r="K78" s="73">
        <v>1</v>
      </c>
      <c r="L78" s="73">
        <v>6</v>
      </c>
      <c r="M78" s="73">
        <v>2</v>
      </c>
      <c r="N78" s="73">
        <v>15</v>
      </c>
      <c r="O78" s="73">
        <v>17</v>
      </c>
      <c r="P78" s="73">
        <v>17</v>
      </c>
      <c r="Q78" s="73">
        <v>19</v>
      </c>
      <c r="R78" s="73">
        <v>24</v>
      </c>
      <c r="S78" s="73">
        <v>21</v>
      </c>
      <c r="T78" s="73">
        <v>26</v>
      </c>
      <c r="U78" s="73">
        <v>0</v>
      </c>
      <c r="V78" s="73">
        <v>176</v>
      </c>
      <c r="X78" s="88">
        <v>1971</v>
      </c>
      <c r="Y78" s="73">
        <v>3</v>
      </c>
      <c r="Z78" s="73">
        <v>4</v>
      </c>
      <c r="AA78" s="73">
        <v>2</v>
      </c>
      <c r="AB78" s="73">
        <v>0</v>
      </c>
      <c r="AC78" s="73">
        <v>3</v>
      </c>
      <c r="AD78" s="73">
        <v>3</v>
      </c>
      <c r="AE78" s="73">
        <v>3</v>
      </c>
      <c r="AF78" s="73">
        <v>2</v>
      </c>
      <c r="AG78" s="73">
        <v>3</v>
      </c>
      <c r="AH78" s="73">
        <v>7</v>
      </c>
      <c r="AI78" s="73">
        <v>6</v>
      </c>
      <c r="AJ78" s="73">
        <v>17</v>
      </c>
      <c r="AK78" s="73">
        <v>12</v>
      </c>
      <c r="AL78" s="73">
        <v>10</v>
      </c>
      <c r="AM78" s="73">
        <v>27</v>
      </c>
      <c r="AN78" s="73">
        <v>30</v>
      </c>
      <c r="AO78" s="73">
        <v>38</v>
      </c>
      <c r="AP78" s="73">
        <v>32</v>
      </c>
      <c r="AQ78" s="73">
        <v>0</v>
      </c>
      <c r="AR78" s="73">
        <v>202</v>
      </c>
      <c r="AT78" s="88">
        <v>1971</v>
      </c>
      <c r="AU78" s="73">
        <v>10</v>
      </c>
      <c r="AV78" s="73">
        <v>7</v>
      </c>
      <c r="AW78" s="73">
        <v>4</v>
      </c>
      <c r="AX78" s="73">
        <v>6</v>
      </c>
      <c r="AY78" s="73">
        <v>7</v>
      </c>
      <c r="AZ78" s="73">
        <v>6</v>
      </c>
      <c r="BA78" s="73">
        <v>3</v>
      </c>
      <c r="BB78" s="73">
        <v>5</v>
      </c>
      <c r="BC78" s="73">
        <v>4</v>
      </c>
      <c r="BD78" s="73">
        <v>13</v>
      </c>
      <c r="BE78" s="73">
        <v>8</v>
      </c>
      <c r="BF78" s="73">
        <v>32</v>
      </c>
      <c r="BG78" s="73">
        <v>29</v>
      </c>
      <c r="BH78" s="73">
        <v>27</v>
      </c>
      <c r="BI78" s="73">
        <v>46</v>
      </c>
      <c r="BJ78" s="73">
        <v>54</v>
      </c>
      <c r="BK78" s="73">
        <v>59</v>
      </c>
      <c r="BL78" s="73">
        <v>58</v>
      </c>
      <c r="BM78" s="73">
        <v>0</v>
      </c>
      <c r="BN78" s="73">
        <v>378</v>
      </c>
      <c r="BP78" s="88">
        <v>1971</v>
      </c>
    </row>
    <row r="79" spans="2:68">
      <c r="B79" s="88">
        <v>1972</v>
      </c>
      <c r="C79" s="73">
        <v>7</v>
      </c>
      <c r="D79" s="73">
        <v>1</v>
      </c>
      <c r="E79" s="73">
        <v>3</v>
      </c>
      <c r="F79" s="73">
        <v>3</v>
      </c>
      <c r="G79" s="73">
        <v>2</v>
      </c>
      <c r="H79" s="73">
        <v>0</v>
      </c>
      <c r="I79" s="73">
        <v>3</v>
      </c>
      <c r="J79" s="73">
        <v>9</v>
      </c>
      <c r="K79" s="73">
        <v>9</v>
      </c>
      <c r="L79" s="73">
        <v>5</v>
      </c>
      <c r="M79" s="73">
        <v>6</v>
      </c>
      <c r="N79" s="73">
        <v>15</v>
      </c>
      <c r="O79" s="73">
        <v>19</v>
      </c>
      <c r="P79" s="73">
        <v>23</v>
      </c>
      <c r="Q79" s="73">
        <v>20</v>
      </c>
      <c r="R79" s="73">
        <v>24</v>
      </c>
      <c r="S79" s="73">
        <v>24</v>
      </c>
      <c r="T79" s="73">
        <v>15</v>
      </c>
      <c r="U79" s="73">
        <v>0</v>
      </c>
      <c r="V79" s="73">
        <v>188</v>
      </c>
      <c r="X79" s="88">
        <v>1972</v>
      </c>
      <c r="Y79" s="73">
        <v>5</v>
      </c>
      <c r="Z79" s="73">
        <v>3</v>
      </c>
      <c r="AA79" s="73">
        <v>2</v>
      </c>
      <c r="AB79" s="73">
        <v>2</v>
      </c>
      <c r="AC79" s="73">
        <v>0</v>
      </c>
      <c r="AD79" s="73">
        <v>1</v>
      </c>
      <c r="AE79" s="73">
        <v>0</v>
      </c>
      <c r="AF79" s="73">
        <v>0</v>
      </c>
      <c r="AG79" s="73">
        <v>5</v>
      </c>
      <c r="AH79" s="73">
        <v>2</v>
      </c>
      <c r="AI79" s="73">
        <v>10</v>
      </c>
      <c r="AJ79" s="73">
        <v>11</v>
      </c>
      <c r="AK79" s="73">
        <v>11</v>
      </c>
      <c r="AL79" s="73">
        <v>16</v>
      </c>
      <c r="AM79" s="73">
        <v>20</v>
      </c>
      <c r="AN79" s="73">
        <v>31</v>
      </c>
      <c r="AO79" s="73">
        <v>32</v>
      </c>
      <c r="AP79" s="73">
        <v>30</v>
      </c>
      <c r="AQ79" s="73">
        <v>0</v>
      </c>
      <c r="AR79" s="73">
        <v>181</v>
      </c>
      <c r="AT79" s="88">
        <v>1972</v>
      </c>
      <c r="AU79" s="73">
        <v>12</v>
      </c>
      <c r="AV79" s="73">
        <v>4</v>
      </c>
      <c r="AW79" s="73">
        <v>5</v>
      </c>
      <c r="AX79" s="73">
        <v>5</v>
      </c>
      <c r="AY79" s="73">
        <v>2</v>
      </c>
      <c r="AZ79" s="73">
        <v>1</v>
      </c>
      <c r="BA79" s="73">
        <v>3</v>
      </c>
      <c r="BB79" s="73">
        <v>9</v>
      </c>
      <c r="BC79" s="73">
        <v>14</v>
      </c>
      <c r="BD79" s="73">
        <v>7</v>
      </c>
      <c r="BE79" s="73">
        <v>16</v>
      </c>
      <c r="BF79" s="73">
        <v>26</v>
      </c>
      <c r="BG79" s="73">
        <v>30</v>
      </c>
      <c r="BH79" s="73">
        <v>39</v>
      </c>
      <c r="BI79" s="73">
        <v>40</v>
      </c>
      <c r="BJ79" s="73">
        <v>55</v>
      </c>
      <c r="BK79" s="73">
        <v>56</v>
      </c>
      <c r="BL79" s="73">
        <v>45</v>
      </c>
      <c r="BM79" s="73">
        <v>0</v>
      </c>
      <c r="BN79" s="73">
        <v>369</v>
      </c>
      <c r="BP79" s="88">
        <v>1972</v>
      </c>
    </row>
    <row r="80" spans="2:68">
      <c r="B80" s="88">
        <v>1973</v>
      </c>
      <c r="C80" s="73">
        <v>6</v>
      </c>
      <c r="D80" s="73">
        <v>3</v>
      </c>
      <c r="E80" s="73">
        <v>1</v>
      </c>
      <c r="F80" s="73">
        <v>3</v>
      </c>
      <c r="G80" s="73">
        <v>3</v>
      </c>
      <c r="H80" s="73">
        <v>4</v>
      </c>
      <c r="I80" s="73">
        <v>3</v>
      </c>
      <c r="J80" s="73">
        <v>3</v>
      </c>
      <c r="K80" s="73">
        <v>5</v>
      </c>
      <c r="L80" s="73">
        <v>3</v>
      </c>
      <c r="M80" s="73">
        <v>11</v>
      </c>
      <c r="N80" s="73">
        <v>14</v>
      </c>
      <c r="O80" s="73">
        <v>10</v>
      </c>
      <c r="P80" s="73">
        <v>27</v>
      </c>
      <c r="Q80" s="73">
        <v>17</v>
      </c>
      <c r="R80" s="73">
        <v>30</v>
      </c>
      <c r="S80" s="73">
        <v>18</v>
      </c>
      <c r="T80" s="73">
        <v>24</v>
      </c>
      <c r="U80" s="73">
        <v>0</v>
      </c>
      <c r="V80" s="73">
        <v>185</v>
      </c>
      <c r="X80" s="88">
        <v>1973</v>
      </c>
      <c r="Y80" s="73">
        <v>8</v>
      </c>
      <c r="Z80" s="73">
        <v>2</v>
      </c>
      <c r="AA80" s="73">
        <v>0</v>
      </c>
      <c r="AB80" s="73">
        <v>1</v>
      </c>
      <c r="AC80" s="73">
        <v>2</v>
      </c>
      <c r="AD80" s="73">
        <v>0</v>
      </c>
      <c r="AE80" s="73">
        <v>0</v>
      </c>
      <c r="AF80" s="73">
        <v>4</v>
      </c>
      <c r="AG80" s="73">
        <v>1</v>
      </c>
      <c r="AH80" s="73">
        <v>3</v>
      </c>
      <c r="AI80" s="73">
        <v>7</v>
      </c>
      <c r="AJ80" s="73">
        <v>9</v>
      </c>
      <c r="AK80" s="73">
        <v>13</v>
      </c>
      <c r="AL80" s="73">
        <v>16</v>
      </c>
      <c r="AM80" s="73">
        <v>18</v>
      </c>
      <c r="AN80" s="73">
        <v>37</v>
      </c>
      <c r="AO80" s="73">
        <v>35</v>
      </c>
      <c r="AP80" s="73">
        <v>35</v>
      </c>
      <c r="AQ80" s="73">
        <v>0</v>
      </c>
      <c r="AR80" s="73">
        <v>191</v>
      </c>
      <c r="AT80" s="88">
        <v>1973</v>
      </c>
      <c r="AU80" s="73">
        <v>14</v>
      </c>
      <c r="AV80" s="73">
        <v>5</v>
      </c>
      <c r="AW80" s="73">
        <v>1</v>
      </c>
      <c r="AX80" s="73">
        <v>4</v>
      </c>
      <c r="AY80" s="73">
        <v>5</v>
      </c>
      <c r="AZ80" s="73">
        <v>4</v>
      </c>
      <c r="BA80" s="73">
        <v>3</v>
      </c>
      <c r="BB80" s="73">
        <v>7</v>
      </c>
      <c r="BC80" s="73">
        <v>6</v>
      </c>
      <c r="BD80" s="73">
        <v>6</v>
      </c>
      <c r="BE80" s="73">
        <v>18</v>
      </c>
      <c r="BF80" s="73">
        <v>23</v>
      </c>
      <c r="BG80" s="73">
        <v>23</v>
      </c>
      <c r="BH80" s="73">
        <v>43</v>
      </c>
      <c r="BI80" s="73">
        <v>35</v>
      </c>
      <c r="BJ80" s="73">
        <v>67</v>
      </c>
      <c r="BK80" s="73">
        <v>53</v>
      </c>
      <c r="BL80" s="73">
        <v>59</v>
      </c>
      <c r="BM80" s="73">
        <v>0</v>
      </c>
      <c r="BN80" s="73">
        <v>376</v>
      </c>
      <c r="BP80" s="88">
        <v>1973</v>
      </c>
    </row>
    <row r="81" spans="2:68">
      <c r="B81" s="88">
        <v>1974</v>
      </c>
      <c r="C81" s="73">
        <v>15</v>
      </c>
      <c r="D81" s="73">
        <v>3</v>
      </c>
      <c r="E81" s="73">
        <v>1</v>
      </c>
      <c r="F81" s="73">
        <v>7</v>
      </c>
      <c r="G81" s="73">
        <v>2</v>
      </c>
      <c r="H81" s="73">
        <v>2</v>
      </c>
      <c r="I81" s="73">
        <v>2</v>
      </c>
      <c r="J81" s="73">
        <v>2</v>
      </c>
      <c r="K81" s="73">
        <v>5</v>
      </c>
      <c r="L81" s="73">
        <v>4</v>
      </c>
      <c r="M81" s="73">
        <v>10</v>
      </c>
      <c r="N81" s="73">
        <v>10</v>
      </c>
      <c r="O81" s="73">
        <v>18</v>
      </c>
      <c r="P81" s="73">
        <v>25</v>
      </c>
      <c r="Q81" s="73">
        <v>28</v>
      </c>
      <c r="R81" s="73">
        <v>30</v>
      </c>
      <c r="S81" s="73">
        <v>22</v>
      </c>
      <c r="T81" s="73">
        <v>23</v>
      </c>
      <c r="U81" s="73">
        <v>0</v>
      </c>
      <c r="V81" s="73">
        <v>209</v>
      </c>
      <c r="X81" s="88">
        <v>1974</v>
      </c>
      <c r="Y81" s="73">
        <v>4</v>
      </c>
      <c r="Z81" s="73">
        <v>0</v>
      </c>
      <c r="AA81" s="73">
        <v>1</v>
      </c>
      <c r="AB81" s="73">
        <v>2</v>
      </c>
      <c r="AC81" s="73">
        <v>0</v>
      </c>
      <c r="AD81" s="73">
        <v>1</v>
      </c>
      <c r="AE81" s="73">
        <v>0</v>
      </c>
      <c r="AF81" s="73">
        <v>2</v>
      </c>
      <c r="AG81" s="73">
        <v>2</v>
      </c>
      <c r="AH81" s="73">
        <v>3</v>
      </c>
      <c r="AI81" s="73">
        <v>3</v>
      </c>
      <c r="AJ81" s="73">
        <v>3</v>
      </c>
      <c r="AK81" s="73">
        <v>24</v>
      </c>
      <c r="AL81" s="73">
        <v>17</v>
      </c>
      <c r="AM81" s="73">
        <v>21</v>
      </c>
      <c r="AN81" s="73">
        <v>28</v>
      </c>
      <c r="AO81" s="73">
        <v>37</v>
      </c>
      <c r="AP81" s="73">
        <v>46</v>
      </c>
      <c r="AQ81" s="73">
        <v>0</v>
      </c>
      <c r="AR81" s="73">
        <v>194</v>
      </c>
      <c r="AT81" s="88">
        <v>1974</v>
      </c>
      <c r="AU81" s="73">
        <v>19</v>
      </c>
      <c r="AV81" s="73">
        <v>3</v>
      </c>
      <c r="AW81" s="73">
        <v>2</v>
      </c>
      <c r="AX81" s="73">
        <v>9</v>
      </c>
      <c r="AY81" s="73">
        <v>2</v>
      </c>
      <c r="AZ81" s="73">
        <v>3</v>
      </c>
      <c r="BA81" s="73">
        <v>2</v>
      </c>
      <c r="BB81" s="73">
        <v>4</v>
      </c>
      <c r="BC81" s="73">
        <v>7</v>
      </c>
      <c r="BD81" s="73">
        <v>7</v>
      </c>
      <c r="BE81" s="73">
        <v>13</v>
      </c>
      <c r="BF81" s="73">
        <v>13</v>
      </c>
      <c r="BG81" s="73">
        <v>42</v>
      </c>
      <c r="BH81" s="73">
        <v>42</v>
      </c>
      <c r="BI81" s="73">
        <v>49</v>
      </c>
      <c r="BJ81" s="73">
        <v>58</v>
      </c>
      <c r="BK81" s="73">
        <v>59</v>
      </c>
      <c r="BL81" s="73">
        <v>69</v>
      </c>
      <c r="BM81" s="73">
        <v>0</v>
      </c>
      <c r="BN81" s="73">
        <v>403</v>
      </c>
      <c r="BP81" s="88">
        <v>1974</v>
      </c>
    </row>
    <row r="82" spans="2:68">
      <c r="B82" s="88">
        <v>1975</v>
      </c>
      <c r="C82" s="73">
        <v>5</v>
      </c>
      <c r="D82" s="73">
        <v>1</v>
      </c>
      <c r="E82" s="73">
        <v>4</v>
      </c>
      <c r="F82" s="73">
        <v>8</v>
      </c>
      <c r="G82" s="73">
        <v>4</v>
      </c>
      <c r="H82" s="73">
        <v>0</v>
      </c>
      <c r="I82" s="73">
        <v>3</v>
      </c>
      <c r="J82" s="73">
        <v>2</v>
      </c>
      <c r="K82" s="73">
        <v>1</v>
      </c>
      <c r="L82" s="73">
        <v>9</v>
      </c>
      <c r="M82" s="73">
        <v>6</v>
      </c>
      <c r="N82" s="73">
        <v>17</v>
      </c>
      <c r="O82" s="73">
        <v>18</v>
      </c>
      <c r="P82" s="73">
        <v>21</v>
      </c>
      <c r="Q82" s="73">
        <v>23</v>
      </c>
      <c r="R82" s="73">
        <v>23</v>
      </c>
      <c r="S82" s="73">
        <v>26</v>
      </c>
      <c r="T82" s="73">
        <v>26</v>
      </c>
      <c r="U82" s="73">
        <v>0</v>
      </c>
      <c r="V82" s="73">
        <v>197</v>
      </c>
      <c r="X82" s="88">
        <v>1975</v>
      </c>
      <c r="Y82" s="73">
        <v>7</v>
      </c>
      <c r="Z82" s="73">
        <v>1</v>
      </c>
      <c r="AA82" s="73">
        <v>3</v>
      </c>
      <c r="AB82" s="73">
        <v>1</v>
      </c>
      <c r="AC82" s="73">
        <v>0</v>
      </c>
      <c r="AD82" s="73">
        <v>2</v>
      </c>
      <c r="AE82" s="73">
        <v>5</v>
      </c>
      <c r="AF82" s="73">
        <v>4</v>
      </c>
      <c r="AG82" s="73">
        <v>2</v>
      </c>
      <c r="AH82" s="73">
        <v>3</v>
      </c>
      <c r="AI82" s="73">
        <v>8</v>
      </c>
      <c r="AJ82" s="73">
        <v>11</v>
      </c>
      <c r="AK82" s="73">
        <v>15</v>
      </c>
      <c r="AL82" s="73">
        <v>16</v>
      </c>
      <c r="AM82" s="73">
        <v>26</v>
      </c>
      <c r="AN82" s="73">
        <v>32</v>
      </c>
      <c r="AO82" s="73">
        <v>47</v>
      </c>
      <c r="AP82" s="73">
        <v>38</v>
      </c>
      <c r="AQ82" s="73">
        <v>0</v>
      </c>
      <c r="AR82" s="73">
        <v>221</v>
      </c>
      <c r="AT82" s="88">
        <v>1975</v>
      </c>
      <c r="AU82" s="73">
        <v>12</v>
      </c>
      <c r="AV82" s="73">
        <v>2</v>
      </c>
      <c r="AW82" s="73">
        <v>7</v>
      </c>
      <c r="AX82" s="73">
        <v>9</v>
      </c>
      <c r="AY82" s="73">
        <v>4</v>
      </c>
      <c r="AZ82" s="73">
        <v>2</v>
      </c>
      <c r="BA82" s="73">
        <v>8</v>
      </c>
      <c r="BB82" s="73">
        <v>6</v>
      </c>
      <c r="BC82" s="73">
        <v>3</v>
      </c>
      <c r="BD82" s="73">
        <v>12</v>
      </c>
      <c r="BE82" s="73">
        <v>14</v>
      </c>
      <c r="BF82" s="73">
        <v>28</v>
      </c>
      <c r="BG82" s="73">
        <v>33</v>
      </c>
      <c r="BH82" s="73">
        <v>37</v>
      </c>
      <c r="BI82" s="73">
        <v>49</v>
      </c>
      <c r="BJ82" s="73">
        <v>55</v>
      </c>
      <c r="BK82" s="73">
        <v>73</v>
      </c>
      <c r="BL82" s="73">
        <v>64</v>
      </c>
      <c r="BM82" s="73">
        <v>0</v>
      </c>
      <c r="BN82" s="73">
        <v>418</v>
      </c>
      <c r="BP82" s="88">
        <v>1975</v>
      </c>
    </row>
    <row r="83" spans="2:68">
      <c r="B83" s="88">
        <v>1976</v>
      </c>
      <c r="C83" s="73">
        <v>2</v>
      </c>
      <c r="D83" s="73">
        <v>2</v>
      </c>
      <c r="E83" s="73">
        <v>2</v>
      </c>
      <c r="F83" s="73">
        <v>4</v>
      </c>
      <c r="G83" s="73">
        <v>0</v>
      </c>
      <c r="H83" s="73">
        <v>3</v>
      </c>
      <c r="I83" s="73">
        <v>3</v>
      </c>
      <c r="J83" s="73">
        <v>4</v>
      </c>
      <c r="K83" s="73">
        <v>5</v>
      </c>
      <c r="L83" s="73">
        <v>4</v>
      </c>
      <c r="M83" s="73">
        <v>8</v>
      </c>
      <c r="N83" s="73">
        <v>14</v>
      </c>
      <c r="O83" s="73">
        <v>18</v>
      </c>
      <c r="P83" s="73">
        <v>27</v>
      </c>
      <c r="Q83" s="73">
        <v>21</v>
      </c>
      <c r="R83" s="73">
        <v>15</v>
      </c>
      <c r="S83" s="73">
        <v>25</v>
      </c>
      <c r="T83" s="73">
        <v>17</v>
      </c>
      <c r="U83" s="73">
        <v>0</v>
      </c>
      <c r="V83" s="73">
        <v>174</v>
      </c>
      <c r="X83" s="88">
        <v>1976</v>
      </c>
      <c r="Y83" s="73">
        <v>13</v>
      </c>
      <c r="Z83" s="73">
        <v>3</v>
      </c>
      <c r="AA83" s="73">
        <v>2</v>
      </c>
      <c r="AB83" s="73">
        <v>1</v>
      </c>
      <c r="AC83" s="73">
        <v>1</v>
      </c>
      <c r="AD83" s="73">
        <v>1</v>
      </c>
      <c r="AE83" s="73">
        <v>0</v>
      </c>
      <c r="AF83" s="73">
        <v>2</v>
      </c>
      <c r="AG83" s="73">
        <v>2</v>
      </c>
      <c r="AH83" s="73">
        <v>7</v>
      </c>
      <c r="AI83" s="73">
        <v>4</v>
      </c>
      <c r="AJ83" s="73">
        <v>8</v>
      </c>
      <c r="AK83" s="73">
        <v>18</v>
      </c>
      <c r="AL83" s="73">
        <v>11</v>
      </c>
      <c r="AM83" s="73">
        <v>18</v>
      </c>
      <c r="AN83" s="73">
        <v>28</v>
      </c>
      <c r="AO83" s="73">
        <v>35</v>
      </c>
      <c r="AP83" s="73">
        <v>39</v>
      </c>
      <c r="AQ83" s="73">
        <v>0</v>
      </c>
      <c r="AR83" s="73">
        <v>193</v>
      </c>
      <c r="AT83" s="88">
        <v>1976</v>
      </c>
      <c r="AU83" s="73">
        <v>15</v>
      </c>
      <c r="AV83" s="73">
        <v>5</v>
      </c>
      <c r="AW83" s="73">
        <v>4</v>
      </c>
      <c r="AX83" s="73">
        <v>5</v>
      </c>
      <c r="AY83" s="73">
        <v>1</v>
      </c>
      <c r="AZ83" s="73">
        <v>4</v>
      </c>
      <c r="BA83" s="73">
        <v>3</v>
      </c>
      <c r="BB83" s="73">
        <v>6</v>
      </c>
      <c r="BC83" s="73">
        <v>7</v>
      </c>
      <c r="BD83" s="73">
        <v>11</v>
      </c>
      <c r="BE83" s="73">
        <v>12</v>
      </c>
      <c r="BF83" s="73">
        <v>22</v>
      </c>
      <c r="BG83" s="73">
        <v>36</v>
      </c>
      <c r="BH83" s="73">
        <v>38</v>
      </c>
      <c r="BI83" s="73">
        <v>39</v>
      </c>
      <c r="BJ83" s="73">
        <v>43</v>
      </c>
      <c r="BK83" s="73">
        <v>60</v>
      </c>
      <c r="BL83" s="73">
        <v>56</v>
      </c>
      <c r="BM83" s="73">
        <v>0</v>
      </c>
      <c r="BN83" s="73">
        <v>367</v>
      </c>
      <c r="BP83" s="88">
        <v>1976</v>
      </c>
    </row>
    <row r="84" spans="2:68">
      <c r="B84" s="88">
        <v>1977</v>
      </c>
      <c r="C84" s="73">
        <v>6</v>
      </c>
      <c r="D84" s="73">
        <v>1</v>
      </c>
      <c r="E84" s="73">
        <v>2</v>
      </c>
      <c r="F84" s="73">
        <v>2</v>
      </c>
      <c r="G84" s="73">
        <v>1</v>
      </c>
      <c r="H84" s="73">
        <v>1</v>
      </c>
      <c r="I84" s="73">
        <v>0</v>
      </c>
      <c r="J84" s="73">
        <v>0</v>
      </c>
      <c r="K84" s="73">
        <v>5</v>
      </c>
      <c r="L84" s="73">
        <v>4</v>
      </c>
      <c r="M84" s="73">
        <v>12</v>
      </c>
      <c r="N84" s="73">
        <v>12</v>
      </c>
      <c r="O84" s="73">
        <v>15</v>
      </c>
      <c r="P84" s="73">
        <v>32</v>
      </c>
      <c r="Q84" s="73">
        <v>23</v>
      </c>
      <c r="R84" s="73">
        <v>16</v>
      </c>
      <c r="S84" s="73">
        <v>29</v>
      </c>
      <c r="T84" s="73">
        <v>26</v>
      </c>
      <c r="U84" s="73">
        <v>0</v>
      </c>
      <c r="V84" s="73">
        <v>187</v>
      </c>
      <c r="X84" s="88">
        <v>1977</v>
      </c>
      <c r="Y84" s="73">
        <v>4</v>
      </c>
      <c r="Z84" s="73">
        <v>1</v>
      </c>
      <c r="AA84" s="73">
        <v>2</v>
      </c>
      <c r="AB84" s="73">
        <v>1</v>
      </c>
      <c r="AC84" s="73">
        <v>3</v>
      </c>
      <c r="AD84" s="73">
        <v>2</v>
      </c>
      <c r="AE84" s="73">
        <v>0</v>
      </c>
      <c r="AF84" s="73">
        <v>3</v>
      </c>
      <c r="AG84" s="73">
        <v>3</v>
      </c>
      <c r="AH84" s="73">
        <v>7</v>
      </c>
      <c r="AI84" s="73">
        <v>10</v>
      </c>
      <c r="AJ84" s="73">
        <v>14</v>
      </c>
      <c r="AK84" s="73">
        <v>15</v>
      </c>
      <c r="AL84" s="73">
        <v>19</v>
      </c>
      <c r="AM84" s="73">
        <v>19</v>
      </c>
      <c r="AN84" s="73">
        <v>30</v>
      </c>
      <c r="AO84" s="73">
        <v>36</v>
      </c>
      <c r="AP84" s="73">
        <v>46</v>
      </c>
      <c r="AQ84" s="73">
        <v>0</v>
      </c>
      <c r="AR84" s="73">
        <v>215</v>
      </c>
      <c r="AT84" s="88">
        <v>1977</v>
      </c>
      <c r="AU84" s="73">
        <v>10</v>
      </c>
      <c r="AV84" s="73">
        <v>2</v>
      </c>
      <c r="AW84" s="73">
        <v>4</v>
      </c>
      <c r="AX84" s="73">
        <v>3</v>
      </c>
      <c r="AY84" s="73">
        <v>4</v>
      </c>
      <c r="AZ84" s="73">
        <v>3</v>
      </c>
      <c r="BA84" s="73">
        <v>0</v>
      </c>
      <c r="BB84" s="73">
        <v>3</v>
      </c>
      <c r="BC84" s="73">
        <v>8</v>
      </c>
      <c r="BD84" s="73">
        <v>11</v>
      </c>
      <c r="BE84" s="73">
        <v>22</v>
      </c>
      <c r="BF84" s="73">
        <v>26</v>
      </c>
      <c r="BG84" s="73">
        <v>30</v>
      </c>
      <c r="BH84" s="73">
        <v>51</v>
      </c>
      <c r="BI84" s="73">
        <v>42</v>
      </c>
      <c r="BJ84" s="73">
        <v>46</v>
      </c>
      <c r="BK84" s="73">
        <v>65</v>
      </c>
      <c r="BL84" s="73">
        <v>72</v>
      </c>
      <c r="BM84" s="73">
        <v>0</v>
      </c>
      <c r="BN84" s="73">
        <v>402</v>
      </c>
      <c r="BP84" s="88">
        <v>1977</v>
      </c>
    </row>
    <row r="85" spans="2:68">
      <c r="B85" s="88">
        <v>1978</v>
      </c>
      <c r="C85" s="73">
        <v>4</v>
      </c>
      <c r="D85" s="73">
        <v>5</v>
      </c>
      <c r="E85" s="73">
        <v>4</v>
      </c>
      <c r="F85" s="73">
        <v>3</v>
      </c>
      <c r="G85" s="73">
        <v>1</v>
      </c>
      <c r="H85" s="73">
        <v>0</v>
      </c>
      <c r="I85" s="73">
        <v>4</v>
      </c>
      <c r="J85" s="73">
        <v>3</v>
      </c>
      <c r="K85" s="73">
        <v>2</v>
      </c>
      <c r="L85" s="73">
        <v>4</v>
      </c>
      <c r="M85" s="73">
        <v>11</v>
      </c>
      <c r="N85" s="73">
        <v>15</v>
      </c>
      <c r="O85" s="73">
        <v>14</v>
      </c>
      <c r="P85" s="73">
        <v>23</v>
      </c>
      <c r="Q85" s="73">
        <v>34</v>
      </c>
      <c r="R85" s="73">
        <v>32</v>
      </c>
      <c r="S85" s="73">
        <v>32</v>
      </c>
      <c r="T85" s="73">
        <v>20</v>
      </c>
      <c r="U85" s="73">
        <v>0</v>
      </c>
      <c r="V85" s="73">
        <v>211</v>
      </c>
      <c r="X85" s="88">
        <v>1978</v>
      </c>
      <c r="Y85" s="73">
        <v>6</v>
      </c>
      <c r="Z85" s="73">
        <v>1</v>
      </c>
      <c r="AA85" s="73">
        <v>0</v>
      </c>
      <c r="AB85" s="73">
        <v>1</v>
      </c>
      <c r="AC85" s="73">
        <v>1</v>
      </c>
      <c r="AD85" s="73">
        <v>0</v>
      </c>
      <c r="AE85" s="73">
        <v>2</v>
      </c>
      <c r="AF85" s="73">
        <v>1</v>
      </c>
      <c r="AG85" s="73">
        <v>3</v>
      </c>
      <c r="AH85" s="73">
        <v>6</v>
      </c>
      <c r="AI85" s="73">
        <v>8</v>
      </c>
      <c r="AJ85" s="73">
        <v>9</v>
      </c>
      <c r="AK85" s="73">
        <v>13</v>
      </c>
      <c r="AL85" s="73">
        <v>15</v>
      </c>
      <c r="AM85" s="73">
        <v>19</v>
      </c>
      <c r="AN85" s="73">
        <v>27</v>
      </c>
      <c r="AO85" s="73">
        <v>37</v>
      </c>
      <c r="AP85" s="73">
        <v>43</v>
      </c>
      <c r="AQ85" s="73">
        <v>0</v>
      </c>
      <c r="AR85" s="73">
        <v>192</v>
      </c>
      <c r="AT85" s="88">
        <v>1978</v>
      </c>
      <c r="AU85" s="73">
        <v>10</v>
      </c>
      <c r="AV85" s="73">
        <v>6</v>
      </c>
      <c r="AW85" s="73">
        <v>4</v>
      </c>
      <c r="AX85" s="73">
        <v>4</v>
      </c>
      <c r="AY85" s="73">
        <v>2</v>
      </c>
      <c r="AZ85" s="73">
        <v>0</v>
      </c>
      <c r="BA85" s="73">
        <v>6</v>
      </c>
      <c r="BB85" s="73">
        <v>4</v>
      </c>
      <c r="BC85" s="73">
        <v>5</v>
      </c>
      <c r="BD85" s="73">
        <v>10</v>
      </c>
      <c r="BE85" s="73">
        <v>19</v>
      </c>
      <c r="BF85" s="73">
        <v>24</v>
      </c>
      <c r="BG85" s="73">
        <v>27</v>
      </c>
      <c r="BH85" s="73">
        <v>38</v>
      </c>
      <c r="BI85" s="73">
        <v>53</v>
      </c>
      <c r="BJ85" s="73">
        <v>59</v>
      </c>
      <c r="BK85" s="73">
        <v>69</v>
      </c>
      <c r="BL85" s="73">
        <v>63</v>
      </c>
      <c r="BM85" s="73">
        <v>0</v>
      </c>
      <c r="BN85" s="73">
        <v>403</v>
      </c>
      <c r="BP85" s="88">
        <v>1978</v>
      </c>
    </row>
    <row r="86" spans="2:68">
      <c r="B86" s="89">
        <v>1979</v>
      </c>
      <c r="C86" s="73">
        <v>6</v>
      </c>
      <c r="D86" s="73">
        <v>3</v>
      </c>
      <c r="E86" s="73">
        <v>3</v>
      </c>
      <c r="F86" s="73">
        <v>1</v>
      </c>
      <c r="G86" s="73">
        <v>0</v>
      </c>
      <c r="H86" s="73">
        <v>1</v>
      </c>
      <c r="I86" s="73">
        <v>2</v>
      </c>
      <c r="J86" s="73">
        <v>1</v>
      </c>
      <c r="K86" s="73">
        <v>3</v>
      </c>
      <c r="L86" s="73">
        <v>2</v>
      </c>
      <c r="M86" s="73">
        <v>5</v>
      </c>
      <c r="N86" s="73">
        <v>8</v>
      </c>
      <c r="O86" s="73">
        <v>13</v>
      </c>
      <c r="P86" s="73">
        <v>17</v>
      </c>
      <c r="Q86" s="73">
        <v>28</v>
      </c>
      <c r="R86" s="73">
        <v>20</v>
      </c>
      <c r="S86" s="73">
        <v>20</v>
      </c>
      <c r="T86" s="73">
        <v>18</v>
      </c>
      <c r="U86" s="73">
        <v>0</v>
      </c>
      <c r="V86" s="73">
        <v>151</v>
      </c>
      <c r="X86" s="89">
        <v>1979</v>
      </c>
      <c r="Y86" s="73">
        <v>5</v>
      </c>
      <c r="Z86" s="73">
        <v>1</v>
      </c>
      <c r="AA86" s="73">
        <v>2</v>
      </c>
      <c r="AB86" s="73">
        <v>2</v>
      </c>
      <c r="AC86" s="73">
        <v>1</v>
      </c>
      <c r="AD86" s="73">
        <v>2</v>
      </c>
      <c r="AE86" s="73">
        <v>2</v>
      </c>
      <c r="AF86" s="73">
        <v>1</v>
      </c>
      <c r="AG86" s="73">
        <v>1</v>
      </c>
      <c r="AH86" s="73">
        <v>0</v>
      </c>
      <c r="AI86" s="73">
        <v>3</v>
      </c>
      <c r="AJ86" s="73">
        <v>8</v>
      </c>
      <c r="AK86" s="73">
        <v>16</v>
      </c>
      <c r="AL86" s="73">
        <v>11</v>
      </c>
      <c r="AM86" s="73">
        <v>17</v>
      </c>
      <c r="AN86" s="73">
        <v>28</v>
      </c>
      <c r="AO86" s="73">
        <v>34</v>
      </c>
      <c r="AP86" s="73">
        <v>58</v>
      </c>
      <c r="AQ86" s="73">
        <v>0</v>
      </c>
      <c r="AR86" s="73">
        <v>192</v>
      </c>
      <c r="AT86" s="89">
        <v>1979</v>
      </c>
      <c r="AU86" s="73">
        <v>11</v>
      </c>
      <c r="AV86" s="73">
        <v>4</v>
      </c>
      <c r="AW86" s="73">
        <v>5</v>
      </c>
      <c r="AX86" s="73">
        <v>3</v>
      </c>
      <c r="AY86" s="73">
        <v>1</v>
      </c>
      <c r="AZ86" s="73">
        <v>3</v>
      </c>
      <c r="BA86" s="73">
        <v>4</v>
      </c>
      <c r="BB86" s="73">
        <v>2</v>
      </c>
      <c r="BC86" s="73">
        <v>4</v>
      </c>
      <c r="BD86" s="73">
        <v>2</v>
      </c>
      <c r="BE86" s="73">
        <v>8</v>
      </c>
      <c r="BF86" s="73">
        <v>16</v>
      </c>
      <c r="BG86" s="73">
        <v>29</v>
      </c>
      <c r="BH86" s="73">
        <v>28</v>
      </c>
      <c r="BI86" s="73">
        <v>45</v>
      </c>
      <c r="BJ86" s="73">
        <v>48</v>
      </c>
      <c r="BK86" s="73">
        <v>54</v>
      </c>
      <c r="BL86" s="73">
        <v>76</v>
      </c>
      <c r="BM86" s="73">
        <v>0</v>
      </c>
      <c r="BN86" s="73">
        <v>343</v>
      </c>
      <c r="BP86" s="89">
        <v>1979</v>
      </c>
    </row>
    <row r="87" spans="2:68">
      <c r="B87" s="89">
        <v>1980</v>
      </c>
      <c r="C87" s="73">
        <v>6</v>
      </c>
      <c r="D87" s="73">
        <v>1</v>
      </c>
      <c r="E87" s="73">
        <v>0</v>
      </c>
      <c r="F87" s="73">
        <v>1</v>
      </c>
      <c r="G87" s="73">
        <v>0</v>
      </c>
      <c r="H87" s="73">
        <v>3</v>
      </c>
      <c r="I87" s="73">
        <v>1</v>
      </c>
      <c r="J87" s="73">
        <v>0</v>
      </c>
      <c r="K87" s="73">
        <v>1</v>
      </c>
      <c r="L87" s="73">
        <v>2</v>
      </c>
      <c r="M87" s="73">
        <v>9</v>
      </c>
      <c r="N87" s="73">
        <v>11</v>
      </c>
      <c r="O87" s="73">
        <v>15</v>
      </c>
      <c r="P87" s="73">
        <v>20</v>
      </c>
      <c r="Q87" s="73">
        <v>23</v>
      </c>
      <c r="R87" s="73">
        <v>28</v>
      </c>
      <c r="S87" s="73">
        <v>24</v>
      </c>
      <c r="T87" s="73">
        <v>23</v>
      </c>
      <c r="U87" s="73">
        <v>0</v>
      </c>
      <c r="V87" s="73">
        <v>168</v>
      </c>
      <c r="X87" s="89">
        <v>1980</v>
      </c>
      <c r="Y87" s="73">
        <v>6</v>
      </c>
      <c r="Z87" s="73">
        <v>2</v>
      </c>
      <c r="AA87" s="73">
        <v>1</v>
      </c>
      <c r="AB87" s="73">
        <v>1</v>
      </c>
      <c r="AC87" s="73">
        <v>1</v>
      </c>
      <c r="AD87" s="73">
        <v>3</v>
      </c>
      <c r="AE87" s="73">
        <v>0</v>
      </c>
      <c r="AF87" s="73">
        <v>2</v>
      </c>
      <c r="AG87" s="73">
        <v>1</v>
      </c>
      <c r="AH87" s="73">
        <v>2</v>
      </c>
      <c r="AI87" s="73">
        <v>6</v>
      </c>
      <c r="AJ87" s="73">
        <v>8</v>
      </c>
      <c r="AK87" s="73">
        <v>8</v>
      </c>
      <c r="AL87" s="73">
        <v>9</v>
      </c>
      <c r="AM87" s="73">
        <v>24</v>
      </c>
      <c r="AN87" s="73">
        <v>27</v>
      </c>
      <c r="AO87" s="73">
        <v>32</v>
      </c>
      <c r="AP87" s="73">
        <v>53</v>
      </c>
      <c r="AQ87" s="73">
        <v>0</v>
      </c>
      <c r="AR87" s="73">
        <v>186</v>
      </c>
      <c r="AT87" s="89">
        <v>1980</v>
      </c>
      <c r="AU87" s="73">
        <v>12</v>
      </c>
      <c r="AV87" s="73">
        <v>3</v>
      </c>
      <c r="AW87" s="73">
        <v>1</v>
      </c>
      <c r="AX87" s="73">
        <v>2</v>
      </c>
      <c r="AY87" s="73">
        <v>1</v>
      </c>
      <c r="AZ87" s="73">
        <v>6</v>
      </c>
      <c r="BA87" s="73">
        <v>1</v>
      </c>
      <c r="BB87" s="73">
        <v>2</v>
      </c>
      <c r="BC87" s="73">
        <v>2</v>
      </c>
      <c r="BD87" s="73">
        <v>4</v>
      </c>
      <c r="BE87" s="73">
        <v>15</v>
      </c>
      <c r="BF87" s="73">
        <v>19</v>
      </c>
      <c r="BG87" s="73">
        <v>23</v>
      </c>
      <c r="BH87" s="73">
        <v>29</v>
      </c>
      <c r="BI87" s="73">
        <v>47</v>
      </c>
      <c r="BJ87" s="73">
        <v>55</v>
      </c>
      <c r="BK87" s="73">
        <v>56</v>
      </c>
      <c r="BL87" s="73">
        <v>76</v>
      </c>
      <c r="BM87" s="73">
        <v>0</v>
      </c>
      <c r="BN87" s="73">
        <v>354</v>
      </c>
      <c r="BP87" s="89">
        <v>1980</v>
      </c>
    </row>
    <row r="88" spans="2:68">
      <c r="B88" s="89">
        <v>1981</v>
      </c>
      <c r="C88" s="73">
        <v>5</v>
      </c>
      <c r="D88" s="73">
        <v>2</v>
      </c>
      <c r="E88" s="73">
        <v>3</v>
      </c>
      <c r="F88" s="73">
        <v>1</v>
      </c>
      <c r="G88" s="73">
        <v>4</v>
      </c>
      <c r="H88" s="73">
        <v>2</v>
      </c>
      <c r="I88" s="73">
        <v>2</v>
      </c>
      <c r="J88" s="73">
        <v>3</v>
      </c>
      <c r="K88" s="73">
        <v>1</v>
      </c>
      <c r="L88" s="73">
        <v>1</v>
      </c>
      <c r="M88" s="73">
        <v>6</v>
      </c>
      <c r="N88" s="73">
        <v>10</v>
      </c>
      <c r="O88" s="73">
        <v>11</v>
      </c>
      <c r="P88" s="73">
        <v>17</v>
      </c>
      <c r="Q88" s="73">
        <v>27</v>
      </c>
      <c r="R88" s="73">
        <v>29</v>
      </c>
      <c r="S88" s="73">
        <v>22</v>
      </c>
      <c r="T88" s="73">
        <v>21</v>
      </c>
      <c r="U88" s="73">
        <v>0</v>
      </c>
      <c r="V88" s="73">
        <v>167</v>
      </c>
      <c r="X88" s="89">
        <v>1981</v>
      </c>
      <c r="Y88" s="73">
        <v>4</v>
      </c>
      <c r="Z88" s="73">
        <v>0</v>
      </c>
      <c r="AA88" s="73">
        <v>2</v>
      </c>
      <c r="AB88" s="73">
        <v>4</v>
      </c>
      <c r="AC88" s="73">
        <v>3</v>
      </c>
      <c r="AD88" s="73">
        <v>2</v>
      </c>
      <c r="AE88" s="73">
        <v>1</v>
      </c>
      <c r="AF88" s="73">
        <v>4</v>
      </c>
      <c r="AG88" s="73">
        <v>2</v>
      </c>
      <c r="AH88" s="73">
        <v>3</v>
      </c>
      <c r="AI88" s="73">
        <v>1</v>
      </c>
      <c r="AJ88" s="73">
        <v>15</v>
      </c>
      <c r="AK88" s="73">
        <v>11</v>
      </c>
      <c r="AL88" s="73">
        <v>14</v>
      </c>
      <c r="AM88" s="73">
        <v>25</v>
      </c>
      <c r="AN88" s="73">
        <v>27</v>
      </c>
      <c r="AO88" s="73">
        <v>35</v>
      </c>
      <c r="AP88" s="73">
        <v>53</v>
      </c>
      <c r="AQ88" s="73">
        <v>0</v>
      </c>
      <c r="AR88" s="73">
        <v>206</v>
      </c>
      <c r="AT88" s="89">
        <v>1981</v>
      </c>
      <c r="AU88" s="73">
        <v>9</v>
      </c>
      <c r="AV88" s="73">
        <v>2</v>
      </c>
      <c r="AW88" s="73">
        <v>5</v>
      </c>
      <c r="AX88" s="73">
        <v>5</v>
      </c>
      <c r="AY88" s="73">
        <v>7</v>
      </c>
      <c r="AZ88" s="73">
        <v>4</v>
      </c>
      <c r="BA88" s="73">
        <v>3</v>
      </c>
      <c r="BB88" s="73">
        <v>7</v>
      </c>
      <c r="BC88" s="73">
        <v>3</v>
      </c>
      <c r="BD88" s="73">
        <v>4</v>
      </c>
      <c r="BE88" s="73">
        <v>7</v>
      </c>
      <c r="BF88" s="73">
        <v>25</v>
      </c>
      <c r="BG88" s="73">
        <v>22</v>
      </c>
      <c r="BH88" s="73">
        <v>31</v>
      </c>
      <c r="BI88" s="73">
        <v>52</v>
      </c>
      <c r="BJ88" s="73">
        <v>56</v>
      </c>
      <c r="BK88" s="73">
        <v>57</v>
      </c>
      <c r="BL88" s="73">
        <v>74</v>
      </c>
      <c r="BM88" s="73">
        <v>0</v>
      </c>
      <c r="BN88" s="73">
        <v>373</v>
      </c>
      <c r="BP88" s="89">
        <v>1981</v>
      </c>
    </row>
    <row r="89" spans="2:68">
      <c r="B89" s="89">
        <v>1982</v>
      </c>
      <c r="C89" s="73">
        <v>6</v>
      </c>
      <c r="D89" s="73">
        <v>2</v>
      </c>
      <c r="E89" s="73">
        <v>2</v>
      </c>
      <c r="F89" s="73">
        <v>0</v>
      </c>
      <c r="G89" s="73">
        <v>4</v>
      </c>
      <c r="H89" s="73">
        <v>1</v>
      </c>
      <c r="I89" s="73">
        <v>3</v>
      </c>
      <c r="J89" s="73">
        <v>2</v>
      </c>
      <c r="K89" s="73">
        <v>2</v>
      </c>
      <c r="L89" s="73">
        <v>3</v>
      </c>
      <c r="M89" s="73">
        <v>7</v>
      </c>
      <c r="N89" s="73">
        <v>15</v>
      </c>
      <c r="O89" s="73">
        <v>16</v>
      </c>
      <c r="P89" s="73">
        <v>20</v>
      </c>
      <c r="Q89" s="73">
        <v>22</v>
      </c>
      <c r="R89" s="73">
        <v>46</v>
      </c>
      <c r="S89" s="73">
        <v>32</v>
      </c>
      <c r="T89" s="73">
        <v>25</v>
      </c>
      <c r="U89" s="73">
        <v>0</v>
      </c>
      <c r="V89" s="73">
        <v>208</v>
      </c>
      <c r="X89" s="89">
        <v>1982</v>
      </c>
      <c r="Y89" s="73">
        <v>4</v>
      </c>
      <c r="Z89" s="73">
        <v>3</v>
      </c>
      <c r="AA89" s="73">
        <v>2</v>
      </c>
      <c r="AB89" s="73">
        <v>3</v>
      </c>
      <c r="AC89" s="73">
        <v>1</v>
      </c>
      <c r="AD89" s="73">
        <v>1</v>
      </c>
      <c r="AE89" s="73">
        <v>3</v>
      </c>
      <c r="AF89" s="73">
        <v>2</v>
      </c>
      <c r="AG89" s="73">
        <v>0</v>
      </c>
      <c r="AH89" s="73">
        <v>3</v>
      </c>
      <c r="AI89" s="73">
        <v>4</v>
      </c>
      <c r="AJ89" s="73">
        <v>9</v>
      </c>
      <c r="AK89" s="73">
        <v>13</v>
      </c>
      <c r="AL89" s="73">
        <v>15</v>
      </c>
      <c r="AM89" s="73">
        <v>26</v>
      </c>
      <c r="AN89" s="73">
        <v>29</v>
      </c>
      <c r="AO89" s="73">
        <v>31</v>
      </c>
      <c r="AP89" s="73">
        <v>65</v>
      </c>
      <c r="AQ89" s="73">
        <v>0</v>
      </c>
      <c r="AR89" s="73">
        <v>214</v>
      </c>
      <c r="AT89" s="89">
        <v>1982</v>
      </c>
      <c r="AU89" s="73">
        <v>10</v>
      </c>
      <c r="AV89" s="73">
        <v>5</v>
      </c>
      <c r="AW89" s="73">
        <v>4</v>
      </c>
      <c r="AX89" s="73">
        <v>3</v>
      </c>
      <c r="AY89" s="73">
        <v>5</v>
      </c>
      <c r="AZ89" s="73">
        <v>2</v>
      </c>
      <c r="BA89" s="73">
        <v>6</v>
      </c>
      <c r="BB89" s="73">
        <v>4</v>
      </c>
      <c r="BC89" s="73">
        <v>2</v>
      </c>
      <c r="BD89" s="73">
        <v>6</v>
      </c>
      <c r="BE89" s="73">
        <v>11</v>
      </c>
      <c r="BF89" s="73">
        <v>24</v>
      </c>
      <c r="BG89" s="73">
        <v>29</v>
      </c>
      <c r="BH89" s="73">
        <v>35</v>
      </c>
      <c r="BI89" s="73">
        <v>48</v>
      </c>
      <c r="BJ89" s="73">
        <v>75</v>
      </c>
      <c r="BK89" s="73">
        <v>63</v>
      </c>
      <c r="BL89" s="73">
        <v>90</v>
      </c>
      <c r="BM89" s="73">
        <v>0</v>
      </c>
      <c r="BN89" s="73">
        <v>422</v>
      </c>
      <c r="BP89" s="89">
        <v>1982</v>
      </c>
    </row>
    <row r="90" spans="2:68">
      <c r="B90" s="89">
        <v>1983</v>
      </c>
      <c r="C90" s="73">
        <v>4</v>
      </c>
      <c r="D90" s="73">
        <v>4</v>
      </c>
      <c r="E90" s="73">
        <v>3</v>
      </c>
      <c r="F90" s="73">
        <v>2</v>
      </c>
      <c r="G90" s="73">
        <v>3</v>
      </c>
      <c r="H90" s="73">
        <v>2</v>
      </c>
      <c r="I90" s="73">
        <v>0</v>
      </c>
      <c r="J90" s="73">
        <v>5</v>
      </c>
      <c r="K90" s="73">
        <v>3</v>
      </c>
      <c r="L90" s="73">
        <v>4</v>
      </c>
      <c r="M90" s="73">
        <v>6</v>
      </c>
      <c r="N90" s="73">
        <v>13</v>
      </c>
      <c r="O90" s="73">
        <v>10</v>
      </c>
      <c r="P90" s="73">
        <v>16</v>
      </c>
      <c r="Q90" s="73">
        <v>24</v>
      </c>
      <c r="R90" s="73">
        <v>36</v>
      </c>
      <c r="S90" s="73">
        <v>27</v>
      </c>
      <c r="T90" s="73">
        <v>23</v>
      </c>
      <c r="U90" s="73">
        <v>0</v>
      </c>
      <c r="V90" s="73">
        <v>185</v>
      </c>
      <c r="X90" s="89">
        <v>1983</v>
      </c>
      <c r="Y90" s="73">
        <v>4</v>
      </c>
      <c r="Z90" s="73">
        <v>1</v>
      </c>
      <c r="AA90" s="73">
        <v>1</v>
      </c>
      <c r="AB90" s="73">
        <v>1</v>
      </c>
      <c r="AC90" s="73">
        <v>1</v>
      </c>
      <c r="AD90" s="73">
        <v>1</v>
      </c>
      <c r="AE90" s="73">
        <v>4</v>
      </c>
      <c r="AF90" s="73">
        <v>1</v>
      </c>
      <c r="AG90" s="73">
        <v>1</v>
      </c>
      <c r="AH90" s="73">
        <v>3</v>
      </c>
      <c r="AI90" s="73">
        <v>5</v>
      </c>
      <c r="AJ90" s="73">
        <v>4</v>
      </c>
      <c r="AK90" s="73">
        <v>10</v>
      </c>
      <c r="AL90" s="73">
        <v>15</v>
      </c>
      <c r="AM90" s="73">
        <v>19</v>
      </c>
      <c r="AN90" s="73">
        <v>32</v>
      </c>
      <c r="AO90" s="73">
        <v>37</v>
      </c>
      <c r="AP90" s="73">
        <v>61</v>
      </c>
      <c r="AQ90" s="73">
        <v>0</v>
      </c>
      <c r="AR90" s="73">
        <v>201</v>
      </c>
      <c r="AT90" s="89">
        <v>1983</v>
      </c>
      <c r="AU90" s="73">
        <v>8</v>
      </c>
      <c r="AV90" s="73">
        <v>5</v>
      </c>
      <c r="AW90" s="73">
        <v>4</v>
      </c>
      <c r="AX90" s="73">
        <v>3</v>
      </c>
      <c r="AY90" s="73">
        <v>4</v>
      </c>
      <c r="AZ90" s="73">
        <v>3</v>
      </c>
      <c r="BA90" s="73">
        <v>4</v>
      </c>
      <c r="BB90" s="73">
        <v>6</v>
      </c>
      <c r="BC90" s="73">
        <v>4</v>
      </c>
      <c r="BD90" s="73">
        <v>7</v>
      </c>
      <c r="BE90" s="73">
        <v>11</v>
      </c>
      <c r="BF90" s="73">
        <v>17</v>
      </c>
      <c r="BG90" s="73">
        <v>20</v>
      </c>
      <c r="BH90" s="73">
        <v>31</v>
      </c>
      <c r="BI90" s="73">
        <v>43</v>
      </c>
      <c r="BJ90" s="73">
        <v>68</v>
      </c>
      <c r="BK90" s="73">
        <v>64</v>
      </c>
      <c r="BL90" s="73">
        <v>84</v>
      </c>
      <c r="BM90" s="73">
        <v>0</v>
      </c>
      <c r="BN90" s="73">
        <v>386</v>
      </c>
      <c r="BP90" s="89">
        <v>1983</v>
      </c>
    </row>
    <row r="91" spans="2:68">
      <c r="B91" s="89">
        <v>1984</v>
      </c>
      <c r="C91" s="73">
        <v>6</v>
      </c>
      <c r="D91" s="73">
        <v>3</v>
      </c>
      <c r="E91" s="73">
        <v>1</v>
      </c>
      <c r="F91" s="73">
        <v>2</v>
      </c>
      <c r="G91" s="73">
        <v>2</v>
      </c>
      <c r="H91" s="73">
        <v>2</v>
      </c>
      <c r="I91" s="73">
        <v>4</v>
      </c>
      <c r="J91" s="73">
        <v>2</v>
      </c>
      <c r="K91" s="73">
        <v>3</v>
      </c>
      <c r="L91" s="73">
        <v>5</v>
      </c>
      <c r="M91" s="73">
        <v>1</v>
      </c>
      <c r="N91" s="73">
        <v>7</v>
      </c>
      <c r="O91" s="73">
        <v>21</v>
      </c>
      <c r="P91" s="73">
        <v>19</v>
      </c>
      <c r="Q91" s="73">
        <v>28</v>
      </c>
      <c r="R91" s="73">
        <v>39</v>
      </c>
      <c r="S91" s="73">
        <v>27</v>
      </c>
      <c r="T91" s="73">
        <v>32</v>
      </c>
      <c r="U91" s="73">
        <v>0</v>
      </c>
      <c r="V91" s="73">
        <v>204</v>
      </c>
      <c r="X91" s="89">
        <v>1984</v>
      </c>
      <c r="Y91" s="73">
        <v>4</v>
      </c>
      <c r="Z91" s="73">
        <v>1</v>
      </c>
      <c r="AA91" s="73">
        <v>3</v>
      </c>
      <c r="AB91" s="73">
        <v>3</v>
      </c>
      <c r="AC91" s="73">
        <v>0</v>
      </c>
      <c r="AD91" s="73">
        <v>3</v>
      </c>
      <c r="AE91" s="73">
        <v>0</v>
      </c>
      <c r="AF91" s="73">
        <v>3</v>
      </c>
      <c r="AG91" s="73">
        <v>0</v>
      </c>
      <c r="AH91" s="73">
        <v>0</v>
      </c>
      <c r="AI91" s="73">
        <v>5</v>
      </c>
      <c r="AJ91" s="73">
        <v>6</v>
      </c>
      <c r="AK91" s="73">
        <v>8</v>
      </c>
      <c r="AL91" s="73">
        <v>18</v>
      </c>
      <c r="AM91" s="73">
        <v>27</v>
      </c>
      <c r="AN91" s="73">
        <v>27</v>
      </c>
      <c r="AO91" s="73">
        <v>38</v>
      </c>
      <c r="AP91" s="73">
        <v>51</v>
      </c>
      <c r="AQ91" s="73">
        <v>0</v>
      </c>
      <c r="AR91" s="73">
        <v>197</v>
      </c>
      <c r="AT91" s="89">
        <v>1984</v>
      </c>
      <c r="AU91" s="73">
        <v>10</v>
      </c>
      <c r="AV91" s="73">
        <v>4</v>
      </c>
      <c r="AW91" s="73">
        <v>4</v>
      </c>
      <c r="AX91" s="73">
        <v>5</v>
      </c>
      <c r="AY91" s="73">
        <v>2</v>
      </c>
      <c r="AZ91" s="73">
        <v>5</v>
      </c>
      <c r="BA91" s="73">
        <v>4</v>
      </c>
      <c r="BB91" s="73">
        <v>5</v>
      </c>
      <c r="BC91" s="73">
        <v>3</v>
      </c>
      <c r="BD91" s="73">
        <v>5</v>
      </c>
      <c r="BE91" s="73">
        <v>6</v>
      </c>
      <c r="BF91" s="73">
        <v>13</v>
      </c>
      <c r="BG91" s="73">
        <v>29</v>
      </c>
      <c r="BH91" s="73">
        <v>37</v>
      </c>
      <c r="BI91" s="73">
        <v>55</v>
      </c>
      <c r="BJ91" s="73">
        <v>66</v>
      </c>
      <c r="BK91" s="73">
        <v>65</v>
      </c>
      <c r="BL91" s="73">
        <v>83</v>
      </c>
      <c r="BM91" s="73">
        <v>0</v>
      </c>
      <c r="BN91" s="73">
        <v>401</v>
      </c>
      <c r="BP91" s="89">
        <v>1984</v>
      </c>
    </row>
    <row r="92" spans="2:68">
      <c r="B92" s="89">
        <v>1985</v>
      </c>
      <c r="C92" s="73">
        <v>5</v>
      </c>
      <c r="D92" s="73">
        <v>1</v>
      </c>
      <c r="E92" s="73">
        <v>1</v>
      </c>
      <c r="F92" s="73">
        <v>0</v>
      </c>
      <c r="G92" s="73">
        <v>3</v>
      </c>
      <c r="H92" s="73">
        <v>9</v>
      </c>
      <c r="I92" s="73">
        <v>8</v>
      </c>
      <c r="J92" s="73">
        <v>16</v>
      </c>
      <c r="K92" s="73">
        <v>10</v>
      </c>
      <c r="L92" s="73">
        <v>7</v>
      </c>
      <c r="M92" s="73">
        <v>9</v>
      </c>
      <c r="N92" s="73">
        <v>11</v>
      </c>
      <c r="O92" s="73">
        <v>13</v>
      </c>
      <c r="P92" s="73">
        <v>29</v>
      </c>
      <c r="Q92" s="73">
        <v>27</v>
      </c>
      <c r="R92" s="73">
        <v>30</v>
      </c>
      <c r="S92" s="73">
        <v>30</v>
      </c>
      <c r="T92" s="73">
        <v>41</v>
      </c>
      <c r="U92" s="73">
        <v>0</v>
      </c>
      <c r="V92" s="73">
        <v>250</v>
      </c>
      <c r="X92" s="89">
        <v>1985</v>
      </c>
      <c r="Y92" s="73">
        <v>4</v>
      </c>
      <c r="Z92" s="73">
        <v>2</v>
      </c>
      <c r="AA92" s="73">
        <v>2</v>
      </c>
      <c r="AB92" s="73">
        <v>0</v>
      </c>
      <c r="AC92" s="73">
        <v>0</v>
      </c>
      <c r="AD92" s="73">
        <v>3</v>
      </c>
      <c r="AE92" s="73">
        <v>4</v>
      </c>
      <c r="AF92" s="73">
        <v>3</v>
      </c>
      <c r="AG92" s="73">
        <v>0</v>
      </c>
      <c r="AH92" s="73">
        <v>3</v>
      </c>
      <c r="AI92" s="73">
        <v>6</v>
      </c>
      <c r="AJ92" s="73">
        <v>7</v>
      </c>
      <c r="AK92" s="73">
        <v>11</v>
      </c>
      <c r="AL92" s="73">
        <v>16</v>
      </c>
      <c r="AM92" s="73">
        <v>27</v>
      </c>
      <c r="AN92" s="73">
        <v>39</v>
      </c>
      <c r="AO92" s="73">
        <v>35</v>
      </c>
      <c r="AP92" s="73">
        <v>73</v>
      </c>
      <c r="AQ92" s="73">
        <v>0</v>
      </c>
      <c r="AR92" s="73">
        <v>235</v>
      </c>
      <c r="AT92" s="89">
        <v>1985</v>
      </c>
      <c r="AU92" s="73">
        <v>9</v>
      </c>
      <c r="AV92" s="73">
        <v>3</v>
      </c>
      <c r="AW92" s="73">
        <v>3</v>
      </c>
      <c r="AX92" s="73">
        <v>0</v>
      </c>
      <c r="AY92" s="73">
        <v>3</v>
      </c>
      <c r="AZ92" s="73">
        <v>12</v>
      </c>
      <c r="BA92" s="73">
        <v>12</v>
      </c>
      <c r="BB92" s="73">
        <v>19</v>
      </c>
      <c r="BC92" s="73">
        <v>10</v>
      </c>
      <c r="BD92" s="73">
        <v>10</v>
      </c>
      <c r="BE92" s="73">
        <v>15</v>
      </c>
      <c r="BF92" s="73">
        <v>18</v>
      </c>
      <c r="BG92" s="73">
        <v>24</v>
      </c>
      <c r="BH92" s="73">
        <v>45</v>
      </c>
      <c r="BI92" s="73">
        <v>54</v>
      </c>
      <c r="BJ92" s="73">
        <v>69</v>
      </c>
      <c r="BK92" s="73">
        <v>65</v>
      </c>
      <c r="BL92" s="73">
        <v>114</v>
      </c>
      <c r="BM92" s="73">
        <v>0</v>
      </c>
      <c r="BN92" s="73">
        <v>485</v>
      </c>
      <c r="BP92" s="89">
        <v>1985</v>
      </c>
    </row>
    <row r="93" spans="2:68">
      <c r="B93" s="89">
        <v>1986</v>
      </c>
      <c r="C93" s="73">
        <v>5</v>
      </c>
      <c r="D93" s="73">
        <v>2</v>
      </c>
      <c r="E93" s="73">
        <v>3</v>
      </c>
      <c r="F93" s="73">
        <v>4</v>
      </c>
      <c r="G93" s="73">
        <v>7</v>
      </c>
      <c r="H93" s="73">
        <v>16</v>
      </c>
      <c r="I93" s="73">
        <v>18</v>
      </c>
      <c r="J93" s="73">
        <v>22</v>
      </c>
      <c r="K93" s="73">
        <v>12</v>
      </c>
      <c r="L93" s="73">
        <v>7</v>
      </c>
      <c r="M93" s="73">
        <v>10</v>
      </c>
      <c r="N93" s="73">
        <v>19</v>
      </c>
      <c r="O93" s="73">
        <v>12</v>
      </c>
      <c r="P93" s="73">
        <v>23</v>
      </c>
      <c r="Q93" s="73">
        <v>37</v>
      </c>
      <c r="R93" s="73">
        <v>28</v>
      </c>
      <c r="S93" s="73">
        <v>40</v>
      </c>
      <c r="T93" s="73">
        <v>39</v>
      </c>
      <c r="U93" s="73">
        <v>0</v>
      </c>
      <c r="V93" s="73">
        <v>304</v>
      </c>
      <c r="X93" s="89">
        <v>1986</v>
      </c>
      <c r="Y93" s="73">
        <v>4</v>
      </c>
      <c r="Z93" s="73">
        <v>1</v>
      </c>
      <c r="AA93" s="73">
        <v>0</v>
      </c>
      <c r="AB93" s="73">
        <v>0</v>
      </c>
      <c r="AC93" s="73">
        <v>5</v>
      </c>
      <c r="AD93" s="73">
        <v>1</v>
      </c>
      <c r="AE93" s="73">
        <v>2</v>
      </c>
      <c r="AF93" s="73">
        <v>2</v>
      </c>
      <c r="AG93" s="73">
        <v>2</v>
      </c>
      <c r="AH93" s="73">
        <v>1</v>
      </c>
      <c r="AI93" s="73">
        <v>4</v>
      </c>
      <c r="AJ93" s="73">
        <v>2</v>
      </c>
      <c r="AK93" s="73">
        <v>14</v>
      </c>
      <c r="AL93" s="73">
        <v>22</v>
      </c>
      <c r="AM93" s="73">
        <v>34</v>
      </c>
      <c r="AN93" s="73">
        <v>35</v>
      </c>
      <c r="AO93" s="73">
        <v>36</v>
      </c>
      <c r="AP93" s="73">
        <v>69</v>
      </c>
      <c r="AQ93" s="73">
        <v>0</v>
      </c>
      <c r="AR93" s="73">
        <v>234</v>
      </c>
      <c r="AT93" s="89">
        <v>1986</v>
      </c>
      <c r="AU93" s="73">
        <v>9</v>
      </c>
      <c r="AV93" s="73">
        <v>3</v>
      </c>
      <c r="AW93" s="73">
        <v>3</v>
      </c>
      <c r="AX93" s="73">
        <v>4</v>
      </c>
      <c r="AY93" s="73">
        <v>12</v>
      </c>
      <c r="AZ93" s="73">
        <v>17</v>
      </c>
      <c r="BA93" s="73">
        <v>20</v>
      </c>
      <c r="BB93" s="73">
        <v>24</v>
      </c>
      <c r="BC93" s="73">
        <v>14</v>
      </c>
      <c r="BD93" s="73">
        <v>8</v>
      </c>
      <c r="BE93" s="73">
        <v>14</v>
      </c>
      <c r="BF93" s="73">
        <v>21</v>
      </c>
      <c r="BG93" s="73">
        <v>26</v>
      </c>
      <c r="BH93" s="73">
        <v>45</v>
      </c>
      <c r="BI93" s="73">
        <v>71</v>
      </c>
      <c r="BJ93" s="73">
        <v>63</v>
      </c>
      <c r="BK93" s="73">
        <v>76</v>
      </c>
      <c r="BL93" s="73">
        <v>108</v>
      </c>
      <c r="BM93" s="73">
        <v>0</v>
      </c>
      <c r="BN93" s="73">
        <v>538</v>
      </c>
      <c r="BP93" s="89">
        <v>1986</v>
      </c>
    </row>
    <row r="94" spans="2:68">
      <c r="B94" s="89">
        <v>1987</v>
      </c>
      <c r="C94" s="73">
        <v>4</v>
      </c>
      <c r="D94" s="73">
        <v>2</v>
      </c>
      <c r="E94" s="73">
        <v>3</v>
      </c>
      <c r="F94" s="73">
        <v>2</v>
      </c>
      <c r="G94" s="73">
        <v>3</v>
      </c>
      <c r="H94" s="73">
        <v>22</v>
      </c>
      <c r="I94" s="73">
        <v>20</v>
      </c>
      <c r="J94" s="73">
        <v>35</v>
      </c>
      <c r="K94" s="73">
        <v>22</v>
      </c>
      <c r="L94" s="73">
        <v>11</v>
      </c>
      <c r="M94" s="73">
        <v>11</v>
      </c>
      <c r="N94" s="73">
        <v>10</v>
      </c>
      <c r="O94" s="73">
        <v>18</v>
      </c>
      <c r="P94" s="73">
        <v>20</v>
      </c>
      <c r="Q94" s="73">
        <v>34</v>
      </c>
      <c r="R94" s="73">
        <v>47</v>
      </c>
      <c r="S94" s="73">
        <v>40</v>
      </c>
      <c r="T94" s="73">
        <v>41</v>
      </c>
      <c r="U94" s="73">
        <v>0</v>
      </c>
      <c r="V94" s="73">
        <v>345</v>
      </c>
      <c r="X94" s="89">
        <v>1987</v>
      </c>
      <c r="Y94" s="73">
        <v>6</v>
      </c>
      <c r="Z94" s="73">
        <v>2</v>
      </c>
      <c r="AA94" s="73">
        <v>0</v>
      </c>
      <c r="AB94" s="73">
        <v>2</v>
      </c>
      <c r="AC94" s="73">
        <v>0</v>
      </c>
      <c r="AD94" s="73">
        <v>3</v>
      </c>
      <c r="AE94" s="73">
        <v>3</v>
      </c>
      <c r="AF94" s="73">
        <v>3</v>
      </c>
      <c r="AG94" s="73">
        <v>4</v>
      </c>
      <c r="AH94" s="73">
        <v>1</v>
      </c>
      <c r="AI94" s="73">
        <v>6</v>
      </c>
      <c r="AJ94" s="73">
        <v>5</v>
      </c>
      <c r="AK94" s="73">
        <v>16</v>
      </c>
      <c r="AL94" s="73">
        <v>15</v>
      </c>
      <c r="AM94" s="73">
        <v>19</v>
      </c>
      <c r="AN94" s="73">
        <v>31</v>
      </c>
      <c r="AO94" s="73">
        <v>48</v>
      </c>
      <c r="AP94" s="73">
        <v>87</v>
      </c>
      <c r="AQ94" s="73">
        <v>0</v>
      </c>
      <c r="AR94" s="73">
        <v>251</v>
      </c>
      <c r="AT94" s="89">
        <v>1987</v>
      </c>
      <c r="AU94" s="73">
        <v>10</v>
      </c>
      <c r="AV94" s="73">
        <v>4</v>
      </c>
      <c r="AW94" s="73">
        <v>3</v>
      </c>
      <c r="AX94" s="73">
        <v>4</v>
      </c>
      <c r="AY94" s="73">
        <v>3</v>
      </c>
      <c r="AZ94" s="73">
        <v>25</v>
      </c>
      <c r="BA94" s="73">
        <v>23</v>
      </c>
      <c r="BB94" s="73">
        <v>38</v>
      </c>
      <c r="BC94" s="73">
        <v>26</v>
      </c>
      <c r="BD94" s="73">
        <v>12</v>
      </c>
      <c r="BE94" s="73">
        <v>17</v>
      </c>
      <c r="BF94" s="73">
        <v>15</v>
      </c>
      <c r="BG94" s="73">
        <v>34</v>
      </c>
      <c r="BH94" s="73">
        <v>35</v>
      </c>
      <c r="BI94" s="73">
        <v>53</v>
      </c>
      <c r="BJ94" s="73">
        <v>78</v>
      </c>
      <c r="BK94" s="73">
        <v>88</v>
      </c>
      <c r="BL94" s="73">
        <v>128</v>
      </c>
      <c r="BM94" s="73">
        <v>0</v>
      </c>
      <c r="BN94" s="73">
        <v>596</v>
      </c>
      <c r="BP94" s="89">
        <v>1987</v>
      </c>
    </row>
    <row r="95" spans="2:68">
      <c r="B95" s="89">
        <v>1988</v>
      </c>
      <c r="C95" s="73">
        <v>7</v>
      </c>
      <c r="D95" s="73">
        <v>2</v>
      </c>
      <c r="E95" s="73">
        <v>4</v>
      </c>
      <c r="F95" s="73">
        <v>1</v>
      </c>
      <c r="G95" s="73">
        <v>6</v>
      </c>
      <c r="H95" s="73">
        <v>26</v>
      </c>
      <c r="I95" s="73">
        <v>25</v>
      </c>
      <c r="J95" s="73">
        <v>33</v>
      </c>
      <c r="K95" s="73">
        <v>26</v>
      </c>
      <c r="L95" s="73">
        <v>13</v>
      </c>
      <c r="M95" s="73">
        <v>15</v>
      </c>
      <c r="N95" s="73">
        <v>20</v>
      </c>
      <c r="O95" s="73">
        <v>16</v>
      </c>
      <c r="P95" s="73">
        <v>27</v>
      </c>
      <c r="Q95" s="73">
        <v>24</v>
      </c>
      <c r="R95" s="73">
        <v>37</v>
      </c>
      <c r="S95" s="73">
        <v>29</v>
      </c>
      <c r="T95" s="73">
        <v>28</v>
      </c>
      <c r="U95" s="73">
        <v>0</v>
      </c>
      <c r="V95" s="73">
        <v>339</v>
      </c>
      <c r="X95" s="89">
        <v>1988</v>
      </c>
      <c r="Y95" s="73">
        <v>4</v>
      </c>
      <c r="Z95" s="73">
        <v>0</v>
      </c>
      <c r="AA95" s="73">
        <v>0</v>
      </c>
      <c r="AB95" s="73">
        <v>3</v>
      </c>
      <c r="AC95" s="73">
        <v>1</v>
      </c>
      <c r="AD95" s="73">
        <v>5</v>
      </c>
      <c r="AE95" s="73">
        <v>1</v>
      </c>
      <c r="AF95" s="73">
        <v>1</v>
      </c>
      <c r="AG95" s="73">
        <v>2</v>
      </c>
      <c r="AH95" s="73">
        <v>0</v>
      </c>
      <c r="AI95" s="73">
        <v>5</v>
      </c>
      <c r="AJ95" s="73">
        <v>6</v>
      </c>
      <c r="AK95" s="73">
        <v>10</v>
      </c>
      <c r="AL95" s="73">
        <v>13</v>
      </c>
      <c r="AM95" s="73">
        <v>23</v>
      </c>
      <c r="AN95" s="73">
        <v>34</v>
      </c>
      <c r="AO95" s="73">
        <v>55</v>
      </c>
      <c r="AP95" s="73">
        <v>72</v>
      </c>
      <c r="AQ95" s="73">
        <v>0</v>
      </c>
      <c r="AR95" s="73">
        <v>235</v>
      </c>
      <c r="AT95" s="89">
        <v>1988</v>
      </c>
      <c r="AU95" s="73">
        <v>11</v>
      </c>
      <c r="AV95" s="73">
        <v>2</v>
      </c>
      <c r="AW95" s="73">
        <v>4</v>
      </c>
      <c r="AX95" s="73">
        <v>4</v>
      </c>
      <c r="AY95" s="73">
        <v>7</v>
      </c>
      <c r="AZ95" s="73">
        <v>31</v>
      </c>
      <c r="BA95" s="73">
        <v>26</v>
      </c>
      <c r="BB95" s="73">
        <v>34</v>
      </c>
      <c r="BC95" s="73">
        <v>28</v>
      </c>
      <c r="BD95" s="73">
        <v>13</v>
      </c>
      <c r="BE95" s="73">
        <v>20</v>
      </c>
      <c r="BF95" s="73">
        <v>26</v>
      </c>
      <c r="BG95" s="73">
        <v>26</v>
      </c>
      <c r="BH95" s="73">
        <v>40</v>
      </c>
      <c r="BI95" s="73">
        <v>47</v>
      </c>
      <c r="BJ95" s="73">
        <v>71</v>
      </c>
      <c r="BK95" s="73">
        <v>84</v>
      </c>
      <c r="BL95" s="73">
        <v>100</v>
      </c>
      <c r="BM95" s="73">
        <v>0</v>
      </c>
      <c r="BN95" s="73">
        <v>574</v>
      </c>
      <c r="BP95" s="89">
        <v>1988</v>
      </c>
    </row>
    <row r="96" spans="2:68">
      <c r="B96" s="89">
        <v>1989</v>
      </c>
      <c r="C96" s="73">
        <v>1</v>
      </c>
      <c r="D96" s="73">
        <v>2</v>
      </c>
      <c r="E96" s="73">
        <v>2</v>
      </c>
      <c r="F96" s="73">
        <v>0</v>
      </c>
      <c r="G96" s="73">
        <v>6</v>
      </c>
      <c r="H96" s="73">
        <v>28</v>
      </c>
      <c r="I96" s="73">
        <v>54</v>
      </c>
      <c r="J96" s="73">
        <v>57</v>
      </c>
      <c r="K96" s="73">
        <v>60</v>
      </c>
      <c r="L96" s="73">
        <v>26</v>
      </c>
      <c r="M96" s="73">
        <v>28</v>
      </c>
      <c r="N96" s="73">
        <v>14</v>
      </c>
      <c r="O96" s="73">
        <v>13</v>
      </c>
      <c r="P96" s="73">
        <v>29</v>
      </c>
      <c r="Q96" s="73">
        <v>29</v>
      </c>
      <c r="R96" s="73">
        <v>39</v>
      </c>
      <c r="S96" s="73">
        <v>41</v>
      </c>
      <c r="T96" s="73">
        <v>29</v>
      </c>
      <c r="U96" s="73">
        <v>0</v>
      </c>
      <c r="V96" s="73">
        <v>458</v>
      </c>
      <c r="X96" s="89">
        <v>1989</v>
      </c>
      <c r="Y96" s="73">
        <v>3</v>
      </c>
      <c r="Z96" s="73">
        <v>2</v>
      </c>
      <c r="AA96" s="73">
        <v>0</v>
      </c>
      <c r="AB96" s="73">
        <v>0</v>
      </c>
      <c r="AC96" s="73">
        <v>2</v>
      </c>
      <c r="AD96" s="73">
        <v>2</v>
      </c>
      <c r="AE96" s="73">
        <v>0</v>
      </c>
      <c r="AF96" s="73">
        <v>0</v>
      </c>
      <c r="AG96" s="73">
        <v>5</v>
      </c>
      <c r="AH96" s="73">
        <v>2</v>
      </c>
      <c r="AI96" s="73">
        <v>9</v>
      </c>
      <c r="AJ96" s="73">
        <v>4</v>
      </c>
      <c r="AK96" s="73">
        <v>8</v>
      </c>
      <c r="AL96" s="73">
        <v>25</v>
      </c>
      <c r="AM96" s="73">
        <v>23</v>
      </c>
      <c r="AN96" s="73">
        <v>35</v>
      </c>
      <c r="AO96" s="73">
        <v>54</v>
      </c>
      <c r="AP96" s="73">
        <v>75</v>
      </c>
      <c r="AQ96" s="73">
        <v>0</v>
      </c>
      <c r="AR96" s="73">
        <v>249</v>
      </c>
      <c r="AT96" s="89">
        <v>1989</v>
      </c>
      <c r="AU96" s="73">
        <v>4</v>
      </c>
      <c r="AV96" s="73">
        <v>4</v>
      </c>
      <c r="AW96" s="73">
        <v>2</v>
      </c>
      <c r="AX96" s="73">
        <v>0</v>
      </c>
      <c r="AY96" s="73">
        <v>8</v>
      </c>
      <c r="AZ96" s="73">
        <v>30</v>
      </c>
      <c r="BA96" s="73">
        <v>54</v>
      </c>
      <c r="BB96" s="73">
        <v>57</v>
      </c>
      <c r="BC96" s="73">
        <v>65</v>
      </c>
      <c r="BD96" s="73">
        <v>28</v>
      </c>
      <c r="BE96" s="73">
        <v>37</v>
      </c>
      <c r="BF96" s="73">
        <v>18</v>
      </c>
      <c r="BG96" s="73">
        <v>21</v>
      </c>
      <c r="BH96" s="73">
        <v>54</v>
      </c>
      <c r="BI96" s="73">
        <v>52</v>
      </c>
      <c r="BJ96" s="73">
        <v>74</v>
      </c>
      <c r="BK96" s="73">
        <v>95</v>
      </c>
      <c r="BL96" s="73">
        <v>104</v>
      </c>
      <c r="BM96" s="73">
        <v>0</v>
      </c>
      <c r="BN96" s="73">
        <v>707</v>
      </c>
      <c r="BP96" s="89">
        <v>1989</v>
      </c>
    </row>
    <row r="97" spans="2:68">
      <c r="B97" s="89">
        <v>1990</v>
      </c>
      <c r="C97" s="73">
        <v>4</v>
      </c>
      <c r="D97" s="73">
        <v>2</v>
      </c>
      <c r="E97" s="73">
        <v>3</v>
      </c>
      <c r="F97" s="73">
        <v>5</v>
      </c>
      <c r="G97" s="73">
        <v>5</v>
      </c>
      <c r="H97" s="73">
        <v>50</v>
      </c>
      <c r="I97" s="73">
        <v>80</v>
      </c>
      <c r="J97" s="73">
        <v>58</v>
      </c>
      <c r="K97" s="73">
        <v>71</v>
      </c>
      <c r="L97" s="73">
        <v>43</v>
      </c>
      <c r="M97" s="73">
        <v>40</v>
      </c>
      <c r="N97" s="73">
        <v>29</v>
      </c>
      <c r="O97" s="73">
        <v>20</v>
      </c>
      <c r="P97" s="73">
        <v>29</v>
      </c>
      <c r="Q97" s="73">
        <v>20</v>
      </c>
      <c r="R97" s="73">
        <v>43</v>
      </c>
      <c r="S97" s="73">
        <v>40</v>
      </c>
      <c r="T97" s="73">
        <v>50</v>
      </c>
      <c r="U97" s="73">
        <v>0</v>
      </c>
      <c r="V97" s="73">
        <v>592</v>
      </c>
      <c r="X97" s="89">
        <v>1990</v>
      </c>
      <c r="Y97" s="73">
        <v>0</v>
      </c>
      <c r="Z97" s="73">
        <v>1</v>
      </c>
      <c r="AA97" s="73">
        <v>1</v>
      </c>
      <c r="AB97" s="73">
        <v>2</v>
      </c>
      <c r="AC97" s="73">
        <v>1</v>
      </c>
      <c r="AD97" s="73">
        <v>3</v>
      </c>
      <c r="AE97" s="73">
        <v>2</v>
      </c>
      <c r="AF97" s="73">
        <v>6</v>
      </c>
      <c r="AG97" s="73">
        <v>2</v>
      </c>
      <c r="AH97" s="73">
        <v>3</v>
      </c>
      <c r="AI97" s="73">
        <v>2</v>
      </c>
      <c r="AJ97" s="73">
        <v>7</v>
      </c>
      <c r="AK97" s="73">
        <v>8</v>
      </c>
      <c r="AL97" s="73">
        <v>18</v>
      </c>
      <c r="AM97" s="73">
        <v>20</v>
      </c>
      <c r="AN97" s="73">
        <v>37</v>
      </c>
      <c r="AO97" s="73">
        <v>45</v>
      </c>
      <c r="AP97" s="73">
        <v>93</v>
      </c>
      <c r="AQ97" s="73">
        <v>0</v>
      </c>
      <c r="AR97" s="73">
        <v>251</v>
      </c>
      <c r="AT97" s="89">
        <v>1990</v>
      </c>
      <c r="AU97" s="73">
        <v>4</v>
      </c>
      <c r="AV97" s="73">
        <v>3</v>
      </c>
      <c r="AW97" s="73">
        <v>4</v>
      </c>
      <c r="AX97" s="73">
        <v>7</v>
      </c>
      <c r="AY97" s="73">
        <v>6</v>
      </c>
      <c r="AZ97" s="73">
        <v>53</v>
      </c>
      <c r="BA97" s="73">
        <v>82</v>
      </c>
      <c r="BB97" s="73">
        <v>64</v>
      </c>
      <c r="BC97" s="73">
        <v>73</v>
      </c>
      <c r="BD97" s="73">
        <v>46</v>
      </c>
      <c r="BE97" s="73">
        <v>42</v>
      </c>
      <c r="BF97" s="73">
        <v>36</v>
      </c>
      <c r="BG97" s="73">
        <v>28</v>
      </c>
      <c r="BH97" s="73">
        <v>47</v>
      </c>
      <c r="BI97" s="73">
        <v>40</v>
      </c>
      <c r="BJ97" s="73">
        <v>80</v>
      </c>
      <c r="BK97" s="73">
        <v>85</v>
      </c>
      <c r="BL97" s="73">
        <v>143</v>
      </c>
      <c r="BM97" s="73">
        <v>0</v>
      </c>
      <c r="BN97" s="73">
        <v>843</v>
      </c>
      <c r="BP97" s="89">
        <v>1990</v>
      </c>
    </row>
    <row r="98" spans="2:68">
      <c r="B98" s="89">
        <v>1991</v>
      </c>
      <c r="C98" s="73">
        <v>7</v>
      </c>
      <c r="D98" s="73">
        <v>0</v>
      </c>
      <c r="E98" s="73">
        <v>1</v>
      </c>
      <c r="F98" s="73">
        <v>3</v>
      </c>
      <c r="G98" s="73">
        <v>10</v>
      </c>
      <c r="H98" s="73">
        <v>51</v>
      </c>
      <c r="I98" s="73">
        <v>61</v>
      </c>
      <c r="J98" s="73">
        <v>84</v>
      </c>
      <c r="K98" s="73">
        <v>83</v>
      </c>
      <c r="L98" s="73">
        <v>59</v>
      </c>
      <c r="M98" s="73">
        <v>32</v>
      </c>
      <c r="N98" s="73">
        <v>27</v>
      </c>
      <c r="O98" s="73">
        <v>20</v>
      </c>
      <c r="P98" s="73">
        <v>17</v>
      </c>
      <c r="Q98" s="73">
        <v>35</v>
      </c>
      <c r="R98" s="73">
        <v>55</v>
      </c>
      <c r="S98" s="73">
        <v>43</v>
      </c>
      <c r="T98" s="73">
        <v>34</v>
      </c>
      <c r="U98" s="73">
        <v>0</v>
      </c>
      <c r="V98" s="73">
        <v>622</v>
      </c>
      <c r="X98" s="89">
        <v>1991</v>
      </c>
      <c r="Y98" s="73">
        <v>2</v>
      </c>
      <c r="Z98" s="73">
        <v>0</v>
      </c>
      <c r="AA98" s="73">
        <v>1</v>
      </c>
      <c r="AB98" s="73">
        <v>4</v>
      </c>
      <c r="AC98" s="73">
        <v>2</v>
      </c>
      <c r="AD98" s="73">
        <v>1</v>
      </c>
      <c r="AE98" s="73">
        <v>5</v>
      </c>
      <c r="AF98" s="73">
        <v>1</v>
      </c>
      <c r="AG98" s="73">
        <v>5</v>
      </c>
      <c r="AH98" s="73">
        <v>1</v>
      </c>
      <c r="AI98" s="73">
        <v>5</v>
      </c>
      <c r="AJ98" s="73">
        <v>3</v>
      </c>
      <c r="AK98" s="73">
        <v>12</v>
      </c>
      <c r="AL98" s="73">
        <v>18</v>
      </c>
      <c r="AM98" s="73">
        <v>21</v>
      </c>
      <c r="AN98" s="73">
        <v>39</v>
      </c>
      <c r="AO98" s="73">
        <v>38</v>
      </c>
      <c r="AP98" s="73">
        <v>82</v>
      </c>
      <c r="AQ98" s="73">
        <v>0</v>
      </c>
      <c r="AR98" s="73">
        <v>240</v>
      </c>
      <c r="AT98" s="89">
        <v>1991</v>
      </c>
      <c r="AU98" s="73">
        <v>9</v>
      </c>
      <c r="AV98" s="73">
        <v>0</v>
      </c>
      <c r="AW98" s="73">
        <v>2</v>
      </c>
      <c r="AX98" s="73">
        <v>7</v>
      </c>
      <c r="AY98" s="73">
        <v>12</v>
      </c>
      <c r="AZ98" s="73">
        <v>52</v>
      </c>
      <c r="BA98" s="73">
        <v>66</v>
      </c>
      <c r="BB98" s="73">
        <v>85</v>
      </c>
      <c r="BC98" s="73">
        <v>88</v>
      </c>
      <c r="BD98" s="73">
        <v>60</v>
      </c>
      <c r="BE98" s="73">
        <v>37</v>
      </c>
      <c r="BF98" s="73">
        <v>30</v>
      </c>
      <c r="BG98" s="73">
        <v>32</v>
      </c>
      <c r="BH98" s="73">
        <v>35</v>
      </c>
      <c r="BI98" s="73">
        <v>56</v>
      </c>
      <c r="BJ98" s="73">
        <v>94</v>
      </c>
      <c r="BK98" s="73">
        <v>81</v>
      </c>
      <c r="BL98" s="73">
        <v>116</v>
      </c>
      <c r="BM98" s="73">
        <v>0</v>
      </c>
      <c r="BN98" s="73">
        <v>862</v>
      </c>
      <c r="BP98" s="89">
        <v>1991</v>
      </c>
    </row>
    <row r="99" spans="2:68">
      <c r="B99" s="89">
        <v>1992</v>
      </c>
      <c r="C99" s="73">
        <v>6</v>
      </c>
      <c r="D99" s="73">
        <v>2</v>
      </c>
      <c r="E99" s="73">
        <v>2</v>
      </c>
      <c r="F99" s="73">
        <v>2</v>
      </c>
      <c r="G99" s="73">
        <v>8</v>
      </c>
      <c r="H99" s="73">
        <v>53</v>
      </c>
      <c r="I99" s="73">
        <v>98</v>
      </c>
      <c r="J99" s="73">
        <v>82</v>
      </c>
      <c r="K99" s="73">
        <v>83</v>
      </c>
      <c r="L99" s="73">
        <v>75</v>
      </c>
      <c r="M99" s="73">
        <v>30</v>
      </c>
      <c r="N99" s="73">
        <v>29</v>
      </c>
      <c r="O99" s="73">
        <v>21</v>
      </c>
      <c r="P99" s="73">
        <v>29</v>
      </c>
      <c r="Q99" s="73">
        <v>37</v>
      </c>
      <c r="R99" s="73">
        <v>46</v>
      </c>
      <c r="S99" s="73">
        <v>41</v>
      </c>
      <c r="T99" s="73">
        <v>43</v>
      </c>
      <c r="U99" s="73">
        <v>0</v>
      </c>
      <c r="V99" s="73">
        <v>687</v>
      </c>
      <c r="X99" s="89">
        <v>1992</v>
      </c>
      <c r="Y99" s="73">
        <v>5</v>
      </c>
      <c r="Z99" s="73">
        <v>3</v>
      </c>
      <c r="AA99" s="73">
        <v>0</v>
      </c>
      <c r="AB99" s="73">
        <v>1</v>
      </c>
      <c r="AC99" s="73">
        <v>1</v>
      </c>
      <c r="AD99" s="73">
        <v>4</v>
      </c>
      <c r="AE99" s="73">
        <v>3</v>
      </c>
      <c r="AF99" s="73">
        <v>3</v>
      </c>
      <c r="AG99" s="73">
        <v>3</v>
      </c>
      <c r="AH99" s="73">
        <v>6</v>
      </c>
      <c r="AI99" s="73">
        <v>2</v>
      </c>
      <c r="AJ99" s="73">
        <v>4</v>
      </c>
      <c r="AK99" s="73">
        <v>11</v>
      </c>
      <c r="AL99" s="73">
        <v>11</v>
      </c>
      <c r="AM99" s="73">
        <v>27</v>
      </c>
      <c r="AN99" s="73">
        <v>44</v>
      </c>
      <c r="AO99" s="73">
        <v>46</v>
      </c>
      <c r="AP99" s="73">
        <v>73</v>
      </c>
      <c r="AQ99" s="73">
        <v>0</v>
      </c>
      <c r="AR99" s="73">
        <v>247</v>
      </c>
      <c r="AT99" s="89">
        <v>1992</v>
      </c>
      <c r="AU99" s="73">
        <v>11</v>
      </c>
      <c r="AV99" s="73">
        <v>5</v>
      </c>
      <c r="AW99" s="73">
        <v>2</v>
      </c>
      <c r="AX99" s="73">
        <v>3</v>
      </c>
      <c r="AY99" s="73">
        <v>9</v>
      </c>
      <c r="AZ99" s="73">
        <v>57</v>
      </c>
      <c r="BA99" s="73">
        <v>101</v>
      </c>
      <c r="BB99" s="73">
        <v>85</v>
      </c>
      <c r="BC99" s="73">
        <v>86</v>
      </c>
      <c r="BD99" s="73">
        <v>81</v>
      </c>
      <c r="BE99" s="73">
        <v>32</v>
      </c>
      <c r="BF99" s="73">
        <v>33</v>
      </c>
      <c r="BG99" s="73">
        <v>32</v>
      </c>
      <c r="BH99" s="73">
        <v>40</v>
      </c>
      <c r="BI99" s="73">
        <v>64</v>
      </c>
      <c r="BJ99" s="73">
        <v>90</v>
      </c>
      <c r="BK99" s="73">
        <v>87</v>
      </c>
      <c r="BL99" s="73">
        <v>116</v>
      </c>
      <c r="BM99" s="73">
        <v>0</v>
      </c>
      <c r="BN99" s="73">
        <v>934</v>
      </c>
      <c r="BP99" s="89">
        <v>1992</v>
      </c>
    </row>
    <row r="100" spans="2:68">
      <c r="B100" s="89">
        <v>1993</v>
      </c>
      <c r="C100" s="73">
        <v>3</v>
      </c>
      <c r="D100" s="73">
        <v>4</v>
      </c>
      <c r="E100" s="73">
        <v>3</v>
      </c>
      <c r="F100" s="73">
        <v>3</v>
      </c>
      <c r="G100" s="73">
        <v>12</v>
      </c>
      <c r="H100" s="73">
        <v>51</v>
      </c>
      <c r="I100" s="73">
        <v>113</v>
      </c>
      <c r="J100" s="73">
        <v>113</v>
      </c>
      <c r="K100" s="73">
        <v>115</v>
      </c>
      <c r="L100" s="73">
        <v>74</v>
      </c>
      <c r="M100" s="73">
        <v>42</v>
      </c>
      <c r="N100" s="73">
        <v>35</v>
      </c>
      <c r="O100" s="73">
        <v>22</v>
      </c>
      <c r="P100" s="73">
        <v>23</v>
      </c>
      <c r="Q100" s="73">
        <v>21</v>
      </c>
      <c r="R100" s="73">
        <v>36</v>
      </c>
      <c r="S100" s="73">
        <v>29</v>
      </c>
      <c r="T100" s="73">
        <v>34</v>
      </c>
      <c r="U100" s="73">
        <v>0</v>
      </c>
      <c r="V100" s="73">
        <v>733</v>
      </c>
      <c r="X100" s="89">
        <v>1993</v>
      </c>
      <c r="Y100" s="73">
        <v>2</v>
      </c>
      <c r="Z100" s="73">
        <v>1</v>
      </c>
      <c r="AA100" s="73">
        <v>2</v>
      </c>
      <c r="AB100" s="73">
        <v>2</v>
      </c>
      <c r="AC100" s="73">
        <v>2</v>
      </c>
      <c r="AD100" s="73">
        <v>2</v>
      </c>
      <c r="AE100" s="73">
        <v>12</v>
      </c>
      <c r="AF100" s="73">
        <v>8</v>
      </c>
      <c r="AG100" s="73">
        <v>6</v>
      </c>
      <c r="AH100" s="73">
        <v>6</v>
      </c>
      <c r="AI100" s="73">
        <v>3</v>
      </c>
      <c r="AJ100" s="73">
        <v>4</v>
      </c>
      <c r="AK100" s="73">
        <v>9</v>
      </c>
      <c r="AL100" s="73">
        <v>22</v>
      </c>
      <c r="AM100" s="73">
        <v>14</v>
      </c>
      <c r="AN100" s="73">
        <v>40</v>
      </c>
      <c r="AO100" s="73">
        <v>43</v>
      </c>
      <c r="AP100" s="73">
        <v>79</v>
      </c>
      <c r="AQ100" s="73">
        <v>0</v>
      </c>
      <c r="AR100" s="73">
        <v>257</v>
      </c>
      <c r="AT100" s="89">
        <v>1993</v>
      </c>
      <c r="AU100" s="73">
        <v>5</v>
      </c>
      <c r="AV100" s="73">
        <v>5</v>
      </c>
      <c r="AW100" s="73">
        <v>5</v>
      </c>
      <c r="AX100" s="73">
        <v>5</v>
      </c>
      <c r="AY100" s="73">
        <v>14</v>
      </c>
      <c r="AZ100" s="73">
        <v>53</v>
      </c>
      <c r="BA100" s="73">
        <v>125</v>
      </c>
      <c r="BB100" s="73">
        <v>121</v>
      </c>
      <c r="BC100" s="73">
        <v>121</v>
      </c>
      <c r="BD100" s="73">
        <v>80</v>
      </c>
      <c r="BE100" s="73">
        <v>45</v>
      </c>
      <c r="BF100" s="73">
        <v>39</v>
      </c>
      <c r="BG100" s="73">
        <v>31</v>
      </c>
      <c r="BH100" s="73">
        <v>45</v>
      </c>
      <c r="BI100" s="73">
        <v>35</v>
      </c>
      <c r="BJ100" s="73">
        <v>76</v>
      </c>
      <c r="BK100" s="73">
        <v>72</v>
      </c>
      <c r="BL100" s="73">
        <v>113</v>
      </c>
      <c r="BM100" s="73">
        <v>0</v>
      </c>
      <c r="BN100" s="73">
        <v>990</v>
      </c>
      <c r="BP100" s="89">
        <v>1993</v>
      </c>
    </row>
    <row r="101" spans="2:68">
      <c r="B101" s="89">
        <v>1994</v>
      </c>
      <c r="C101" s="73">
        <v>9</v>
      </c>
      <c r="D101" s="73">
        <v>2</v>
      </c>
      <c r="E101" s="73">
        <v>1</v>
      </c>
      <c r="F101" s="73">
        <v>1</v>
      </c>
      <c r="G101" s="73">
        <v>4</v>
      </c>
      <c r="H101" s="73">
        <v>32</v>
      </c>
      <c r="I101" s="73">
        <v>104</v>
      </c>
      <c r="J101" s="73">
        <v>87</v>
      </c>
      <c r="K101" s="73">
        <v>104</v>
      </c>
      <c r="L101" s="73">
        <v>83</v>
      </c>
      <c r="M101" s="73">
        <v>43</v>
      </c>
      <c r="N101" s="73">
        <v>18</v>
      </c>
      <c r="O101" s="73">
        <v>34</v>
      </c>
      <c r="P101" s="73">
        <v>26</v>
      </c>
      <c r="Q101" s="73">
        <v>31</v>
      </c>
      <c r="R101" s="73">
        <v>29</v>
      </c>
      <c r="S101" s="73">
        <v>35</v>
      </c>
      <c r="T101" s="73">
        <v>32</v>
      </c>
      <c r="U101" s="73">
        <v>0</v>
      </c>
      <c r="V101" s="73">
        <v>675</v>
      </c>
      <c r="X101" s="89">
        <v>1994</v>
      </c>
      <c r="Y101" s="73">
        <v>3</v>
      </c>
      <c r="Z101" s="73">
        <v>3</v>
      </c>
      <c r="AA101" s="73">
        <v>4</v>
      </c>
      <c r="AB101" s="73">
        <v>0</v>
      </c>
      <c r="AC101" s="73">
        <v>3</v>
      </c>
      <c r="AD101" s="73">
        <v>5</v>
      </c>
      <c r="AE101" s="73">
        <v>3</v>
      </c>
      <c r="AF101" s="73">
        <v>8</v>
      </c>
      <c r="AG101" s="73">
        <v>7</v>
      </c>
      <c r="AH101" s="73">
        <v>4</v>
      </c>
      <c r="AI101" s="73">
        <v>4</v>
      </c>
      <c r="AJ101" s="73">
        <v>7</v>
      </c>
      <c r="AK101" s="73">
        <v>8</v>
      </c>
      <c r="AL101" s="73">
        <v>15</v>
      </c>
      <c r="AM101" s="73">
        <v>28</v>
      </c>
      <c r="AN101" s="73">
        <v>41</v>
      </c>
      <c r="AO101" s="73">
        <v>46</v>
      </c>
      <c r="AP101" s="73">
        <v>75</v>
      </c>
      <c r="AQ101" s="73">
        <v>0</v>
      </c>
      <c r="AR101" s="73">
        <v>264</v>
      </c>
      <c r="AT101" s="89">
        <v>1994</v>
      </c>
      <c r="AU101" s="73">
        <v>12</v>
      </c>
      <c r="AV101" s="73">
        <v>5</v>
      </c>
      <c r="AW101" s="73">
        <v>5</v>
      </c>
      <c r="AX101" s="73">
        <v>1</v>
      </c>
      <c r="AY101" s="73">
        <v>7</v>
      </c>
      <c r="AZ101" s="73">
        <v>37</v>
      </c>
      <c r="BA101" s="73">
        <v>107</v>
      </c>
      <c r="BB101" s="73">
        <v>95</v>
      </c>
      <c r="BC101" s="73">
        <v>111</v>
      </c>
      <c r="BD101" s="73">
        <v>87</v>
      </c>
      <c r="BE101" s="73">
        <v>47</v>
      </c>
      <c r="BF101" s="73">
        <v>25</v>
      </c>
      <c r="BG101" s="73">
        <v>42</v>
      </c>
      <c r="BH101" s="73">
        <v>41</v>
      </c>
      <c r="BI101" s="73">
        <v>59</v>
      </c>
      <c r="BJ101" s="73">
        <v>70</v>
      </c>
      <c r="BK101" s="73">
        <v>81</v>
      </c>
      <c r="BL101" s="73">
        <v>107</v>
      </c>
      <c r="BM101" s="73">
        <v>0</v>
      </c>
      <c r="BN101" s="73">
        <v>939</v>
      </c>
      <c r="BP101" s="89">
        <v>1994</v>
      </c>
    </row>
    <row r="102" spans="2:68">
      <c r="B102" s="89">
        <v>1995</v>
      </c>
      <c r="C102" s="73">
        <v>8</v>
      </c>
      <c r="D102" s="73">
        <v>0</v>
      </c>
      <c r="E102" s="73">
        <v>3</v>
      </c>
      <c r="F102" s="73">
        <v>2</v>
      </c>
      <c r="G102" s="73">
        <v>7</v>
      </c>
      <c r="H102" s="73">
        <v>35</v>
      </c>
      <c r="I102" s="73">
        <v>96</v>
      </c>
      <c r="J102" s="73">
        <v>102</v>
      </c>
      <c r="K102" s="73">
        <v>82</v>
      </c>
      <c r="L102" s="73">
        <v>69</v>
      </c>
      <c r="M102" s="73">
        <v>48</v>
      </c>
      <c r="N102" s="73">
        <v>28</v>
      </c>
      <c r="O102" s="73">
        <v>21</v>
      </c>
      <c r="P102" s="73">
        <v>25</v>
      </c>
      <c r="Q102" s="73">
        <v>23</v>
      </c>
      <c r="R102" s="73">
        <v>24</v>
      </c>
      <c r="S102" s="73">
        <v>26</v>
      </c>
      <c r="T102" s="73">
        <v>41</v>
      </c>
      <c r="U102" s="73">
        <v>0</v>
      </c>
      <c r="V102" s="73">
        <v>640</v>
      </c>
      <c r="X102" s="89">
        <v>1995</v>
      </c>
      <c r="Y102" s="73">
        <v>3</v>
      </c>
      <c r="Z102" s="73">
        <v>2</v>
      </c>
      <c r="AA102" s="73">
        <v>1</v>
      </c>
      <c r="AB102" s="73">
        <v>0</v>
      </c>
      <c r="AC102" s="73">
        <v>6</v>
      </c>
      <c r="AD102" s="73">
        <v>6</v>
      </c>
      <c r="AE102" s="73">
        <v>13</v>
      </c>
      <c r="AF102" s="73">
        <v>5</v>
      </c>
      <c r="AG102" s="73">
        <v>3</v>
      </c>
      <c r="AH102" s="73">
        <v>1</v>
      </c>
      <c r="AI102" s="73">
        <v>7</v>
      </c>
      <c r="AJ102" s="73">
        <v>1</v>
      </c>
      <c r="AK102" s="73">
        <v>4</v>
      </c>
      <c r="AL102" s="73">
        <v>12</v>
      </c>
      <c r="AM102" s="73">
        <v>17</v>
      </c>
      <c r="AN102" s="73">
        <v>28</v>
      </c>
      <c r="AO102" s="73">
        <v>46</v>
      </c>
      <c r="AP102" s="73">
        <v>76</v>
      </c>
      <c r="AQ102" s="73">
        <v>0</v>
      </c>
      <c r="AR102" s="73">
        <v>231</v>
      </c>
      <c r="AT102" s="89">
        <v>1995</v>
      </c>
      <c r="AU102" s="73">
        <v>11</v>
      </c>
      <c r="AV102" s="73">
        <v>2</v>
      </c>
      <c r="AW102" s="73">
        <v>4</v>
      </c>
      <c r="AX102" s="73">
        <v>2</v>
      </c>
      <c r="AY102" s="73">
        <v>13</v>
      </c>
      <c r="AZ102" s="73">
        <v>41</v>
      </c>
      <c r="BA102" s="73">
        <v>109</v>
      </c>
      <c r="BB102" s="73">
        <v>107</v>
      </c>
      <c r="BC102" s="73">
        <v>85</v>
      </c>
      <c r="BD102" s="73">
        <v>70</v>
      </c>
      <c r="BE102" s="73">
        <v>55</v>
      </c>
      <c r="BF102" s="73">
        <v>29</v>
      </c>
      <c r="BG102" s="73">
        <v>25</v>
      </c>
      <c r="BH102" s="73">
        <v>37</v>
      </c>
      <c r="BI102" s="73">
        <v>40</v>
      </c>
      <c r="BJ102" s="73">
        <v>52</v>
      </c>
      <c r="BK102" s="73">
        <v>72</v>
      </c>
      <c r="BL102" s="73">
        <v>117</v>
      </c>
      <c r="BM102" s="73">
        <v>0</v>
      </c>
      <c r="BN102" s="73">
        <v>871</v>
      </c>
      <c r="BP102" s="89">
        <v>1995</v>
      </c>
    </row>
    <row r="103" spans="2:68">
      <c r="B103" s="89">
        <v>1996</v>
      </c>
      <c r="C103" s="73">
        <v>4</v>
      </c>
      <c r="D103" s="73">
        <v>1</v>
      </c>
      <c r="E103" s="73">
        <v>0</v>
      </c>
      <c r="F103" s="73">
        <v>1</v>
      </c>
      <c r="G103" s="73">
        <v>2</v>
      </c>
      <c r="H103" s="73">
        <v>1</v>
      </c>
      <c r="I103" s="73">
        <v>3</v>
      </c>
      <c r="J103" s="73">
        <v>3</v>
      </c>
      <c r="K103" s="73">
        <v>5</v>
      </c>
      <c r="L103" s="73">
        <v>2</v>
      </c>
      <c r="M103" s="73">
        <v>3</v>
      </c>
      <c r="N103" s="73">
        <v>16</v>
      </c>
      <c r="O103" s="73">
        <v>7</v>
      </c>
      <c r="P103" s="73">
        <v>15</v>
      </c>
      <c r="Q103" s="73">
        <v>38</v>
      </c>
      <c r="R103" s="73">
        <v>40</v>
      </c>
      <c r="S103" s="73">
        <v>33</v>
      </c>
      <c r="T103" s="73">
        <v>37</v>
      </c>
      <c r="U103" s="73">
        <v>0</v>
      </c>
      <c r="V103" s="73">
        <v>211</v>
      </c>
      <c r="X103" s="89">
        <v>1996</v>
      </c>
      <c r="Y103" s="73">
        <v>3</v>
      </c>
      <c r="Z103" s="73">
        <v>1</v>
      </c>
      <c r="AA103" s="73">
        <v>1</v>
      </c>
      <c r="AB103" s="73">
        <v>1</v>
      </c>
      <c r="AC103" s="73">
        <v>2</v>
      </c>
      <c r="AD103" s="73">
        <v>3</v>
      </c>
      <c r="AE103" s="73">
        <v>2</v>
      </c>
      <c r="AF103" s="73">
        <v>2</v>
      </c>
      <c r="AG103" s="73">
        <v>2</v>
      </c>
      <c r="AH103" s="73">
        <v>11</v>
      </c>
      <c r="AI103" s="73">
        <v>4</v>
      </c>
      <c r="AJ103" s="73">
        <v>6</v>
      </c>
      <c r="AK103" s="73">
        <v>8</v>
      </c>
      <c r="AL103" s="73">
        <v>9</v>
      </c>
      <c r="AM103" s="73">
        <v>22</v>
      </c>
      <c r="AN103" s="73">
        <v>29</v>
      </c>
      <c r="AO103" s="73">
        <v>36</v>
      </c>
      <c r="AP103" s="73">
        <v>80</v>
      </c>
      <c r="AQ103" s="73">
        <v>0</v>
      </c>
      <c r="AR103" s="73">
        <v>222</v>
      </c>
      <c r="AT103" s="89">
        <v>1996</v>
      </c>
      <c r="AU103" s="73">
        <v>7</v>
      </c>
      <c r="AV103" s="73">
        <v>2</v>
      </c>
      <c r="AW103" s="73">
        <v>1</v>
      </c>
      <c r="AX103" s="73">
        <v>2</v>
      </c>
      <c r="AY103" s="73">
        <v>4</v>
      </c>
      <c r="AZ103" s="73">
        <v>4</v>
      </c>
      <c r="BA103" s="73">
        <v>5</v>
      </c>
      <c r="BB103" s="73">
        <v>5</v>
      </c>
      <c r="BC103" s="73">
        <v>7</v>
      </c>
      <c r="BD103" s="73">
        <v>13</v>
      </c>
      <c r="BE103" s="73">
        <v>7</v>
      </c>
      <c r="BF103" s="73">
        <v>22</v>
      </c>
      <c r="BG103" s="73">
        <v>15</v>
      </c>
      <c r="BH103" s="73">
        <v>24</v>
      </c>
      <c r="BI103" s="73">
        <v>60</v>
      </c>
      <c r="BJ103" s="73">
        <v>69</v>
      </c>
      <c r="BK103" s="73">
        <v>69</v>
      </c>
      <c r="BL103" s="73">
        <v>117</v>
      </c>
      <c r="BM103" s="73">
        <v>0</v>
      </c>
      <c r="BN103" s="73">
        <v>433</v>
      </c>
      <c r="BP103" s="89">
        <v>1996</v>
      </c>
    </row>
    <row r="104" spans="2:68">
      <c r="B104" s="90">
        <v>1997</v>
      </c>
      <c r="C104" s="73">
        <v>5</v>
      </c>
      <c r="D104" s="73">
        <v>0</v>
      </c>
      <c r="E104" s="73">
        <v>3</v>
      </c>
      <c r="F104" s="73">
        <v>1</v>
      </c>
      <c r="G104" s="73">
        <v>2</v>
      </c>
      <c r="H104" s="73">
        <v>4</v>
      </c>
      <c r="I104" s="73">
        <v>2</v>
      </c>
      <c r="J104" s="73">
        <v>3</v>
      </c>
      <c r="K104" s="73">
        <v>5</v>
      </c>
      <c r="L104" s="73">
        <v>4</v>
      </c>
      <c r="M104" s="73">
        <v>0</v>
      </c>
      <c r="N104" s="73">
        <v>5</v>
      </c>
      <c r="O104" s="73">
        <v>1</v>
      </c>
      <c r="P104" s="73">
        <v>14</v>
      </c>
      <c r="Q104" s="73">
        <v>22</v>
      </c>
      <c r="R104" s="73">
        <v>20</v>
      </c>
      <c r="S104" s="73">
        <v>20</v>
      </c>
      <c r="T104" s="73">
        <v>50</v>
      </c>
      <c r="U104" s="73">
        <v>0</v>
      </c>
      <c r="V104" s="73">
        <v>161</v>
      </c>
      <c r="X104" s="90">
        <v>1997</v>
      </c>
      <c r="Y104" s="73">
        <v>1</v>
      </c>
      <c r="Z104" s="73">
        <v>1</v>
      </c>
      <c r="AA104" s="73">
        <v>0</v>
      </c>
      <c r="AB104" s="73">
        <v>1</v>
      </c>
      <c r="AC104" s="73">
        <v>0</v>
      </c>
      <c r="AD104" s="73">
        <v>0</v>
      </c>
      <c r="AE104" s="73">
        <v>1</v>
      </c>
      <c r="AF104" s="73">
        <v>3</v>
      </c>
      <c r="AG104" s="73">
        <v>2</v>
      </c>
      <c r="AH104" s="73">
        <v>5</v>
      </c>
      <c r="AI104" s="73">
        <v>4</v>
      </c>
      <c r="AJ104" s="73">
        <v>7</v>
      </c>
      <c r="AK104" s="73">
        <v>7</v>
      </c>
      <c r="AL104" s="73">
        <v>11</v>
      </c>
      <c r="AM104" s="73">
        <v>21</v>
      </c>
      <c r="AN104" s="73">
        <v>31</v>
      </c>
      <c r="AO104" s="73">
        <v>31</v>
      </c>
      <c r="AP104" s="73">
        <v>85</v>
      </c>
      <c r="AQ104" s="73">
        <v>0</v>
      </c>
      <c r="AR104" s="73">
        <v>211</v>
      </c>
      <c r="AT104" s="90">
        <v>1997</v>
      </c>
      <c r="AU104" s="73">
        <v>6</v>
      </c>
      <c r="AV104" s="73">
        <v>1</v>
      </c>
      <c r="AW104" s="73">
        <v>3</v>
      </c>
      <c r="AX104" s="73">
        <v>2</v>
      </c>
      <c r="AY104" s="73">
        <v>2</v>
      </c>
      <c r="AZ104" s="73">
        <v>4</v>
      </c>
      <c r="BA104" s="73">
        <v>3</v>
      </c>
      <c r="BB104" s="73">
        <v>6</v>
      </c>
      <c r="BC104" s="73">
        <v>7</v>
      </c>
      <c r="BD104" s="73">
        <v>9</v>
      </c>
      <c r="BE104" s="73">
        <v>4</v>
      </c>
      <c r="BF104" s="73">
        <v>12</v>
      </c>
      <c r="BG104" s="73">
        <v>8</v>
      </c>
      <c r="BH104" s="73">
        <v>25</v>
      </c>
      <c r="BI104" s="73">
        <v>43</v>
      </c>
      <c r="BJ104" s="73">
        <v>51</v>
      </c>
      <c r="BK104" s="73">
        <v>51</v>
      </c>
      <c r="BL104" s="73">
        <v>135</v>
      </c>
      <c r="BM104" s="73">
        <v>0</v>
      </c>
      <c r="BN104" s="73">
        <v>372</v>
      </c>
      <c r="BP104" s="90">
        <v>1997</v>
      </c>
    </row>
    <row r="105" spans="2:68">
      <c r="B105" s="90">
        <v>1998</v>
      </c>
      <c r="C105" s="73">
        <v>5</v>
      </c>
      <c r="D105" s="73">
        <v>1</v>
      </c>
      <c r="E105" s="73">
        <v>1</v>
      </c>
      <c r="F105" s="73">
        <v>1</v>
      </c>
      <c r="G105" s="73">
        <v>3</v>
      </c>
      <c r="H105" s="73">
        <v>2</v>
      </c>
      <c r="I105" s="73">
        <v>5</v>
      </c>
      <c r="J105" s="73">
        <v>4</v>
      </c>
      <c r="K105" s="73">
        <v>3</v>
      </c>
      <c r="L105" s="73">
        <v>5</v>
      </c>
      <c r="M105" s="73">
        <v>3</v>
      </c>
      <c r="N105" s="73">
        <v>8</v>
      </c>
      <c r="O105" s="73">
        <v>13</v>
      </c>
      <c r="P105" s="73">
        <v>10</v>
      </c>
      <c r="Q105" s="73">
        <v>25</v>
      </c>
      <c r="R105" s="73">
        <v>26</v>
      </c>
      <c r="S105" s="73">
        <v>24</v>
      </c>
      <c r="T105" s="73">
        <v>60</v>
      </c>
      <c r="U105" s="73">
        <v>0</v>
      </c>
      <c r="V105" s="73">
        <v>199</v>
      </c>
      <c r="X105" s="90">
        <v>1998</v>
      </c>
      <c r="Y105" s="73">
        <v>3</v>
      </c>
      <c r="Z105" s="73">
        <v>0</v>
      </c>
      <c r="AA105" s="73">
        <v>3</v>
      </c>
      <c r="AB105" s="73">
        <v>2</v>
      </c>
      <c r="AC105" s="73">
        <v>3</v>
      </c>
      <c r="AD105" s="73">
        <v>1</v>
      </c>
      <c r="AE105" s="73">
        <v>2</v>
      </c>
      <c r="AF105" s="73">
        <v>2</v>
      </c>
      <c r="AG105" s="73">
        <v>4</v>
      </c>
      <c r="AH105" s="73">
        <v>7</v>
      </c>
      <c r="AI105" s="73">
        <v>11</v>
      </c>
      <c r="AJ105" s="73">
        <v>5</v>
      </c>
      <c r="AK105" s="73">
        <v>6</v>
      </c>
      <c r="AL105" s="73">
        <v>7</v>
      </c>
      <c r="AM105" s="73">
        <v>24</v>
      </c>
      <c r="AN105" s="73">
        <v>22</v>
      </c>
      <c r="AO105" s="73">
        <v>39</v>
      </c>
      <c r="AP105" s="73">
        <v>96</v>
      </c>
      <c r="AQ105" s="73">
        <v>0</v>
      </c>
      <c r="AR105" s="73">
        <v>237</v>
      </c>
      <c r="AT105" s="90">
        <v>1998</v>
      </c>
      <c r="AU105" s="73">
        <v>8</v>
      </c>
      <c r="AV105" s="73">
        <v>1</v>
      </c>
      <c r="AW105" s="73">
        <v>4</v>
      </c>
      <c r="AX105" s="73">
        <v>3</v>
      </c>
      <c r="AY105" s="73">
        <v>6</v>
      </c>
      <c r="AZ105" s="73">
        <v>3</v>
      </c>
      <c r="BA105" s="73">
        <v>7</v>
      </c>
      <c r="BB105" s="73">
        <v>6</v>
      </c>
      <c r="BC105" s="73">
        <v>7</v>
      </c>
      <c r="BD105" s="73">
        <v>12</v>
      </c>
      <c r="BE105" s="73">
        <v>14</v>
      </c>
      <c r="BF105" s="73">
        <v>13</v>
      </c>
      <c r="BG105" s="73">
        <v>19</v>
      </c>
      <c r="BH105" s="73">
        <v>17</v>
      </c>
      <c r="BI105" s="73">
        <v>49</v>
      </c>
      <c r="BJ105" s="73">
        <v>48</v>
      </c>
      <c r="BK105" s="73">
        <v>63</v>
      </c>
      <c r="BL105" s="73">
        <v>156</v>
      </c>
      <c r="BM105" s="73">
        <v>0</v>
      </c>
      <c r="BN105" s="73">
        <v>436</v>
      </c>
      <c r="BP105" s="90">
        <v>1998</v>
      </c>
    </row>
    <row r="106" spans="2:68">
      <c r="B106" s="90">
        <v>1999</v>
      </c>
      <c r="C106" s="73">
        <v>6</v>
      </c>
      <c r="D106" s="73">
        <v>1</v>
      </c>
      <c r="E106" s="73">
        <v>0</v>
      </c>
      <c r="F106" s="73">
        <v>6</v>
      </c>
      <c r="G106" s="73">
        <v>3</v>
      </c>
      <c r="H106" s="73">
        <v>4</v>
      </c>
      <c r="I106" s="73">
        <v>2</v>
      </c>
      <c r="J106" s="73">
        <v>4</v>
      </c>
      <c r="K106" s="73">
        <v>6</v>
      </c>
      <c r="L106" s="73">
        <v>5</v>
      </c>
      <c r="M106" s="73">
        <v>6</v>
      </c>
      <c r="N106" s="73">
        <v>9</v>
      </c>
      <c r="O106" s="73">
        <v>10</v>
      </c>
      <c r="P106" s="73">
        <v>11</v>
      </c>
      <c r="Q106" s="73">
        <v>30</v>
      </c>
      <c r="R106" s="73">
        <v>22</v>
      </c>
      <c r="S106" s="73">
        <v>25</v>
      </c>
      <c r="T106" s="73">
        <v>45</v>
      </c>
      <c r="U106" s="73">
        <v>0</v>
      </c>
      <c r="V106" s="73">
        <v>195</v>
      </c>
      <c r="X106" s="90">
        <v>1999</v>
      </c>
      <c r="Y106" s="73">
        <v>2</v>
      </c>
      <c r="Z106" s="73">
        <v>1</v>
      </c>
      <c r="AA106" s="73">
        <v>2</v>
      </c>
      <c r="AB106" s="73">
        <v>5</v>
      </c>
      <c r="AC106" s="73">
        <v>2</v>
      </c>
      <c r="AD106" s="73">
        <v>3</v>
      </c>
      <c r="AE106" s="73">
        <v>1</v>
      </c>
      <c r="AF106" s="73">
        <v>4</v>
      </c>
      <c r="AG106" s="73">
        <v>3</v>
      </c>
      <c r="AH106" s="73">
        <v>2</v>
      </c>
      <c r="AI106" s="73">
        <v>4</v>
      </c>
      <c r="AJ106" s="73">
        <v>8</v>
      </c>
      <c r="AK106" s="73">
        <v>7</v>
      </c>
      <c r="AL106" s="73">
        <v>14</v>
      </c>
      <c r="AM106" s="73">
        <v>28</v>
      </c>
      <c r="AN106" s="73">
        <v>43</v>
      </c>
      <c r="AO106" s="73">
        <v>41</v>
      </c>
      <c r="AP106" s="73">
        <v>85</v>
      </c>
      <c r="AQ106" s="73">
        <v>0</v>
      </c>
      <c r="AR106" s="73">
        <v>255</v>
      </c>
      <c r="AT106" s="90">
        <v>1999</v>
      </c>
      <c r="AU106" s="73">
        <v>8</v>
      </c>
      <c r="AV106" s="73">
        <v>2</v>
      </c>
      <c r="AW106" s="73">
        <v>2</v>
      </c>
      <c r="AX106" s="73">
        <v>11</v>
      </c>
      <c r="AY106" s="73">
        <v>5</v>
      </c>
      <c r="AZ106" s="73">
        <v>7</v>
      </c>
      <c r="BA106" s="73">
        <v>3</v>
      </c>
      <c r="BB106" s="73">
        <v>8</v>
      </c>
      <c r="BC106" s="73">
        <v>9</v>
      </c>
      <c r="BD106" s="73">
        <v>7</v>
      </c>
      <c r="BE106" s="73">
        <v>10</v>
      </c>
      <c r="BF106" s="73">
        <v>17</v>
      </c>
      <c r="BG106" s="73">
        <v>17</v>
      </c>
      <c r="BH106" s="73">
        <v>25</v>
      </c>
      <c r="BI106" s="73">
        <v>58</v>
      </c>
      <c r="BJ106" s="73">
        <v>65</v>
      </c>
      <c r="BK106" s="73">
        <v>66</v>
      </c>
      <c r="BL106" s="73">
        <v>130</v>
      </c>
      <c r="BM106" s="73">
        <v>0</v>
      </c>
      <c r="BN106" s="73">
        <v>450</v>
      </c>
      <c r="BP106" s="90">
        <v>1999</v>
      </c>
    </row>
    <row r="107" spans="2:68">
      <c r="B107" s="90">
        <v>2000</v>
      </c>
      <c r="C107" s="73">
        <v>8</v>
      </c>
      <c r="D107" s="73">
        <v>1</v>
      </c>
      <c r="E107" s="73">
        <v>0</v>
      </c>
      <c r="F107" s="73">
        <v>3</v>
      </c>
      <c r="G107" s="73">
        <v>1</v>
      </c>
      <c r="H107" s="73">
        <v>1</v>
      </c>
      <c r="I107" s="73">
        <v>5</v>
      </c>
      <c r="J107" s="73">
        <v>2</v>
      </c>
      <c r="K107" s="73">
        <v>7</v>
      </c>
      <c r="L107" s="73">
        <v>4</v>
      </c>
      <c r="M107" s="73">
        <v>9</v>
      </c>
      <c r="N107" s="73">
        <v>7</v>
      </c>
      <c r="O107" s="73">
        <v>10</v>
      </c>
      <c r="P107" s="73">
        <v>14</v>
      </c>
      <c r="Q107" s="73">
        <v>22</v>
      </c>
      <c r="R107" s="73">
        <v>24</v>
      </c>
      <c r="S107" s="73">
        <v>25</v>
      </c>
      <c r="T107" s="73">
        <v>47</v>
      </c>
      <c r="U107" s="73">
        <v>0</v>
      </c>
      <c r="V107" s="73">
        <v>190</v>
      </c>
      <c r="X107" s="90">
        <v>2000</v>
      </c>
      <c r="Y107" s="73">
        <v>1</v>
      </c>
      <c r="Z107" s="73">
        <v>1</v>
      </c>
      <c r="AA107" s="73">
        <v>0</v>
      </c>
      <c r="AB107" s="73">
        <v>0</v>
      </c>
      <c r="AC107" s="73">
        <v>2</v>
      </c>
      <c r="AD107" s="73">
        <v>3</v>
      </c>
      <c r="AE107" s="73">
        <v>2</v>
      </c>
      <c r="AF107" s="73">
        <v>2</v>
      </c>
      <c r="AG107" s="73">
        <v>2</v>
      </c>
      <c r="AH107" s="73">
        <v>6</v>
      </c>
      <c r="AI107" s="73">
        <v>7</v>
      </c>
      <c r="AJ107" s="73">
        <v>5</v>
      </c>
      <c r="AK107" s="73">
        <v>6</v>
      </c>
      <c r="AL107" s="73">
        <v>10</v>
      </c>
      <c r="AM107" s="73">
        <v>17</v>
      </c>
      <c r="AN107" s="73">
        <v>27</v>
      </c>
      <c r="AO107" s="73">
        <v>44</v>
      </c>
      <c r="AP107" s="73">
        <v>88</v>
      </c>
      <c r="AQ107" s="73">
        <v>0</v>
      </c>
      <c r="AR107" s="73">
        <v>223</v>
      </c>
      <c r="AT107" s="90">
        <v>2000</v>
      </c>
      <c r="AU107" s="73">
        <v>9</v>
      </c>
      <c r="AV107" s="73">
        <v>2</v>
      </c>
      <c r="AW107" s="73">
        <v>0</v>
      </c>
      <c r="AX107" s="73">
        <v>3</v>
      </c>
      <c r="AY107" s="73">
        <v>3</v>
      </c>
      <c r="AZ107" s="73">
        <v>4</v>
      </c>
      <c r="BA107" s="73">
        <v>7</v>
      </c>
      <c r="BB107" s="73">
        <v>4</v>
      </c>
      <c r="BC107" s="73">
        <v>9</v>
      </c>
      <c r="BD107" s="73">
        <v>10</v>
      </c>
      <c r="BE107" s="73">
        <v>16</v>
      </c>
      <c r="BF107" s="73">
        <v>12</v>
      </c>
      <c r="BG107" s="73">
        <v>16</v>
      </c>
      <c r="BH107" s="73">
        <v>24</v>
      </c>
      <c r="BI107" s="73">
        <v>39</v>
      </c>
      <c r="BJ107" s="73">
        <v>51</v>
      </c>
      <c r="BK107" s="73">
        <v>69</v>
      </c>
      <c r="BL107" s="73">
        <v>135</v>
      </c>
      <c r="BM107" s="73">
        <v>0</v>
      </c>
      <c r="BN107" s="73">
        <v>413</v>
      </c>
      <c r="BP107" s="90">
        <v>2000</v>
      </c>
    </row>
    <row r="108" spans="2:68">
      <c r="B108" s="90">
        <v>2001</v>
      </c>
      <c r="C108" s="73">
        <v>1</v>
      </c>
      <c r="D108" s="73">
        <v>1</v>
      </c>
      <c r="E108" s="73">
        <v>4</v>
      </c>
      <c r="F108" s="73">
        <v>1</v>
      </c>
      <c r="G108" s="73">
        <v>1</v>
      </c>
      <c r="H108" s="73">
        <v>3</v>
      </c>
      <c r="I108" s="73">
        <v>2</v>
      </c>
      <c r="J108" s="73">
        <v>5</v>
      </c>
      <c r="K108" s="73">
        <v>3</v>
      </c>
      <c r="L108" s="73">
        <v>6</v>
      </c>
      <c r="M108" s="73">
        <v>7</v>
      </c>
      <c r="N108" s="73">
        <v>10</v>
      </c>
      <c r="O108" s="73">
        <v>12</v>
      </c>
      <c r="P108" s="73">
        <v>13</v>
      </c>
      <c r="Q108" s="73">
        <v>21</v>
      </c>
      <c r="R108" s="73">
        <v>32</v>
      </c>
      <c r="S108" s="73">
        <v>23</v>
      </c>
      <c r="T108" s="73">
        <v>38</v>
      </c>
      <c r="U108" s="73">
        <v>0</v>
      </c>
      <c r="V108" s="73">
        <v>183</v>
      </c>
      <c r="X108" s="90">
        <v>2001</v>
      </c>
      <c r="Y108" s="73">
        <v>0</v>
      </c>
      <c r="Z108" s="73">
        <v>1</v>
      </c>
      <c r="AA108" s="73">
        <v>0</v>
      </c>
      <c r="AB108" s="73">
        <v>1</v>
      </c>
      <c r="AC108" s="73">
        <v>0</v>
      </c>
      <c r="AD108" s="73">
        <v>3</v>
      </c>
      <c r="AE108" s="73">
        <v>3</v>
      </c>
      <c r="AF108" s="73">
        <v>1</v>
      </c>
      <c r="AG108" s="73">
        <v>2</v>
      </c>
      <c r="AH108" s="73">
        <v>6</v>
      </c>
      <c r="AI108" s="73">
        <v>6</v>
      </c>
      <c r="AJ108" s="73">
        <v>15</v>
      </c>
      <c r="AK108" s="73">
        <v>15</v>
      </c>
      <c r="AL108" s="73">
        <v>14</v>
      </c>
      <c r="AM108" s="73">
        <v>15</v>
      </c>
      <c r="AN108" s="73">
        <v>26</v>
      </c>
      <c r="AO108" s="73">
        <v>32</v>
      </c>
      <c r="AP108" s="73">
        <v>85</v>
      </c>
      <c r="AQ108" s="73">
        <v>0</v>
      </c>
      <c r="AR108" s="73">
        <v>225</v>
      </c>
      <c r="AT108" s="90">
        <v>2001</v>
      </c>
      <c r="AU108" s="73">
        <v>1</v>
      </c>
      <c r="AV108" s="73">
        <v>2</v>
      </c>
      <c r="AW108" s="73">
        <v>4</v>
      </c>
      <c r="AX108" s="73">
        <v>2</v>
      </c>
      <c r="AY108" s="73">
        <v>1</v>
      </c>
      <c r="AZ108" s="73">
        <v>6</v>
      </c>
      <c r="BA108" s="73">
        <v>5</v>
      </c>
      <c r="BB108" s="73">
        <v>6</v>
      </c>
      <c r="BC108" s="73">
        <v>5</v>
      </c>
      <c r="BD108" s="73">
        <v>12</v>
      </c>
      <c r="BE108" s="73">
        <v>13</v>
      </c>
      <c r="BF108" s="73">
        <v>25</v>
      </c>
      <c r="BG108" s="73">
        <v>27</v>
      </c>
      <c r="BH108" s="73">
        <v>27</v>
      </c>
      <c r="BI108" s="73">
        <v>36</v>
      </c>
      <c r="BJ108" s="73">
        <v>58</v>
      </c>
      <c r="BK108" s="73">
        <v>55</v>
      </c>
      <c r="BL108" s="73">
        <v>123</v>
      </c>
      <c r="BM108" s="73">
        <v>0</v>
      </c>
      <c r="BN108" s="73">
        <v>408</v>
      </c>
      <c r="BP108" s="90">
        <v>2001</v>
      </c>
    </row>
    <row r="109" spans="2:68">
      <c r="B109" s="90">
        <v>2002</v>
      </c>
      <c r="C109" s="73">
        <v>3</v>
      </c>
      <c r="D109" s="73">
        <v>1</v>
      </c>
      <c r="E109" s="73">
        <v>0</v>
      </c>
      <c r="F109" s="73">
        <v>0</v>
      </c>
      <c r="G109" s="73">
        <v>1</v>
      </c>
      <c r="H109" s="73">
        <v>2</v>
      </c>
      <c r="I109" s="73">
        <v>3</v>
      </c>
      <c r="J109" s="73">
        <v>4</v>
      </c>
      <c r="K109" s="73">
        <v>2</v>
      </c>
      <c r="L109" s="73">
        <v>5</v>
      </c>
      <c r="M109" s="73">
        <v>6</v>
      </c>
      <c r="N109" s="73">
        <v>7</v>
      </c>
      <c r="O109" s="73">
        <v>10</v>
      </c>
      <c r="P109" s="73">
        <v>12</v>
      </c>
      <c r="Q109" s="73">
        <v>23</v>
      </c>
      <c r="R109" s="73">
        <v>30</v>
      </c>
      <c r="S109" s="73">
        <v>29</v>
      </c>
      <c r="T109" s="73">
        <v>43</v>
      </c>
      <c r="U109" s="73">
        <v>0</v>
      </c>
      <c r="V109" s="73">
        <v>181</v>
      </c>
      <c r="X109" s="90">
        <v>2002</v>
      </c>
      <c r="Y109" s="73">
        <v>3</v>
      </c>
      <c r="Z109" s="73">
        <v>1</v>
      </c>
      <c r="AA109" s="73">
        <v>1</v>
      </c>
      <c r="AB109" s="73">
        <v>0</v>
      </c>
      <c r="AC109" s="73">
        <v>1</v>
      </c>
      <c r="AD109" s="73">
        <v>2</v>
      </c>
      <c r="AE109" s="73">
        <v>2</v>
      </c>
      <c r="AF109" s="73">
        <v>6</v>
      </c>
      <c r="AG109" s="73">
        <v>4</v>
      </c>
      <c r="AH109" s="73">
        <v>7</v>
      </c>
      <c r="AI109" s="73">
        <v>9</v>
      </c>
      <c r="AJ109" s="73">
        <v>5</v>
      </c>
      <c r="AK109" s="73">
        <v>3</v>
      </c>
      <c r="AL109" s="73">
        <v>9</v>
      </c>
      <c r="AM109" s="73">
        <v>16</v>
      </c>
      <c r="AN109" s="73">
        <v>23</v>
      </c>
      <c r="AO109" s="73">
        <v>44</v>
      </c>
      <c r="AP109" s="73">
        <v>111</v>
      </c>
      <c r="AQ109" s="73">
        <v>0</v>
      </c>
      <c r="AR109" s="73">
        <v>247</v>
      </c>
      <c r="AT109" s="90">
        <v>2002</v>
      </c>
      <c r="AU109" s="73">
        <v>6</v>
      </c>
      <c r="AV109" s="73">
        <v>2</v>
      </c>
      <c r="AW109" s="73">
        <v>1</v>
      </c>
      <c r="AX109" s="73">
        <v>0</v>
      </c>
      <c r="AY109" s="73">
        <v>2</v>
      </c>
      <c r="AZ109" s="73">
        <v>4</v>
      </c>
      <c r="BA109" s="73">
        <v>5</v>
      </c>
      <c r="BB109" s="73">
        <v>10</v>
      </c>
      <c r="BC109" s="73">
        <v>6</v>
      </c>
      <c r="BD109" s="73">
        <v>12</v>
      </c>
      <c r="BE109" s="73">
        <v>15</v>
      </c>
      <c r="BF109" s="73">
        <v>12</v>
      </c>
      <c r="BG109" s="73">
        <v>13</v>
      </c>
      <c r="BH109" s="73">
        <v>21</v>
      </c>
      <c r="BI109" s="73">
        <v>39</v>
      </c>
      <c r="BJ109" s="73">
        <v>53</v>
      </c>
      <c r="BK109" s="73">
        <v>73</v>
      </c>
      <c r="BL109" s="73">
        <v>154</v>
      </c>
      <c r="BM109" s="73">
        <v>0</v>
      </c>
      <c r="BN109" s="73">
        <v>428</v>
      </c>
      <c r="BP109" s="90">
        <v>2002</v>
      </c>
    </row>
    <row r="110" spans="2:68">
      <c r="B110" s="90">
        <v>2003</v>
      </c>
      <c r="C110" s="73">
        <v>3</v>
      </c>
      <c r="D110" s="73">
        <v>0</v>
      </c>
      <c r="E110" s="73">
        <v>1</v>
      </c>
      <c r="F110" s="73">
        <v>2</v>
      </c>
      <c r="G110" s="73">
        <v>0</v>
      </c>
      <c r="H110" s="73">
        <v>0</v>
      </c>
      <c r="I110" s="73">
        <v>3</v>
      </c>
      <c r="J110" s="73">
        <v>5</v>
      </c>
      <c r="K110" s="73">
        <v>6</v>
      </c>
      <c r="L110" s="73">
        <v>6</v>
      </c>
      <c r="M110" s="73">
        <v>5</v>
      </c>
      <c r="N110" s="73">
        <v>9</v>
      </c>
      <c r="O110" s="73">
        <v>16</v>
      </c>
      <c r="P110" s="73">
        <v>15</v>
      </c>
      <c r="Q110" s="73">
        <v>16</v>
      </c>
      <c r="R110" s="73">
        <v>26</v>
      </c>
      <c r="S110" s="73">
        <v>41</v>
      </c>
      <c r="T110" s="73">
        <v>37</v>
      </c>
      <c r="U110" s="73">
        <v>0</v>
      </c>
      <c r="V110" s="73">
        <v>191</v>
      </c>
      <c r="X110" s="90">
        <v>2003</v>
      </c>
      <c r="Y110" s="73">
        <v>4</v>
      </c>
      <c r="Z110" s="73">
        <v>0</v>
      </c>
      <c r="AA110" s="73">
        <v>0</v>
      </c>
      <c r="AB110" s="73">
        <v>1</v>
      </c>
      <c r="AC110" s="73">
        <v>1</v>
      </c>
      <c r="AD110" s="73">
        <v>2</v>
      </c>
      <c r="AE110" s="73">
        <v>2</v>
      </c>
      <c r="AF110" s="73">
        <v>0</v>
      </c>
      <c r="AG110" s="73">
        <v>1</v>
      </c>
      <c r="AH110" s="73">
        <v>3</v>
      </c>
      <c r="AI110" s="73">
        <v>5</v>
      </c>
      <c r="AJ110" s="73">
        <v>6</v>
      </c>
      <c r="AK110" s="73">
        <v>11</v>
      </c>
      <c r="AL110" s="73">
        <v>12</v>
      </c>
      <c r="AM110" s="73">
        <v>18</v>
      </c>
      <c r="AN110" s="73">
        <v>39</v>
      </c>
      <c r="AO110" s="73">
        <v>50</v>
      </c>
      <c r="AP110" s="73">
        <v>108</v>
      </c>
      <c r="AQ110" s="73">
        <v>0</v>
      </c>
      <c r="AR110" s="73">
        <v>263</v>
      </c>
      <c r="AT110" s="90">
        <v>2003</v>
      </c>
      <c r="AU110" s="73">
        <v>7</v>
      </c>
      <c r="AV110" s="73">
        <v>0</v>
      </c>
      <c r="AW110" s="73">
        <v>1</v>
      </c>
      <c r="AX110" s="73">
        <v>3</v>
      </c>
      <c r="AY110" s="73">
        <v>1</v>
      </c>
      <c r="AZ110" s="73">
        <v>2</v>
      </c>
      <c r="BA110" s="73">
        <v>5</v>
      </c>
      <c r="BB110" s="73">
        <v>5</v>
      </c>
      <c r="BC110" s="73">
        <v>7</v>
      </c>
      <c r="BD110" s="73">
        <v>9</v>
      </c>
      <c r="BE110" s="73">
        <v>10</v>
      </c>
      <c r="BF110" s="73">
        <v>15</v>
      </c>
      <c r="BG110" s="73">
        <v>27</v>
      </c>
      <c r="BH110" s="73">
        <v>27</v>
      </c>
      <c r="BI110" s="73">
        <v>34</v>
      </c>
      <c r="BJ110" s="73">
        <v>65</v>
      </c>
      <c r="BK110" s="73">
        <v>91</v>
      </c>
      <c r="BL110" s="73">
        <v>145</v>
      </c>
      <c r="BM110" s="73">
        <v>0</v>
      </c>
      <c r="BN110" s="73">
        <v>454</v>
      </c>
      <c r="BP110" s="90">
        <v>2003</v>
      </c>
    </row>
    <row r="111" spans="2:68">
      <c r="B111" s="90">
        <v>2004</v>
      </c>
      <c r="C111" s="73">
        <v>4</v>
      </c>
      <c r="D111" s="73">
        <v>3</v>
      </c>
      <c r="E111" s="73">
        <v>3</v>
      </c>
      <c r="F111" s="73">
        <v>0</v>
      </c>
      <c r="G111" s="73">
        <v>4</v>
      </c>
      <c r="H111" s="73">
        <v>3</v>
      </c>
      <c r="I111" s="73">
        <v>3</v>
      </c>
      <c r="J111" s="73">
        <v>3</v>
      </c>
      <c r="K111" s="73">
        <v>7</v>
      </c>
      <c r="L111" s="73">
        <v>6</v>
      </c>
      <c r="M111" s="73">
        <v>7</v>
      </c>
      <c r="N111" s="73">
        <v>14</v>
      </c>
      <c r="O111" s="73">
        <v>11</v>
      </c>
      <c r="P111" s="73">
        <v>15</v>
      </c>
      <c r="Q111" s="73">
        <v>27</v>
      </c>
      <c r="R111" s="73">
        <v>30</v>
      </c>
      <c r="S111" s="73">
        <v>34</v>
      </c>
      <c r="T111" s="73">
        <v>48</v>
      </c>
      <c r="U111" s="73">
        <v>0</v>
      </c>
      <c r="V111" s="73">
        <v>222</v>
      </c>
      <c r="X111" s="90">
        <v>2004</v>
      </c>
      <c r="Y111" s="73">
        <v>5</v>
      </c>
      <c r="Z111" s="73">
        <v>2</v>
      </c>
      <c r="AA111" s="73">
        <v>0</v>
      </c>
      <c r="AB111" s="73">
        <v>2</v>
      </c>
      <c r="AC111" s="73">
        <v>1</v>
      </c>
      <c r="AD111" s="73">
        <v>2</v>
      </c>
      <c r="AE111" s="73">
        <v>4</v>
      </c>
      <c r="AF111" s="73">
        <v>2</v>
      </c>
      <c r="AG111" s="73">
        <v>1</v>
      </c>
      <c r="AH111" s="73">
        <v>6</v>
      </c>
      <c r="AI111" s="73">
        <v>2</v>
      </c>
      <c r="AJ111" s="73">
        <v>11</v>
      </c>
      <c r="AK111" s="73">
        <v>8</v>
      </c>
      <c r="AL111" s="73">
        <v>13</v>
      </c>
      <c r="AM111" s="73">
        <v>21</v>
      </c>
      <c r="AN111" s="73">
        <v>35</v>
      </c>
      <c r="AO111" s="73">
        <v>46</v>
      </c>
      <c r="AP111" s="73">
        <v>102</v>
      </c>
      <c r="AQ111" s="73">
        <v>0</v>
      </c>
      <c r="AR111" s="73">
        <v>263</v>
      </c>
      <c r="AT111" s="90">
        <v>2004</v>
      </c>
      <c r="AU111" s="73">
        <v>9</v>
      </c>
      <c r="AV111" s="73">
        <v>5</v>
      </c>
      <c r="AW111" s="73">
        <v>3</v>
      </c>
      <c r="AX111" s="73">
        <v>2</v>
      </c>
      <c r="AY111" s="73">
        <v>5</v>
      </c>
      <c r="AZ111" s="73">
        <v>5</v>
      </c>
      <c r="BA111" s="73">
        <v>7</v>
      </c>
      <c r="BB111" s="73">
        <v>5</v>
      </c>
      <c r="BC111" s="73">
        <v>8</v>
      </c>
      <c r="BD111" s="73">
        <v>12</v>
      </c>
      <c r="BE111" s="73">
        <v>9</v>
      </c>
      <c r="BF111" s="73">
        <v>25</v>
      </c>
      <c r="BG111" s="73">
        <v>19</v>
      </c>
      <c r="BH111" s="73">
        <v>28</v>
      </c>
      <c r="BI111" s="73">
        <v>48</v>
      </c>
      <c r="BJ111" s="73">
        <v>65</v>
      </c>
      <c r="BK111" s="73">
        <v>80</v>
      </c>
      <c r="BL111" s="73">
        <v>150</v>
      </c>
      <c r="BM111" s="73">
        <v>0</v>
      </c>
      <c r="BN111" s="73">
        <v>485</v>
      </c>
      <c r="BP111" s="90">
        <v>2004</v>
      </c>
    </row>
    <row r="112" spans="2:68">
      <c r="B112" s="90">
        <v>2005</v>
      </c>
      <c r="C112" s="73">
        <v>5</v>
      </c>
      <c r="D112" s="73">
        <v>1</v>
      </c>
      <c r="E112" s="73">
        <v>2</v>
      </c>
      <c r="F112" s="73">
        <v>0</v>
      </c>
      <c r="G112" s="73">
        <v>3</v>
      </c>
      <c r="H112" s="73">
        <v>2</v>
      </c>
      <c r="I112" s="73">
        <v>2</v>
      </c>
      <c r="J112" s="73">
        <v>2</v>
      </c>
      <c r="K112" s="73">
        <v>4</v>
      </c>
      <c r="L112" s="73">
        <v>8</v>
      </c>
      <c r="M112" s="73">
        <v>12</v>
      </c>
      <c r="N112" s="73">
        <v>10</v>
      </c>
      <c r="O112" s="73">
        <v>8</v>
      </c>
      <c r="P112" s="73">
        <v>21</v>
      </c>
      <c r="Q112" s="73">
        <v>26</v>
      </c>
      <c r="R112" s="73">
        <v>27</v>
      </c>
      <c r="S112" s="73">
        <v>34</v>
      </c>
      <c r="T112" s="73">
        <v>46</v>
      </c>
      <c r="U112" s="73">
        <v>0</v>
      </c>
      <c r="V112" s="73">
        <v>213</v>
      </c>
      <c r="X112" s="90">
        <v>2005</v>
      </c>
      <c r="Y112" s="73">
        <v>5</v>
      </c>
      <c r="Z112" s="73">
        <v>2</v>
      </c>
      <c r="AA112" s="73">
        <v>1</v>
      </c>
      <c r="AB112" s="73">
        <v>2</v>
      </c>
      <c r="AC112" s="73">
        <v>1</v>
      </c>
      <c r="AD112" s="73">
        <v>2</v>
      </c>
      <c r="AE112" s="73">
        <v>1</v>
      </c>
      <c r="AF112" s="73">
        <v>5</v>
      </c>
      <c r="AG112" s="73">
        <v>6</v>
      </c>
      <c r="AH112" s="73">
        <v>4</v>
      </c>
      <c r="AI112" s="73">
        <v>11</v>
      </c>
      <c r="AJ112" s="73">
        <v>9</v>
      </c>
      <c r="AK112" s="73">
        <v>11</v>
      </c>
      <c r="AL112" s="73">
        <v>14</v>
      </c>
      <c r="AM112" s="73">
        <v>18</v>
      </c>
      <c r="AN112" s="73">
        <v>32</v>
      </c>
      <c r="AO112" s="73">
        <v>36</v>
      </c>
      <c r="AP112" s="73">
        <v>125</v>
      </c>
      <c r="AQ112" s="73">
        <v>0</v>
      </c>
      <c r="AR112" s="73">
        <v>285</v>
      </c>
      <c r="AT112" s="90">
        <v>2005</v>
      </c>
      <c r="AU112" s="73">
        <v>10</v>
      </c>
      <c r="AV112" s="73">
        <v>3</v>
      </c>
      <c r="AW112" s="73">
        <v>3</v>
      </c>
      <c r="AX112" s="73">
        <v>2</v>
      </c>
      <c r="AY112" s="73">
        <v>4</v>
      </c>
      <c r="AZ112" s="73">
        <v>4</v>
      </c>
      <c r="BA112" s="73">
        <v>3</v>
      </c>
      <c r="BB112" s="73">
        <v>7</v>
      </c>
      <c r="BC112" s="73">
        <v>10</v>
      </c>
      <c r="BD112" s="73">
        <v>12</v>
      </c>
      <c r="BE112" s="73">
        <v>23</v>
      </c>
      <c r="BF112" s="73">
        <v>19</v>
      </c>
      <c r="BG112" s="73">
        <v>19</v>
      </c>
      <c r="BH112" s="73">
        <v>35</v>
      </c>
      <c r="BI112" s="73">
        <v>44</v>
      </c>
      <c r="BJ112" s="73">
        <v>59</v>
      </c>
      <c r="BK112" s="73">
        <v>70</v>
      </c>
      <c r="BL112" s="73">
        <v>171</v>
      </c>
      <c r="BM112" s="73">
        <v>0</v>
      </c>
      <c r="BN112" s="73">
        <v>498</v>
      </c>
      <c r="BP112" s="90">
        <v>2005</v>
      </c>
    </row>
    <row r="113" spans="2:68">
      <c r="B113" s="90">
        <v>2006</v>
      </c>
      <c r="C113" s="73">
        <v>2</v>
      </c>
      <c r="D113" s="73">
        <v>1</v>
      </c>
      <c r="E113" s="73">
        <v>1</v>
      </c>
      <c r="F113" s="73">
        <v>1</v>
      </c>
      <c r="G113" s="73">
        <v>3</v>
      </c>
      <c r="H113" s="73">
        <v>5</v>
      </c>
      <c r="I113" s="73">
        <v>3</v>
      </c>
      <c r="J113" s="73">
        <v>2</v>
      </c>
      <c r="K113" s="73">
        <v>7</v>
      </c>
      <c r="L113" s="73">
        <v>2</v>
      </c>
      <c r="M113" s="73">
        <v>10</v>
      </c>
      <c r="N113" s="73">
        <v>15</v>
      </c>
      <c r="O113" s="73">
        <v>17</v>
      </c>
      <c r="P113" s="73">
        <v>13</v>
      </c>
      <c r="Q113" s="73">
        <v>17</v>
      </c>
      <c r="R113" s="73">
        <v>30</v>
      </c>
      <c r="S113" s="73">
        <v>43</v>
      </c>
      <c r="T113" s="73">
        <v>56</v>
      </c>
      <c r="U113" s="73">
        <v>0</v>
      </c>
      <c r="V113" s="73">
        <v>228</v>
      </c>
      <c r="X113" s="90">
        <v>2006</v>
      </c>
      <c r="Y113" s="73">
        <v>7</v>
      </c>
      <c r="Z113" s="73">
        <v>1</v>
      </c>
      <c r="AA113" s="73">
        <v>0</v>
      </c>
      <c r="AB113" s="73">
        <v>1</v>
      </c>
      <c r="AC113" s="73">
        <v>3</v>
      </c>
      <c r="AD113" s="73">
        <v>1</v>
      </c>
      <c r="AE113" s="73">
        <v>2</v>
      </c>
      <c r="AF113" s="73">
        <v>4</v>
      </c>
      <c r="AG113" s="73">
        <v>2</v>
      </c>
      <c r="AH113" s="73">
        <v>9</v>
      </c>
      <c r="AI113" s="73">
        <v>8</v>
      </c>
      <c r="AJ113" s="73">
        <v>8</v>
      </c>
      <c r="AK113" s="73">
        <v>9</v>
      </c>
      <c r="AL113" s="73">
        <v>14</v>
      </c>
      <c r="AM113" s="73">
        <v>17</v>
      </c>
      <c r="AN113" s="73">
        <v>21</v>
      </c>
      <c r="AO113" s="73">
        <v>54</v>
      </c>
      <c r="AP113" s="73">
        <v>106</v>
      </c>
      <c r="AQ113" s="73">
        <v>0</v>
      </c>
      <c r="AR113" s="73">
        <v>267</v>
      </c>
      <c r="AT113" s="90">
        <v>2006</v>
      </c>
      <c r="AU113" s="73">
        <v>9</v>
      </c>
      <c r="AV113" s="73">
        <v>2</v>
      </c>
      <c r="AW113" s="73">
        <v>1</v>
      </c>
      <c r="AX113" s="73">
        <v>2</v>
      </c>
      <c r="AY113" s="73">
        <v>6</v>
      </c>
      <c r="AZ113" s="73">
        <v>6</v>
      </c>
      <c r="BA113" s="73">
        <v>5</v>
      </c>
      <c r="BB113" s="73">
        <v>6</v>
      </c>
      <c r="BC113" s="73">
        <v>9</v>
      </c>
      <c r="BD113" s="73">
        <v>11</v>
      </c>
      <c r="BE113" s="73">
        <v>18</v>
      </c>
      <c r="BF113" s="73">
        <v>23</v>
      </c>
      <c r="BG113" s="73">
        <v>26</v>
      </c>
      <c r="BH113" s="73">
        <v>27</v>
      </c>
      <c r="BI113" s="73">
        <v>34</v>
      </c>
      <c r="BJ113" s="73">
        <v>51</v>
      </c>
      <c r="BK113" s="73">
        <v>97</v>
      </c>
      <c r="BL113" s="73">
        <v>162</v>
      </c>
      <c r="BM113" s="73">
        <v>0</v>
      </c>
      <c r="BN113" s="73">
        <v>495</v>
      </c>
      <c r="BP113" s="90">
        <v>2006</v>
      </c>
    </row>
    <row r="114" spans="2:68">
      <c r="B114" s="90">
        <v>2007</v>
      </c>
      <c r="C114" s="73">
        <v>4</v>
      </c>
      <c r="D114" s="73">
        <v>3</v>
      </c>
      <c r="E114" s="73">
        <v>0</v>
      </c>
      <c r="F114" s="73">
        <v>1</v>
      </c>
      <c r="G114" s="73">
        <v>3</v>
      </c>
      <c r="H114" s="73">
        <v>1</v>
      </c>
      <c r="I114" s="73">
        <v>1</v>
      </c>
      <c r="J114" s="73">
        <v>4</v>
      </c>
      <c r="K114" s="73">
        <v>5</v>
      </c>
      <c r="L114" s="73">
        <v>5</v>
      </c>
      <c r="M114" s="73">
        <v>7</v>
      </c>
      <c r="N114" s="73">
        <v>11</v>
      </c>
      <c r="O114" s="73">
        <v>20</v>
      </c>
      <c r="P114" s="73">
        <v>12</v>
      </c>
      <c r="Q114" s="73">
        <v>17</v>
      </c>
      <c r="R114" s="73">
        <v>24</v>
      </c>
      <c r="S114" s="73">
        <v>31</v>
      </c>
      <c r="T114" s="73">
        <v>53</v>
      </c>
      <c r="U114" s="73">
        <v>0</v>
      </c>
      <c r="V114" s="73">
        <v>202</v>
      </c>
      <c r="X114" s="90">
        <v>2007</v>
      </c>
      <c r="Y114" s="73">
        <v>3</v>
      </c>
      <c r="Z114" s="73">
        <v>1</v>
      </c>
      <c r="AA114" s="73">
        <v>1</v>
      </c>
      <c r="AB114" s="73">
        <v>3</v>
      </c>
      <c r="AC114" s="73">
        <v>1</v>
      </c>
      <c r="AD114" s="73">
        <v>0</v>
      </c>
      <c r="AE114" s="73">
        <v>3</v>
      </c>
      <c r="AF114" s="73">
        <v>3</v>
      </c>
      <c r="AG114" s="73">
        <v>1</v>
      </c>
      <c r="AH114" s="73">
        <v>8</v>
      </c>
      <c r="AI114" s="73">
        <v>11</v>
      </c>
      <c r="AJ114" s="73">
        <v>6</v>
      </c>
      <c r="AK114" s="73">
        <v>10</v>
      </c>
      <c r="AL114" s="73">
        <v>18</v>
      </c>
      <c r="AM114" s="73">
        <v>20</v>
      </c>
      <c r="AN114" s="73">
        <v>35</v>
      </c>
      <c r="AO114" s="73">
        <v>37</v>
      </c>
      <c r="AP114" s="73">
        <v>120</v>
      </c>
      <c r="AQ114" s="73">
        <v>0</v>
      </c>
      <c r="AR114" s="73">
        <v>281</v>
      </c>
      <c r="AT114" s="90">
        <v>2007</v>
      </c>
      <c r="AU114" s="73">
        <v>7</v>
      </c>
      <c r="AV114" s="73">
        <v>4</v>
      </c>
      <c r="AW114" s="73">
        <v>1</v>
      </c>
      <c r="AX114" s="73">
        <v>4</v>
      </c>
      <c r="AY114" s="73">
        <v>4</v>
      </c>
      <c r="AZ114" s="73">
        <v>1</v>
      </c>
      <c r="BA114" s="73">
        <v>4</v>
      </c>
      <c r="BB114" s="73">
        <v>7</v>
      </c>
      <c r="BC114" s="73">
        <v>6</v>
      </c>
      <c r="BD114" s="73">
        <v>13</v>
      </c>
      <c r="BE114" s="73">
        <v>18</v>
      </c>
      <c r="BF114" s="73">
        <v>17</v>
      </c>
      <c r="BG114" s="73">
        <v>30</v>
      </c>
      <c r="BH114" s="73">
        <v>30</v>
      </c>
      <c r="BI114" s="73">
        <v>37</v>
      </c>
      <c r="BJ114" s="73">
        <v>59</v>
      </c>
      <c r="BK114" s="73">
        <v>68</v>
      </c>
      <c r="BL114" s="73">
        <v>173</v>
      </c>
      <c r="BM114" s="73">
        <v>0</v>
      </c>
      <c r="BN114" s="73">
        <v>483</v>
      </c>
      <c r="BP114" s="90">
        <v>2007</v>
      </c>
    </row>
    <row r="115" spans="2:68">
      <c r="B115" s="90">
        <v>2008</v>
      </c>
      <c r="C115" s="73">
        <v>10</v>
      </c>
      <c r="D115" s="73">
        <v>0</v>
      </c>
      <c r="E115" s="73">
        <v>1</v>
      </c>
      <c r="F115" s="73">
        <v>2</v>
      </c>
      <c r="G115" s="73">
        <v>1</v>
      </c>
      <c r="H115" s="73">
        <v>1</v>
      </c>
      <c r="I115" s="73">
        <v>2</v>
      </c>
      <c r="J115" s="73">
        <v>4</v>
      </c>
      <c r="K115" s="73">
        <v>4</v>
      </c>
      <c r="L115" s="73">
        <v>10</v>
      </c>
      <c r="M115" s="73">
        <v>6</v>
      </c>
      <c r="N115" s="73">
        <v>14</v>
      </c>
      <c r="O115" s="73">
        <v>16</v>
      </c>
      <c r="P115" s="73">
        <v>25</v>
      </c>
      <c r="Q115" s="73">
        <v>16</v>
      </c>
      <c r="R115" s="73">
        <v>29</v>
      </c>
      <c r="S115" s="73">
        <v>44</v>
      </c>
      <c r="T115" s="73">
        <v>62</v>
      </c>
      <c r="U115" s="73">
        <v>0</v>
      </c>
      <c r="V115" s="73">
        <v>247</v>
      </c>
      <c r="X115" s="90">
        <v>2008</v>
      </c>
      <c r="Y115" s="73">
        <v>2</v>
      </c>
      <c r="Z115" s="73">
        <v>1</v>
      </c>
      <c r="AA115" s="73">
        <v>1</v>
      </c>
      <c r="AB115" s="73">
        <v>1</v>
      </c>
      <c r="AC115" s="73">
        <v>0</v>
      </c>
      <c r="AD115" s="73">
        <v>4</v>
      </c>
      <c r="AE115" s="73">
        <v>1</v>
      </c>
      <c r="AF115" s="73">
        <v>1</v>
      </c>
      <c r="AG115" s="73">
        <v>1</v>
      </c>
      <c r="AH115" s="73">
        <v>4</v>
      </c>
      <c r="AI115" s="73">
        <v>9</v>
      </c>
      <c r="AJ115" s="73">
        <v>9</v>
      </c>
      <c r="AK115" s="73">
        <v>13</v>
      </c>
      <c r="AL115" s="73">
        <v>13</v>
      </c>
      <c r="AM115" s="73">
        <v>20</v>
      </c>
      <c r="AN115" s="73">
        <v>24</v>
      </c>
      <c r="AO115" s="73">
        <v>40</v>
      </c>
      <c r="AP115" s="73">
        <v>115</v>
      </c>
      <c r="AQ115" s="73">
        <v>0</v>
      </c>
      <c r="AR115" s="73">
        <v>259</v>
      </c>
      <c r="AT115" s="90">
        <v>2008</v>
      </c>
      <c r="AU115" s="73">
        <v>12</v>
      </c>
      <c r="AV115" s="73">
        <v>1</v>
      </c>
      <c r="AW115" s="73">
        <v>2</v>
      </c>
      <c r="AX115" s="73">
        <v>3</v>
      </c>
      <c r="AY115" s="73">
        <v>1</v>
      </c>
      <c r="AZ115" s="73">
        <v>5</v>
      </c>
      <c r="BA115" s="73">
        <v>3</v>
      </c>
      <c r="BB115" s="73">
        <v>5</v>
      </c>
      <c r="BC115" s="73">
        <v>5</v>
      </c>
      <c r="BD115" s="73">
        <v>14</v>
      </c>
      <c r="BE115" s="73">
        <v>15</v>
      </c>
      <c r="BF115" s="73">
        <v>23</v>
      </c>
      <c r="BG115" s="73">
        <v>29</v>
      </c>
      <c r="BH115" s="73">
        <v>38</v>
      </c>
      <c r="BI115" s="73">
        <v>36</v>
      </c>
      <c r="BJ115" s="73">
        <v>53</v>
      </c>
      <c r="BK115" s="73">
        <v>84</v>
      </c>
      <c r="BL115" s="73">
        <v>177</v>
      </c>
      <c r="BM115" s="73">
        <v>0</v>
      </c>
      <c r="BN115" s="73">
        <v>506</v>
      </c>
      <c r="BP115" s="90">
        <v>2008</v>
      </c>
    </row>
    <row r="116" spans="2:68">
      <c r="B116" s="90">
        <v>2009</v>
      </c>
      <c r="C116" s="73">
        <v>4</v>
      </c>
      <c r="D116" s="73">
        <v>0</v>
      </c>
      <c r="E116" s="73">
        <v>1</v>
      </c>
      <c r="F116" s="73">
        <v>0</v>
      </c>
      <c r="G116" s="73">
        <v>1</v>
      </c>
      <c r="H116" s="73">
        <v>4</v>
      </c>
      <c r="I116" s="73">
        <v>2</v>
      </c>
      <c r="J116" s="73">
        <v>7</v>
      </c>
      <c r="K116" s="73">
        <v>2</v>
      </c>
      <c r="L116" s="73">
        <v>7</v>
      </c>
      <c r="M116" s="73">
        <v>14</v>
      </c>
      <c r="N116" s="73">
        <v>7</v>
      </c>
      <c r="O116" s="73">
        <v>23</v>
      </c>
      <c r="P116" s="73">
        <v>12</v>
      </c>
      <c r="Q116" s="73">
        <v>11</v>
      </c>
      <c r="R116" s="73">
        <v>22</v>
      </c>
      <c r="S116" s="73">
        <v>26</v>
      </c>
      <c r="T116" s="73">
        <v>51</v>
      </c>
      <c r="U116" s="73">
        <v>0</v>
      </c>
      <c r="V116" s="73">
        <v>194</v>
      </c>
      <c r="X116" s="90">
        <v>2009</v>
      </c>
      <c r="Y116" s="73">
        <v>2</v>
      </c>
      <c r="Z116" s="73">
        <v>0</v>
      </c>
      <c r="AA116" s="73">
        <v>1</v>
      </c>
      <c r="AB116" s="73">
        <v>1</v>
      </c>
      <c r="AC116" s="73">
        <v>1</v>
      </c>
      <c r="AD116" s="73">
        <v>2</v>
      </c>
      <c r="AE116" s="73">
        <v>2</v>
      </c>
      <c r="AF116" s="73">
        <v>3</v>
      </c>
      <c r="AG116" s="73">
        <v>3</v>
      </c>
      <c r="AH116" s="73">
        <v>3</v>
      </c>
      <c r="AI116" s="73">
        <v>7</v>
      </c>
      <c r="AJ116" s="73">
        <v>8</v>
      </c>
      <c r="AK116" s="73">
        <v>9</v>
      </c>
      <c r="AL116" s="73">
        <v>10</v>
      </c>
      <c r="AM116" s="73">
        <v>21</v>
      </c>
      <c r="AN116" s="73">
        <v>23</v>
      </c>
      <c r="AO116" s="73">
        <v>45</v>
      </c>
      <c r="AP116" s="73">
        <v>92</v>
      </c>
      <c r="AQ116" s="73">
        <v>0</v>
      </c>
      <c r="AR116" s="73">
        <v>233</v>
      </c>
      <c r="AT116" s="90">
        <v>2009</v>
      </c>
      <c r="AU116" s="73">
        <v>6</v>
      </c>
      <c r="AV116" s="73">
        <v>0</v>
      </c>
      <c r="AW116" s="73">
        <v>2</v>
      </c>
      <c r="AX116" s="73">
        <v>1</v>
      </c>
      <c r="AY116" s="73">
        <v>2</v>
      </c>
      <c r="AZ116" s="73">
        <v>6</v>
      </c>
      <c r="BA116" s="73">
        <v>4</v>
      </c>
      <c r="BB116" s="73">
        <v>10</v>
      </c>
      <c r="BC116" s="73">
        <v>5</v>
      </c>
      <c r="BD116" s="73">
        <v>10</v>
      </c>
      <c r="BE116" s="73">
        <v>21</v>
      </c>
      <c r="BF116" s="73">
        <v>15</v>
      </c>
      <c r="BG116" s="73">
        <v>32</v>
      </c>
      <c r="BH116" s="73">
        <v>22</v>
      </c>
      <c r="BI116" s="73">
        <v>32</v>
      </c>
      <c r="BJ116" s="73">
        <v>45</v>
      </c>
      <c r="BK116" s="73">
        <v>71</v>
      </c>
      <c r="BL116" s="73">
        <v>143</v>
      </c>
      <c r="BM116" s="73">
        <v>0</v>
      </c>
      <c r="BN116" s="73">
        <v>427</v>
      </c>
      <c r="BP116" s="90">
        <v>2009</v>
      </c>
    </row>
    <row r="117" spans="2:68">
      <c r="B117" s="90">
        <v>2010</v>
      </c>
      <c r="C117" s="73">
        <v>2</v>
      </c>
      <c r="D117" s="73">
        <v>0</v>
      </c>
      <c r="E117" s="73">
        <v>1</v>
      </c>
      <c r="F117" s="73">
        <v>2</v>
      </c>
      <c r="G117" s="73">
        <v>1</v>
      </c>
      <c r="H117" s="73">
        <v>0</v>
      </c>
      <c r="I117" s="73">
        <v>4</v>
      </c>
      <c r="J117" s="73">
        <v>3</v>
      </c>
      <c r="K117" s="73">
        <v>4</v>
      </c>
      <c r="L117" s="73">
        <v>3</v>
      </c>
      <c r="M117" s="73">
        <v>12</v>
      </c>
      <c r="N117" s="73">
        <v>6</v>
      </c>
      <c r="O117" s="73">
        <v>11</v>
      </c>
      <c r="P117" s="73">
        <v>16</v>
      </c>
      <c r="Q117" s="73">
        <v>16</v>
      </c>
      <c r="R117" s="73">
        <v>20</v>
      </c>
      <c r="S117" s="73">
        <v>33</v>
      </c>
      <c r="T117" s="73">
        <v>65</v>
      </c>
      <c r="U117" s="73">
        <v>0</v>
      </c>
      <c r="V117" s="73">
        <v>199</v>
      </c>
      <c r="X117" s="90">
        <v>2010</v>
      </c>
      <c r="Y117" s="73">
        <v>2</v>
      </c>
      <c r="Z117" s="73">
        <v>0</v>
      </c>
      <c r="AA117" s="73">
        <v>0</v>
      </c>
      <c r="AB117" s="73">
        <v>1</v>
      </c>
      <c r="AC117" s="73">
        <v>0</v>
      </c>
      <c r="AD117" s="73">
        <v>2</v>
      </c>
      <c r="AE117" s="73">
        <v>1</v>
      </c>
      <c r="AF117" s="73">
        <v>2</v>
      </c>
      <c r="AG117" s="73">
        <v>2</v>
      </c>
      <c r="AH117" s="73">
        <v>1</v>
      </c>
      <c r="AI117" s="73">
        <v>11</v>
      </c>
      <c r="AJ117" s="73">
        <v>9</v>
      </c>
      <c r="AK117" s="73">
        <v>5</v>
      </c>
      <c r="AL117" s="73">
        <v>14</v>
      </c>
      <c r="AM117" s="73">
        <v>11</v>
      </c>
      <c r="AN117" s="73">
        <v>20</v>
      </c>
      <c r="AO117" s="73">
        <v>31</v>
      </c>
      <c r="AP117" s="73">
        <v>99</v>
      </c>
      <c r="AQ117" s="73">
        <v>0</v>
      </c>
      <c r="AR117" s="73">
        <v>211</v>
      </c>
      <c r="AT117" s="90">
        <v>2010</v>
      </c>
      <c r="AU117" s="73">
        <v>4</v>
      </c>
      <c r="AV117" s="73">
        <v>0</v>
      </c>
      <c r="AW117" s="73">
        <v>1</v>
      </c>
      <c r="AX117" s="73">
        <v>3</v>
      </c>
      <c r="AY117" s="73">
        <v>1</v>
      </c>
      <c r="AZ117" s="73">
        <v>2</v>
      </c>
      <c r="BA117" s="73">
        <v>5</v>
      </c>
      <c r="BB117" s="73">
        <v>5</v>
      </c>
      <c r="BC117" s="73">
        <v>6</v>
      </c>
      <c r="BD117" s="73">
        <v>4</v>
      </c>
      <c r="BE117" s="73">
        <v>23</v>
      </c>
      <c r="BF117" s="73">
        <v>15</v>
      </c>
      <c r="BG117" s="73">
        <v>16</v>
      </c>
      <c r="BH117" s="73">
        <v>30</v>
      </c>
      <c r="BI117" s="73">
        <v>27</v>
      </c>
      <c r="BJ117" s="73">
        <v>40</v>
      </c>
      <c r="BK117" s="73">
        <v>64</v>
      </c>
      <c r="BL117" s="73">
        <v>164</v>
      </c>
      <c r="BM117" s="73">
        <v>0</v>
      </c>
      <c r="BN117" s="73">
        <v>410</v>
      </c>
      <c r="BP117" s="90">
        <v>2010</v>
      </c>
    </row>
    <row r="118" spans="2:68">
      <c r="B118" s="90">
        <v>2011</v>
      </c>
      <c r="C118" s="73">
        <v>8</v>
      </c>
      <c r="D118" s="73">
        <v>0</v>
      </c>
      <c r="E118" s="73">
        <v>1</v>
      </c>
      <c r="F118" s="73">
        <v>4</v>
      </c>
      <c r="G118" s="73">
        <v>3</v>
      </c>
      <c r="H118" s="73">
        <v>3</v>
      </c>
      <c r="I118" s="73">
        <v>0</v>
      </c>
      <c r="J118" s="73">
        <v>4</v>
      </c>
      <c r="K118" s="73">
        <v>6</v>
      </c>
      <c r="L118" s="73">
        <v>5</v>
      </c>
      <c r="M118" s="73">
        <v>5</v>
      </c>
      <c r="N118" s="73">
        <v>4</v>
      </c>
      <c r="O118" s="73">
        <v>13</v>
      </c>
      <c r="P118" s="73">
        <v>13</v>
      </c>
      <c r="Q118" s="73">
        <v>28</v>
      </c>
      <c r="R118" s="73">
        <v>31</v>
      </c>
      <c r="S118" s="73">
        <v>31</v>
      </c>
      <c r="T118" s="73">
        <v>70</v>
      </c>
      <c r="U118" s="73">
        <v>0</v>
      </c>
      <c r="V118" s="73">
        <v>229</v>
      </c>
      <c r="X118" s="90">
        <v>2011</v>
      </c>
      <c r="Y118" s="73">
        <v>3</v>
      </c>
      <c r="Z118" s="73">
        <v>2</v>
      </c>
      <c r="AA118" s="73">
        <v>1</v>
      </c>
      <c r="AB118" s="73">
        <v>2</v>
      </c>
      <c r="AC118" s="73">
        <v>1</v>
      </c>
      <c r="AD118" s="73">
        <v>0</v>
      </c>
      <c r="AE118" s="73">
        <v>2</v>
      </c>
      <c r="AF118" s="73">
        <v>6</v>
      </c>
      <c r="AG118" s="73">
        <v>2</v>
      </c>
      <c r="AH118" s="73">
        <v>8</v>
      </c>
      <c r="AI118" s="73">
        <v>7</v>
      </c>
      <c r="AJ118" s="73">
        <v>9</v>
      </c>
      <c r="AK118" s="73">
        <v>10</v>
      </c>
      <c r="AL118" s="73">
        <v>9</v>
      </c>
      <c r="AM118" s="73">
        <v>13</v>
      </c>
      <c r="AN118" s="73">
        <v>14</v>
      </c>
      <c r="AO118" s="73">
        <v>34</v>
      </c>
      <c r="AP118" s="73">
        <v>116</v>
      </c>
      <c r="AQ118" s="73">
        <v>0</v>
      </c>
      <c r="AR118" s="73">
        <v>239</v>
      </c>
      <c r="AT118" s="90">
        <v>2011</v>
      </c>
      <c r="AU118" s="73">
        <v>11</v>
      </c>
      <c r="AV118" s="73">
        <v>2</v>
      </c>
      <c r="AW118" s="73">
        <v>2</v>
      </c>
      <c r="AX118" s="73">
        <v>6</v>
      </c>
      <c r="AY118" s="73">
        <v>4</v>
      </c>
      <c r="AZ118" s="73">
        <v>3</v>
      </c>
      <c r="BA118" s="73">
        <v>2</v>
      </c>
      <c r="BB118" s="73">
        <v>10</v>
      </c>
      <c r="BC118" s="73">
        <v>8</v>
      </c>
      <c r="BD118" s="73">
        <v>13</v>
      </c>
      <c r="BE118" s="73">
        <v>12</v>
      </c>
      <c r="BF118" s="73">
        <v>13</v>
      </c>
      <c r="BG118" s="73">
        <v>23</v>
      </c>
      <c r="BH118" s="73">
        <v>22</v>
      </c>
      <c r="BI118" s="73">
        <v>41</v>
      </c>
      <c r="BJ118" s="73">
        <v>45</v>
      </c>
      <c r="BK118" s="73">
        <v>65</v>
      </c>
      <c r="BL118" s="73">
        <v>186</v>
      </c>
      <c r="BM118" s="73">
        <v>0</v>
      </c>
      <c r="BN118" s="73">
        <v>468</v>
      </c>
      <c r="BP118" s="90">
        <v>2011</v>
      </c>
    </row>
    <row r="119" spans="2:68">
      <c r="B119" s="90">
        <v>2012</v>
      </c>
      <c r="C119" s="73">
        <v>3</v>
      </c>
      <c r="D119" s="73">
        <v>2</v>
      </c>
      <c r="E119" s="73">
        <v>2</v>
      </c>
      <c r="F119" s="73">
        <v>0</v>
      </c>
      <c r="G119" s="73">
        <v>2</v>
      </c>
      <c r="H119" s="73">
        <v>0</v>
      </c>
      <c r="I119" s="73">
        <v>1</v>
      </c>
      <c r="J119" s="73">
        <v>3</v>
      </c>
      <c r="K119" s="73">
        <v>3</v>
      </c>
      <c r="L119" s="73">
        <v>4</v>
      </c>
      <c r="M119" s="73">
        <v>11</v>
      </c>
      <c r="N119" s="73">
        <v>11</v>
      </c>
      <c r="O119" s="73">
        <v>14</v>
      </c>
      <c r="P119" s="73">
        <v>12</v>
      </c>
      <c r="Q119" s="73">
        <v>15</v>
      </c>
      <c r="R119" s="73">
        <v>25</v>
      </c>
      <c r="S119" s="73">
        <v>34</v>
      </c>
      <c r="T119" s="73">
        <v>62</v>
      </c>
      <c r="U119" s="73">
        <v>0</v>
      </c>
      <c r="V119" s="73">
        <v>204</v>
      </c>
      <c r="X119" s="90">
        <v>2012</v>
      </c>
      <c r="Y119" s="73">
        <v>7</v>
      </c>
      <c r="Z119" s="73">
        <v>2</v>
      </c>
      <c r="AA119" s="73">
        <v>0</v>
      </c>
      <c r="AB119" s="73">
        <v>2</v>
      </c>
      <c r="AC119" s="73">
        <v>1</v>
      </c>
      <c r="AD119" s="73">
        <v>3</v>
      </c>
      <c r="AE119" s="73">
        <v>1</v>
      </c>
      <c r="AF119" s="73">
        <v>2</v>
      </c>
      <c r="AG119" s="73">
        <v>2</v>
      </c>
      <c r="AH119" s="73">
        <v>3</v>
      </c>
      <c r="AI119" s="73">
        <v>2</v>
      </c>
      <c r="AJ119" s="73">
        <v>8</v>
      </c>
      <c r="AK119" s="73">
        <v>10</v>
      </c>
      <c r="AL119" s="73">
        <v>12</v>
      </c>
      <c r="AM119" s="73">
        <v>19</v>
      </c>
      <c r="AN119" s="73">
        <v>33</v>
      </c>
      <c r="AO119" s="73">
        <v>35</v>
      </c>
      <c r="AP119" s="73">
        <v>93</v>
      </c>
      <c r="AQ119" s="73">
        <v>0</v>
      </c>
      <c r="AR119" s="73">
        <v>235</v>
      </c>
      <c r="AT119" s="90">
        <v>2012</v>
      </c>
      <c r="AU119" s="73">
        <v>10</v>
      </c>
      <c r="AV119" s="73">
        <v>4</v>
      </c>
      <c r="AW119" s="73">
        <v>2</v>
      </c>
      <c r="AX119" s="73">
        <v>2</v>
      </c>
      <c r="AY119" s="73">
        <v>3</v>
      </c>
      <c r="AZ119" s="73">
        <v>3</v>
      </c>
      <c r="BA119" s="73">
        <v>2</v>
      </c>
      <c r="BB119" s="73">
        <v>5</v>
      </c>
      <c r="BC119" s="73">
        <v>5</v>
      </c>
      <c r="BD119" s="73">
        <v>7</v>
      </c>
      <c r="BE119" s="73">
        <v>13</v>
      </c>
      <c r="BF119" s="73">
        <v>19</v>
      </c>
      <c r="BG119" s="73">
        <v>24</v>
      </c>
      <c r="BH119" s="73">
        <v>24</v>
      </c>
      <c r="BI119" s="73">
        <v>34</v>
      </c>
      <c r="BJ119" s="73">
        <v>58</v>
      </c>
      <c r="BK119" s="73">
        <v>69</v>
      </c>
      <c r="BL119" s="73">
        <v>155</v>
      </c>
      <c r="BM119" s="73">
        <v>0</v>
      </c>
      <c r="BN119" s="73">
        <v>439</v>
      </c>
      <c r="BP119" s="90">
        <v>2012</v>
      </c>
    </row>
    <row r="120" spans="2:68">
      <c r="B120" s="90">
        <v>2013</v>
      </c>
      <c r="C120" s="73">
        <v>4</v>
      </c>
      <c r="D120" s="73">
        <v>2</v>
      </c>
      <c r="E120" s="73">
        <v>0</v>
      </c>
      <c r="F120" s="73">
        <v>1</v>
      </c>
      <c r="G120" s="73">
        <v>0</v>
      </c>
      <c r="H120" s="73">
        <v>1</v>
      </c>
      <c r="I120" s="73">
        <v>1</v>
      </c>
      <c r="J120" s="73">
        <v>1</v>
      </c>
      <c r="K120" s="73">
        <v>5</v>
      </c>
      <c r="L120" s="73">
        <v>3</v>
      </c>
      <c r="M120" s="73">
        <v>3</v>
      </c>
      <c r="N120" s="73">
        <v>9</v>
      </c>
      <c r="O120" s="73">
        <v>7</v>
      </c>
      <c r="P120" s="73">
        <v>27</v>
      </c>
      <c r="Q120" s="73">
        <v>21</v>
      </c>
      <c r="R120" s="73">
        <v>23</v>
      </c>
      <c r="S120" s="73">
        <v>34</v>
      </c>
      <c r="T120" s="73">
        <v>78</v>
      </c>
      <c r="U120" s="73">
        <v>0</v>
      </c>
      <c r="V120" s="73">
        <v>220</v>
      </c>
      <c r="X120" s="90">
        <v>2013</v>
      </c>
      <c r="Y120" s="73">
        <v>4</v>
      </c>
      <c r="Z120" s="73">
        <v>1</v>
      </c>
      <c r="AA120" s="73">
        <v>1</v>
      </c>
      <c r="AB120" s="73">
        <v>1</v>
      </c>
      <c r="AC120" s="73">
        <v>6</v>
      </c>
      <c r="AD120" s="73">
        <v>2</v>
      </c>
      <c r="AE120" s="73">
        <v>2</v>
      </c>
      <c r="AF120" s="73">
        <v>4</v>
      </c>
      <c r="AG120" s="73">
        <v>8</v>
      </c>
      <c r="AH120" s="73">
        <v>6</v>
      </c>
      <c r="AI120" s="73">
        <v>9</v>
      </c>
      <c r="AJ120" s="73">
        <v>11</v>
      </c>
      <c r="AK120" s="73">
        <v>9</v>
      </c>
      <c r="AL120" s="73">
        <v>15</v>
      </c>
      <c r="AM120" s="73">
        <v>14</v>
      </c>
      <c r="AN120" s="73">
        <v>23</v>
      </c>
      <c r="AO120" s="73">
        <v>34</v>
      </c>
      <c r="AP120" s="73">
        <v>133</v>
      </c>
      <c r="AQ120" s="73">
        <v>0</v>
      </c>
      <c r="AR120" s="73">
        <v>283</v>
      </c>
      <c r="AT120" s="90">
        <v>2013</v>
      </c>
      <c r="AU120" s="73">
        <v>8</v>
      </c>
      <c r="AV120" s="73">
        <v>3</v>
      </c>
      <c r="AW120" s="73">
        <v>1</v>
      </c>
      <c r="AX120" s="73">
        <v>2</v>
      </c>
      <c r="AY120" s="73">
        <v>6</v>
      </c>
      <c r="AZ120" s="73">
        <v>3</v>
      </c>
      <c r="BA120" s="73">
        <v>3</v>
      </c>
      <c r="BB120" s="73">
        <v>5</v>
      </c>
      <c r="BC120" s="73">
        <v>13</v>
      </c>
      <c r="BD120" s="73">
        <v>9</v>
      </c>
      <c r="BE120" s="73">
        <v>12</v>
      </c>
      <c r="BF120" s="73">
        <v>20</v>
      </c>
      <c r="BG120" s="73">
        <v>16</v>
      </c>
      <c r="BH120" s="73">
        <v>42</v>
      </c>
      <c r="BI120" s="73">
        <v>35</v>
      </c>
      <c r="BJ120" s="73">
        <v>46</v>
      </c>
      <c r="BK120" s="73">
        <v>68</v>
      </c>
      <c r="BL120" s="73">
        <v>211</v>
      </c>
      <c r="BM120" s="73">
        <v>0</v>
      </c>
      <c r="BN120" s="73">
        <v>503</v>
      </c>
      <c r="BP120" s="90">
        <v>2013</v>
      </c>
    </row>
    <row r="121" spans="2:68">
      <c r="B121" s="90">
        <v>2014</v>
      </c>
      <c r="C121" s="73">
        <v>3</v>
      </c>
      <c r="D121" s="73">
        <v>0</v>
      </c>
      <c r="E121" s="73">
        <v>1</v>
      </c>
      <c r="F121" s="73">
        <v>0</v>
      </c>
      <c r="G121" s="73">
        <v>0</v>
      </c>
      <c r="H121" s="73">
        <v>2</v>
      </c>
      <c r="I121" s="73">
        <v>2</v>
      </c>
      <c r="J121" s="73">
        <v>2</v>
      </c>
      <c r="K121" s="73">
        <v>7</v>
      </c>
      <c r="L121" s="73">
        <v>5</v>
      </c>
      <c r="M121" s="73">
        <v>10</v>
      </c>
      <c r="N121" s="73">
        <v>9</v>
      </c>
      <c r="O121" s="73">
        <v>13</v>
      </c>
      <c r="P121" s="73">
        <v>22</v>
      </c>
      <c r="Q121" s="73">
        <v>24</v>
      </c>
      <c r="R121" s="73">
        <v>30</v>
      </c>
      <c r="S121" s="73">
        <v>27</v>
      </c>
      <c r="T121" s="73">
        <v>94</v>
      </c>
      <c r="U121" s="73">
        <v>0</v>
      </c>
      <c r="V121" s="73">
        <v>251</v>
      </c>
      <c r="X121" s="90">
        <v>2014</v>
      </c>
      <c r="Y121" s="73">
        <v>2</v>
      </c>
      <c r="Z121" s="73">
        <v>2</v>
      </c>
      <c r="AA121" s="73">
        <v>1</v>
      </c>
      <c r="AB121" s="73">
        <v>1</v>
      </c>
      <c r="AC121" s="73">
        <v>2</v>
      </c>
      <c r="AD121" s="73">
        <v>0</v>
      </c>
      <c r="AE121" s="73">
        <v>2</v>
      </c>
      <c r="AF121" s="73">
        <v>3</v>
      </c>
      <c r="AG121" s="73">
        <v>12</v>
      </c>
      <c r="AH121" s="73">
        <v>10</v>
      </c>
      <c r="AI121" s="73">
        <v>11</v>
      </c>
      <c r="AJ121" s="73">
        <v>10</v>
      </c>
      <c r="AK121" s="73">
        <v>11</v>
      </c>
      <c r="AL121" s="73">
        <v>17</v>
      </c>
      <c r="AM121" s="73">
        <v>14</v>
      </c>
      <c r="AN121" s="73">
        <v>22</v>
      </c>
      <c r="AO121" s="73">
        <v>34</v>
      </c>
      <c r="AP121" s="73">
        <v>133</v>
      </c>
      <c r="AQ121" s="73">
        <v>0</v>
      </c>
      <c r="AR121" s="73">
        <v>287</v>
      </c>
      <c r="AT121" s="90">
        <v>2014</v>
      </c>
      <c r="AU121" s="73">
        <v>5</v>
      </c>
      <c r="AV121" s="73">
        <v>2</v>
      </c>
      <c r="AW121" s="73">
        <v>2</v>
      </c>
      <c r="AX121" s="73">
        <v>1</v>
      </c>
      <c r="AY121" s="73">
        <v>2</v>
      </c>
      <c r="AZ121" s="73">
        <v>2</v>
      </c>
      <c r="BA121" s="73">
        <v>4</v>
      </c>
      <c r="BB121" s="73">
        <v>5</v>
      </c>
      <c r="BC121" s="73">
        <v>19</v>
      </c>
      <c r="BD121" s="73">
        <v>15</v>
      </c>
      <c r="BE121" s="73">
        <v>21</v>
      </c>
      <c r="BF121" s="73">
        <v>19</v>
      </c>
      <c r="BG121" s="73">
        <v>24</v>
      </c>
      <c r="BH121" s="73">
        <v>39</v>
      </c>
      <c r="BI121" s="73">
        <v>38</v>
      </c>
      <c r="BJ121" s="73">
        <v>52</v>
      </c>
      <c r="BK121" s="73">
        <v>61</v>
      </c>
      <c r="BL121" s="73">
        <v>227</v>
      </c>
      <c r="BM121" s="73">
        <v>0</v>
      </c>
      <c r="BN121" s="73">
        <v>538</v>
      </c>
      <c r="BP121" s="90">
        <v>2014</v>
      </c>
    </row>
    <row r="122" spans="2:68">
      <c r="B122" s="90">
        <v>2015</v>
      </c>
      <c r="C122" s="73">
        <v>3</v>
      </c>
      <c r="D122" s="73">
        <v>0</v>
      </c>
      <c r="E122" s="73">
        <v>1</v>
      </c>
      <c r="F122" s="73">
        <v>0</v>
      </c>
      <c r="G122" s="73">
        <v>2</v>
      </c>
      <c r="H122" s="73">
        <v>1</v>
      </c>
      <c r="I122" s="73">
        <v>2</v>
      </c>
      <c r="J122" s="73">
        <v>3</v>
      </c>
      <c r="K122" s="73">
        <v>6</v>
      </c>
      <c r="L122" s="73">
        <v>4</v>
      </c>
      <c r="M122" s="73">
        <v>9</v>
      </c>
      <c r="N122" s="73">
        <v>14</v>
      </c>
      <c r="O122" s="73">
        <v>16</v>
      </c>
      <c r="P122" s="73">
        <v>15</v>
      </c>
      <c r="Q122" s="73">
        <v>21</v>
      </c>
      <c r="R122" s="73">
        <v>36</v>
      </c>
      <c r="S122" s="73">
        <v>32</v>
      </c>
      <c r="T122" s="73">
        <v>72</v>
      </c>
      <c r="U122" s="73">
        <v>0</v>
      </c>
      <c r="V122" s="73">
        <v>237</v>
      </c>
      <c r="X122" s="90">
        <v>2015</v>
      </c>
      <c r="Y122" s="73">
        <v>4</v>
      </c>
      <c r="Z122" s="73">
        <v>1</v>
      </c>
      <c r="AA122" s="73">
        <v>0</v>
      </c>
      <c r="AB122" s="73">
        <v>0</v>
      </c>
      <c r="AC122" s="73">
        <v>0</v>
      </c>
      <c r="AD122" s="73">
        <v>1</v>
      </c>
      <c r="AE122" s="73">
        <v>1</v>
      </c>
      <c r="AF122" s="73">
        <v>3</v>
      </c>
      <c r="AG122" s="73">
        <v>3</v>
      </c>
      <c r="AH122" s="73">
        <v>5</v>
      </c>
      <c r="AI122" s="73">
        <v>12</v>
      </c>
      <c r="AJ122" s="73">
        <v>7</v>
      </c>
      <c r="AK122" s="73">
        <v>17</v>
      </c>
      <c r="AL122" s="73">
        <v>21</v>
      </c>
      <c r="AM122" s="73">
        <v>20</v>
      </c>
      <c r="AN122" s="73">
        <v>24</v>
      </c>
      <c r="AO122" s="73">
        <v>38</v>
      </c>
      <c r="AP122" s="73">
        <v>132</v>
      </c>
      <c r="AQ122" s="73">
        <v>0</v>
      </c>
      <c r="AR122" s="73">
        <v>289</v>
      </c>
      <c r="AT122" s="90">
        <v>2015</v>
      </c>
      <c r="AU122" s="73">
        <v>7</v>
      </c>
      <c r="AV122" s="73">
        <v>1</v>
      </c>
      <c r="AW122" s="73">
        <v>1</v>
      </c>
      <c r="AX122" s="73">
        <v>0</v>
      </c>
      <c r="AY122" s="73">
        <v>2</v>
      </c>
      <c r="AZ122" s="73">
        <v>2</v>
      </c>
      <c r="BA122" s="73">
        <v>3</v>
      </c>
      <c r="BB122" s="73">
        <v>6</v>
      </c>
      <c r="BC122" s="73">
        <v>9</v>
      </c>
      <c r="BD122" s="73">
        <v>9</v>
      </c>
      <c r="BE122" s="73">
        <v>21</v>
      </c>
      <c r="BF122" s="73">
        <v>21</v>
      </c>
      <c r="BG122" s="73">
        <v>33</v>
      </c>
      <c r="BH122" s="73">
        <v>36</v>
      </c>
      <c r="BI122" s="73">
        <v>41</v>
      </c>
      <c r="BJ122" s="73">
        <v>60</v>
      </c>
      <c r="BK122" s="73">
        <v>70</v>
      </c>
      <c r="BL122" s="73">
        <v>204</v>
      </c>
      <c r="BM122" s="73">
        <v>0</v>
      </c>
      <c r="BN122" s="73">
        <v>526</v>
      </c>
      <c r="BP122" s="90">
        <v>2015</v>
      </c>
    </row>
    <row r="123" spans="2:68">
      <c r="B123" s="90">
        <v>2016</v>
      </c>
      <c r="C123" s="73">
        <v>3</v>
      </c>
      <c r="D123" s="73">
        <v>0</v>
      </c>
      <c r="E123" s="73">
        <v>3</v>
      </c>
      <c r="F123" s="73">
        <v>1</v>
      </c>
      <c r="G123" s="73">
        <v>0</v>
      </c>
      <c r="H123" s="73">
        <v>1</v>
      </c>
      <c r="I123" s="73">
        <v>1</v>
      </c>
      <c r="J123" s="73">
        <v>1</v>
      </c>
      <c r="K123" s="73">
        <v>3</v>
      </c>
      <c r="L123" s="73">
        <v>4</v>
      </c>
      <c r="M123" s="73">
        <v>11</v>
      </c>
      <c r="N123" s="73">
        <v>10</v>
      </c>
      <c r="O123" s="73">
        <v>15</v>
      </c>
      <c r="P123" s="73">
        <v>13</v>
      </c>
      <c r="Q123" s="73">
        <v>21</v>
      </c>
      <c r="R123" s="73">
        <v>35</v>
      </c>
      <c r="S123" s="73">
        <v>32</v>
      </c>
      <c r="T123" s="73">
        <v>80</v>
      </c>
      <c r="U123" s="73">
        <v>0</v>
      </c>
      <c r="V123" s="73">
        <v>234</v>
      </c>
      <c r="X123" s="90">
        <v>2016</v>
      </c>
      <c r="Y123" s="73">
        <v>0</v>
      </c>
      <c r="Z123" s="73">
        <v>1</v>
      </c>
      <c r="AA123" s="73">
        <v>1</v>
      </c>
      <c r="AB123" s="73">
        <v>0</v>
      </c>
      <c r="AC123" s="73">
        <v>2</v>
      </c>
      <c r="AD123" s="73">
        <v>3</v>
      </c>
      <c r="AE123" s="73">
        <v>0</v>
      </c>
      <c r="AF123" s="73">
        <v>5</v>
      </c>
      <c r="AG123" s="73">
        <v>2</v>
      </c>
      <c r="AH123" s="73">
        <v>5</v>
      </c>
      <c r="AI123" s="73">
        <v>7</v>
      </c>
      <c r="AJ123" s="73">
        <v>7</v>
      </c>
      <c r="AK123" s="73">
        <v>13</v>
      </c>
      <c r="AL123" s="73">
        <v>14</v>
      </c>
      <c r="AM123" s="73">
        <v>17</v>
      </c>
      <c r="AN123" s="73">
        <v>32</v>
      </c>
      <c r="AO123" s="73">
        <v>33</v>
      </c>
      <c r="AP123" s="73">
        <v>118</v>
      </c>
      <c r="AQ123" s="73">
        <v>0</v>
      </c>
      <c r="AR123" s="73">
        <v>260</v>
      </c>
      <c r="AT123" s="90">
        <v>2016</v>
      </c>
      <c r="AU123" s="73">
        <v>3</v>
      </c>
      <c r="AV123" s="73">
        <v>1</v>
      </c>
      <c r="AW123" s="73">
        <v>4</v>
      </c>
      <c r="AX123" s="73">
        <v>1</v>
      </c>
      <c r="AY123" s="73">
        <v>2</v>
      </c>
      <c r="AZ123" s="73">
        <v>4</v>
      </c>
      <c r="BA123" s="73">
        <v>1</v>
      </c>
      <c r="BB123" s="73">
        <v>6</v>
      </c>
      <c r="BC123" s="73">
        <v>5</v>
      </c>
      <c r="BD123" s="73">
        <v>9</v>
      </c>
      <c r="BE123" s="73">
        <v>18</v>
      </c>
      <c r="BF123" s="73">
        <v>17</v>
      </c>
      <c r="BG123" s="73">
        <v>28</v>
      </c>
      <c r="BH123" s="73">
        <v>27</v>
      </c>
      <c r="BI123" s="73">
        <v>38</v>
      </c>
      <c r="BJ123" s="73">
        <v>67</v>
      </c>
      <c r="BK123" s="73">
        <v>65</v>
      </c>
      <c r="BL123" s="73">
        <v>198</v>
      </c>
      <c r="BM123" s="73">
        <v>0</v>
      </c>
      <c r="BN123" s="73">
        <v>494</v>
      </c>
      <c r="BP123" s="90">
        <v>2016</v>
      </c>
    </row>
    <row r="124" spans="2:68">
      <c r="B124" s="90">
        <v>2017</v>
      </c>
      <c r="C124" s="73">
        <v>2</v>
      </c>
      <c r="D124" s="73">
        <v>1</v>
      </c>
      <c r="E124" s="73">
        <v>0</v>
      </c>
      <c r="F124" s="73">
        <v>2</v>
      </c>
      <c r="G124" s="73">
        <v>0</v>
      </c>
      <c r="H124" s="73">
        <v>4</v>
      </c>
      <c r="I124" s="73">
        <v>2</v>
      </c>
      <c r="J124" s="73">
        <v>1</v>
      </c>
      <c r="K124" s="73">
        <v>7</v>
      </c>
      <c r="L124" s="73">
        <v>10</v>
      </c>
      <c r="M124" s="73">
        <v>7</v>
      </c>
      <c r="N124" s="73">
        <v>12</v>
      </c>
      <c r="O124" s="73">
        <v>11</v>
      </c>
      <c r="P124" s="73">
        <v>24</v>
      </c>
      <c r="Q124" s="73">
        <v>25</v>
      </c>
      <c r="R124" s="73">
        <v>35</v>
      </c>
      <c r="S124" s="73">
        <v>37</v>
      </c>
      <c r="T124" s="73">
        <v>84</v>
      </c>
      <c r="U124" s="73">
        <v>0</v>
      </c>
      <c r="V124" s="73">
        <v>264</v>
      </c>
      <c r="X124" s="90">
        <v>2017</v>
      </c>
      <c r="Y124" s="73">
        <v>3</v>
      </c>
      <c r="Z124" s="73">
        <v>0</v>
      </c>
      <c r="AA124" s="73">
        <v>0</v>
      </c>
      <c r="AB124" s="73">
        <v>1</v>
      </c>
      <c r="AC124" s="73">
        <v>0</v>
      </c>
      <c r="AD124" s="73">
        <v>4</v>
      </c>
      <c r="AE124" s="73">
        <v>0</v>
      </c>
      <c r="AF124" s="73">
        <v>3</v>
      </c>
      <c r="AG124" s="73">
        <v>3</v>
      </c>
      <c r="AH124" s="73">
        <v>2</v>
      </c>
      <c r="AI124" s="73">
        <v>6</v>
      </c>
      <c r="AJ124" s="73">
        <v>9</v>
      </c>
      <c r="AK124" s="73">
        <v>6</v>
      </c>
      <c r="AL124" s="73">
        <v>18</v>
      </c>
      <c r="AM124" s="73">
        <v>25</v>
      </c>
      <c r="AN124" s="73">
        <v>24</v>
      </c>
      <c r="AO124" s="73">
        <v>35</v>
      </c>
      <c r="AP124" s="73">
        <v>128</v>
      </c>
      <c r="AQ124" s="73">
        <v>0</v>
      </c>
      <c r="AR124" s="73">
        <v>267</v>
      </c>
      <c r="AT124" s="90">
        <v>2017</v>
      </c>
      <c r="AU124" s="73">
        <v>5</v>
      </c>
      <c r="AV124" s="73">
        <v>1</v>
      </c>
      <c r="AW124" s="73">
        <v>0</v>
      </c>
      <c r="AX124" s="73">
        <v>3</v>
      </c>
      <c r="AY124" s="73">
        <v>0</v>
      </c>
      <c r="AZ124" s="73">
        <v>8</v>
      </c>
      <c r="BA124" s="73">
        <v>2</v>
      </c>
      <c r="BB124" s="73">
        <v>4</v>
      </c>
      <c r="BC124" s="73">
        <v>10</v>
      </c>
      <c r="BD124" s="73">
        <v>12</v>
      </c>
      <c r="BE124" s="73">
        <v>13</v>
      </c>
      <c r="BF124" s="73">
        <v>21</v>
      </c>
      <c r="BG124" s="73">
        <v>17</v>
      </c>
      <c r="BH124" s="73">
        <v>42</v>
      </c>
      <c r="BI124" s="73">
        <v>50</v>
      </c>
      <c r="BJ124" s="73">
        <v>59</v>
      </c>
      <c r="BK124" s="73">
        <v>72</v>
      </c>
      <c r="BL124" s="73">
        <v>212</v>
      </c>
      <c r="BM124" s="73">
        <v>0</v>
      </c>
      <c r="BN124" s="73">
        <v>531</v>
      </c>
      <c r="BP124" s="90">
        <v>2017</v>
      </c>
    </row>
    <row r="125" spans="2:68">
      <c r="B125" s="90">
        <v>2018</v>
      </c>
      <c r="C125" s="73">
        <v>5</v>
      </c>
      <c r="D125" s="73">
        <v>0</v>
      </c>
      <c r="E125" s="73">
        <v>1</v>
      </c>
      <c r="F125" s="73">
        <v>0</v>
      </c>
      <c r="G125" s="73">
        <v>0</v>
      </c>
      <c r="H125" s="73">
        <v>0</v>
      </c>
      <c r="I125" s="73">
        <v>2</v>
      </c>
      <c r="J125" s="73">
        <v>5</v>
      </c>
      <c r="K125" s="73">
        <v>1</v>
      </c>
      <c r="L125" s="73">
        <v>4</v>
      </c>
      <c r="M125" s="73">
        <v>8</v>
      </c>
      <c r="N125" s="73">
        <v>9</v>
      </c>
      <c r="O125" s="73">
        <v>15</v>
      </c>
      <c r="P125" s="73">
        <v>25</v>
      </c>
      <c r="Q125" s="73">
        <v>17</v>
      </c>
      <c r="R125" s="73">
        <v>23</v>
      </c>
      <c r="S125" s="73">
        <v>31</v>
      </c>
      <c r="T125" s="73">
        <v>79</v>
      </c>
      <c r="U125" s="73">
        <v>0</v>
      </c>
      <c r="V125" s="73">
        <v>225</v>
      </c>
      <c r="X125" s="90">
        <v>2018</v>
      </c>
      <c r="Y125" s="73">
        <v>5</v>
      </c>
      <c r="Z125" s="73">
        <v>1</v>
      </c>
      <c r="AA125" s="73">
        <v>2</v>
      </c>
      <c r="AB125" s="73">
        <v>1</v>
      </c>
      <c r="AC125" s="73">
        <v>1</v>
      </c>
      <c r="AD125" s="73">
        <v>5</v>
      </c>
      <c r="AE125" s="73">
        <v>2</v>
      </c>
      <c r="AF125" s="73">
        <v>0</v>
      </c>
      <c r="AG125" s="73">
        <v>2</v>
      </c>
      <c r="AH125" s="73">
        <v>6</v>
      </c>
      <c r="AI125" s="73">
        <v>8</v>
      </c>
      <c r="AJ125" s="73">
        <v>12</v>
      </c>
      <c r="AK125" s="73">
        <v>14</v>
      </c>
      <c r="AL125" s="73">
        <v>15</v>
      </c>
      <c r="AM125" s="73">
        <v>18</v>
      </c>
      <c r="AN125" s="73">
        <v>23</v>
      </c>
      <c r="AO125" s="73">
        <v>32</v>
      </c>
      <c r="AP125" s="73">
        <v>124</v>
      </c>
      <c r="AQ125" s="73">
        <v>0</v>
      </c>
      <c r="AR125" s="73">
        <v>271</v>
      </c>
      <c r="AT125" s="90">
        <v>2018</v>
      </c>
      <c r="AU125" s="73">
        <v>10</v>
      </c>
      <c r="AV125" s="73">
        <v>1</v>
      </c>
      <c r="AW125" s="73">
        <v>3</v>
      </c>
      <c r="AX125" s="73">
        <v>1</v>
      </c>
      <c r="AY125" s="73">
        <v>1</v>
      </c>
      <c r="AZ125" s="73">
        <v>5</v>
      </c>
      <c r="BA125" s="73">
        <v>4</v>
      </c>
      <c r="BB125" s="73">
        <v>5</v>
      </c>
      <c r="BC125" s="73">
        <v>3</v>
      </c>
      <c r="BD125" s="73">
        <v>10</v>
      </c>
      <c r="BE125" s="73">
        <v>16</v>
      </c>
      <c r="BF125" s="73">
        <v>21</v>
      </c>
      <c r="BG125" s="73">
        <v>29</v>
      </c>
      <c r="BH125" s="73">
        <v>40</v>
      </c>
      <c r="BI125" s="73">
        <v>35</v>
      </c>
      <c r="BJ125" s="73">
        <v>46</v>
      </c>
      <c r="BK125" s="73">
        <v>63</v>
      </c>
      <c r="BL125" s="73">
        <v>203</v>
      </c>
      <c r="BM125" s="73">
        <v>0</v>
      </c>
      <c r="BN125" s="73">
        <v>496</v>
      </c>
      <c r="BP125" s="90">
        <v>2018</v>
      </c>
    </row>
    <row r="126" spans="2:68">
      <c r="B126" s="90">
        <v>2019</v>
      </c>
      <c r="C126" s="73">
        <v>0</v>
      </c>
      <c r="D126" s="73">
        <v>0</v>
      </c>
      <c r="E126" s="73">
        <v>1</v>
      </c>
      <c r="F126" s="73">
        <v>2</v>
      </c>
      <c r="G126" s="73">
        <v>1</v>
      </c>
      <c r="H126" s="73">
        <v>0</v>
      </c>
      <c r="I126" s="73">
        <v>2</v>
      </c>
      <c r="J126" s="73">
        <v>0</v>
      </c>
      <c r="K126" s="73">
        <v>1</v>
      </c>
      <c r="L126" s="73">
        <v>6</v>
      </c>
      <c r="M126" s="73">
        <v>9</v>
      </c>
      <c r="N126" s="73">
        <v>13</v>
      </c>
      <c r="O126" s="73">
        <v>17</v>
      </c>
      <c r="P126" s="73">
        <v>17</v>
      </c>
      <c r="Q126" s="73">
        <v>23</v>
      </c>
      <c r="R126" s="73">
        <v>22</v>
      </c>
      <c r="S126" s="73">
        <v>31</v>
      </c>
      <c r="T126" s="73">
        <v>89</v>
      </c>
      <c r="U126" s="73">
        <v>0</v>
      </c>
      <c r="V126" s="73">
        <v>234</v>
      </c>
      <c r="X126" s="90">
        <v>2019</v>
      </c>
      <c r="Y126" s="73">
        <v>4</v>
      </c>
      <c r="Z126" s="73">
        <v>1</v>
      </c>
      <c r="AA126" s="73">
        <v>0</v>
      </c>
      <c r="AB126" s="73">
        <v>2</v>
      </c>
      <c r="AC126" s="73">
        <v>2</v>
      </c>
      <c r="AD126" s="73">
        <v>0</v>
      </c>
      <c r="AE126" s="73">
        <v>1</v>
      </c>
      <c r="AF126" s="73">
        <v>4</v>
      </c>
      <c r="AG126" s="73">
        <v>2</v>
      </c>
      <c r="AH126" s="73">
        <v>8</v>
      </c>
      <c r="AI126" s="73">
        <v>4</v>
      </c>
      <c r="AJ126" s="73">
        <v>9</v>
      </c>
      <c r="AK126" s="73">
        <v>11</v>
      </c>
      <c r="AL126" s="73">
        <v>15</v>
      </c>
      <c r="AM126" s="73">
        <v>26</v>
      </c>
      <c r="AN126" s="73">
        <v>32</v>
      </c>
      <c r="AO126" s="73">
        <v>32</v>
      </c>
      <c r="AP126" s="73">
        <v>157</v>
      </c>
      <c r="AQ126" s="73">
        <v>0</v>
      </c>
      <c r="AR126" s="73">
        <v>310</v>
      </c>
      <c r="AT126" s="90">
        <v>2019</v>
      </c>
      <c r="AU126" s="73">
        <v>4</v>
      </c>
      <c r="AV126" s="73">
        <v>1</v>
      </c>
      <c r="AW126" s="73">
        <v>1</v>
      </c>
      <c r="AX126" s="73">
        <v>4</v>
      </c>
      <c r="AY126" s="73">
        <v>3</v>
      </c>
      <c r="AZ126" s="73">
        <v>0</v>
      </c>
      <c r="BA126" s="73">
        <v>3</v>
      </c>
      <c r="BB126" s="73">
        <v>4</v>
      </c>
      <c r="BC126" s="73">
        <v>3</v>
      </c>
      <c r="BD126" s="73">
        <v>14</v>
      </c>
      <c r="BE126" s="73">
        <v>13</v>
      </c>
      <c r="BF126" s="73">
        <v>22</v>
      </c>
      <c r="BG126" s="73">
        <v>28</v>
      </c>
      <c r="BH126" s="73">
        <v>32</v>
      </c>
      <c r="BI126" s="73">
        <v>49</v>
      </c>
      <c r="BJ126" s="73">
        <v>54</v>
      </c>
      <c r="BK126" s="73">
        <v>63</v>
      </c>
      <c r="BL126" s="73">
        <v>246</v>
      </c>
      <c r="BM126" s="73">
        <v>0</v>
      </c>
      <c r="BN126" s="73">
        <v>544</v>
      </c>
      <c r="BP126" s="90">
        <v>2019</v>
      </c>
    </row>
    <row r="127" spans="2:68">
      <c r="B127" s="90">
        <v>2020</v>
      </c>
      <c r="C127" s="73">
        <v>2</v>
      </c>
      <c r="D127" s="73">
        <v>0</v>
      </c>
      <c r="E127" s="73">
        <v>1</v>
      </c>
      <c r="F127" s="73">
        <v>2</v>
      </c>
      <c r="G127" s="73">
        <v>0</v>
      </c>
      <c r="H127" s="73">
        <v>5</v>
      </c>
      <c r="I127" s="73">
        <v>2</v>
      </c>
      <c r="J127" s="73">
        <v>4</v>
      </c>
      <c r="K127" s="73">
        <v>4</v>
      </c>
      <c r="L127" s="73">
        <v>8</v>
      </c>
      <c r="M127" s="73">
        <v>4</v>
      </c>
      <c r="N127" s="73">
        <v>16</v>
      </c>
      <c r="O127" s="73">
        <v>14</v>
      </c>
      <c r="P127" s="73">
        <v>18</v>
      </c>
      <c r="Q127" s="73">
        <v>22</v>
      </c>
      <c r="R127" s="73">
        <v>28</v>
      </c>
      <c r="S127" s="73">
        <v>31</v>
      </c>
      <c r="T127" s="73">
        <v>100</v>
      </c>
      <c r="U127" s="73">
        <v>0</v>
      </c>
      <c r="V127" s="73">
        <v>261</v>
      </c>
      <c r="X127" s="90">
        <v>2020</v>
      </c>
      <c r="Y127" s="73">
        <v>3</v>
      </c>
      <c r="Z127" s="73">
        <v>0</v>
      </c>
      <c r="AA127" s="73">
        <v>0</v>
      </c>
      <c r="AB127" s="73">
        <v>1</v>
      </c>
      <c r="AC127" s="73">
        <v>0</v>
      </c>
      <c r="AD127" s="73">
        <v>1</v>
      </c>
      <c r="AE127" s="73">
        <v>2</v>
      </c>
      <c r="AF127" s="73">
        <v>0</v>
      </c>
      <c r="AG127" s="73">
        <v>5</v>
      </c>
      <c r="AH127" s="73">
        <v>5</v>
      </c>
      <c r="AI127" s="73">
        <v>4</v>
      </c>
      <c r="AJ127" s="73">
        <v>6</v>
      </c>
      <c r="AK127" s="73">
        <v>10</v>
      </c>
      <c r="AL127" s="73">
        <v>9</v>
      </c>
      <c r="AM127" s="73">
        <v>20</v>
      </c>
      <c r="AN127" s="73">
        <v>38</v>
      </c>
      <c r="AO127" s="73">
        <v>33</v>
      </c>
      <c r="AP127" s="73">
        <v>135</v>
      </c>
      <c r="AQ127" s="73">
        <v>0</v>
      </c>
      <c r="AR127" s="73">
        <v>272</v>
      </c>
      <c r="AT127" s="90">
        <v>2020</v>
      </c>
      <c r="AU127" s="73">
        <v>5</v>
      </c>
      <c r="AV127" s="73">
        <v>0</v>
      </c>
      <c r="AW127" s="73">
        <v>1</v>
      </c>
      <c r="AX127" s="73">
        <v>3</v>
      </c>
      <c r="AY127" s="73">
        <v>0</v>
      </c>
      <c r="AZ127" s="73">
        <v>6</v>
      </c>
      <c r="BA127" s="73">
        <v>4</v>
      </c>
      <c r="BB127" s="73">
        <v>4</v>
      </c>
      <c r="BC127" s="73">
        <v>9</v>
      </c>
      <c r="BD127" s="73">
        <v>13</v>
      </c>
      <c r="BE127" s="73">
        <v>8</v>
      </c>
      <c r="BF127" s="73">
        <v>22</v>
      </c>
      <c r="BG127" s="73">
        <v>24</v>
      </c>
      <c r="BH127" s="73">
        <v>27</v>
      </c>
      <c r="BI127" s="73">
        <v>42</v>
      </c>
      <c r="BJ127" s="73">
        <v>66</v>
      </c>
      <c r="BK127" s="73">
        <v>64</v>
      </c>
      <c r="BL127" s="73">
        <v>235</v>
      </c>
      <c r="BM127" s="73">
        <v>0</v>
      </c>
      <c r="BN127" s="73">
        <v>533</v>
      </c>
      <c r="BP127" s="90">
        <v>2020</v>
      </c>
    </row>
    <row r="128" spans="2:68">
      <c r="B128" s="90">
        <v>2021</v>
      </c>
      <c r="C128" s="73">
        <v>2</v>
      </c>
      <c r="D128" s="73">
        <v>0</v>
      </c>
      <c r="E128" s="73">
        <v>1</v>
      </c>
      <c r="F128" s="73">
        <v>1</v>
      </c>
      <c r="G128" s="73">
        <v>1</v>
      </c>
      <c r="H128" s="73">
        <v>2</v>
      </c>
      <c r="I128" s="73">
        <v>3</v>
      </c>
      <c r="J128" s="73">
        <v>2</v>
      </c>
      <c r="K128" s="73">
        <v>6</v>
      </c>
      <c r="L128" s="73">
        <v>6</v>
      </c>
      <c r="M128" s="73">
        <v>6</v>
      </c>
      <c r="N128" s="73">
        <v>12</v>
      </c>
      <c r="O128" s="73">
        <v>17</v>
      </c>
      <c r="P128" s="73">
        <v>15</v>
      </c>
      <c r="Q128" s="73">
        <v>25</v>
      </c>
      <c r="R128" s="73">
        <v>33</v>
      </c>
      <c r="S128" s="73">
        <v>39</v>
      </c>
      <c r="T128" s="73">
        <v>82</v>
      </c>
      <c r="U128" s="73">
        <v>0</v>
      </c>
      <c r="V128" s="73">
        <v>253</v>
      </c>
      <c r="X128" s="90">
        <v>2021</v>
      </c>
      <c r="Y128" s="73">
        <v>2</v>
      </c>
      <c r="Z128" s="73">
        <v>1</v>
      </c>
      <c r="AA128" s="73">
        <v>0</v>
      </c>
      <c r="AB128" s="73">
        <v>1</v>
      </c>
      <c r="AC128" s="73">
        <v>1</v>
      </c>
      <c r="AD128" s="73">
        <v>1</v>
      </c>
      <c r="AE128" s="73">
        <v>2</v>
      </c>
      <c r="AF128" s="73">
        <v>2</v>
      </c>
      <c r="AG128" s="73">
        <v>1</v>
      </c>
      <c r="AH128" s="73">
        <v>6</v>
      </c>
      <c r="AI128" s="73">
        <v>6</v>
      </c>
      <c r="AJ128" s="73">
        <v>10</v>
      </c>
      <c r="AK128" s="73">
        <v>9</v>
      </c>
      <c r="AL128" s="73">
        <v>14</v>
      </c>
      <c r="AM128" s="73">
        <v>19</v>
      </c>
      <c r="AN128" s="73">
        <v>29</v>
      </c>
      <c r="AO128" s="73">
        <v>44</v>
      </c>
      <c r="AP128" s="73">
        <v>138</v>
      </c>
      <c r="AQ128" s="73">
        <v>0</v>
      </c>
      <c r="AR128" s="73">
        <v>286</v>
      </c>
      <c r="AT128" s="90">
        <v>2021</v>
      </c>
      <c r="AU128" s="73">
        <v>4</v>
      </c>
      <c r="AV128" s="73">
        <v>1</v>
      </c>
      <c r="AW128" s="73">
        <v>1</v>
      </c>
      <c r="AX128" s="73">
        <v>2</v>
      </c>
      <c r="AY128" s="73">
        <v>2</v>
      </c>
      <c r="AZ128" s="73">
        <v>3</v>
      </c>
      <c r="BA128" s="73">
        <v>5</v>
      </c>
      <c r="BB128" s="73">
        <v>4</v>
      </c>
      <c r="BC128" s="73">
        <v>7</v>
      </c>
      <c r="BD128" s="73">
        <v>12</v>
      </c>
      <c r="BE128" s="73">
        <v>12</v>
      </c>
      <c r="BF128" s="73">
        <v>22</v>
      </c>
      <c r="BG128" s="73">
        <v>26</v>
      </c>
      <c r="BH128" s="73">
        <v>29</v>
      </c>
      <c r="BI128" s="73">
        <v>44</v>
      </c>
      <c r="BJ128" s="73">
        <v>62</v>
      </c>
      <c r="BK128" s="73">
        <v>83</v>
      </c>
      <c r="BL128" s="73">
        <v>220</v>
      </c>
      <c r="BM128" s="73">
        <v>0</v>
      </c>
      <c r="BN128" s="73">
        <v>539</v>
      </c>
      <c r="BP128" s="90">
        <v>2021</v>
      </c>
    </row>
    <row r="129" spans="2:68">
      <c r="B129" s="90">
        <v>2022</v>
      </c>
      <c r="C129" s="73">
        <v>5</v>
      </c>
      <c r="D129" s="73">
        <v>1</v>
      </c>
      <c r="E129" s="73">
        <v>1</v>
      </c>
      <c r="F129" s="73">
        <v>1</v>
      </c>
      <c r="G129" s="73">
        <v>2</v>
      </c>
      <c r="H129" s="73">
        <v>1</v>
      </c>
      <c r="I129" s="73">
        <v>2</v>
      </c>
      <c r="J129" s="73">
        <v>5</v>
      </c>
      <c r="K129" s="73">
        <v>5</v>
      </c>
      <c r="L129" s="73">
        <v>8</v>
      </c>
      <c r="M129" s="73">
        <v>4</v>
      </c>
      <c r="N129" s="73">
        <v>8</v>
      </c>
      <c r="O129" s="73">
        <v>8</v>
      </c>
      <c r="P129" s="73">
        <v>17</v>
      </c>
      <c r="Q129" s="73">
        <v>21</v>
      </c>
      <c r="R129" s="73">
        <v>34</v>
      </c>
      <c r="S129" s="73">
        <v>46</v>
      </c>
      <c r="T129" s="73">
        <v>103</v>
      </c>
      <c r="U129" s="73">
        <v>0</v>
      </c>
      <c r="V129" s="73">
        <v>272</v>
      </c>
      <c r="X129" s="90">
        <v>2022</v>
      </c>
      <c r="Y129" s="73">
        <v>3</v>
      </c>
      <c r="Z129" s="73">
        <v>1</v>
      </c>
      <c r="AA129" s="73">
        <v>0</v>
      </c>
      <c r="AB129" s="73">
        <v>0</v>
      </c>
      <c r="AC129" s="73">
        <v>1</v>
      </c>
      <c r="AD129" s="73">
        <v>1</v>
      </c>
      <c r="AE129" s="73">
        <v>1</v>
      </c>
      <c r="AF129" s="73">
        <v>2</v>
      </c>
      <c r="AG129" s="73">
        <v>5</v>
      </c>
      <c r="AH129" s="73">
        <v>7</v>
      </c>
      <c r="AI129" s="73">
        <v>4</v>
      </c>
      <c r="AJ129" s="73">
        <v>8</v>
      </c>
      <c r="AK129" s="73">
        <v>12</v>
      </c>
      <c r="AL129" s="73">
        <v>12</v>
      </c>
      <c r="AM129" s="73">
        <v>19</v>
      </c>
      <c r="AN129" s="73">
        <v>26</v>
      </c>
      <c r="AO129" s="73">
        <v>35</v>
      </c>
      <c r="AP129" s="73">
        <v>152</v>
      </c>
      <c r="AQ129" s="73">
        <v>0</v>
      </c>
      <c r="AR129" s="73">
        <v>289</v>
      </c>
      <c r="AT129" s="90">
        <v>2022</v>
      </c>
      <c r="AU129" s="73">
        <v>8</v>
      </c>
      <c r="AV129" s="73">
        <v>2</v>
      </c>
      <c r="AW129" s="73">
        <v>1</v>
      </c>
      <c r="AX129" s="73">
        <v>1</v>
      </c>
      <c r="AY129" s="73">
        <v>3</v>
      </c>
      <c r="AZ129" s="73">
        <v>2</v>
      </c>
      <c r="BA129" s="73">
        <v>3</v>
      </c>
      <c r="BB129" s="73">
        <v>7</v>
      </c>
      <c r="BC129" s="73">
        <v>10</v>
      </c>
      <c r="BD129" s="73">
        <v>15</v>
      </c>
      <c r="BE129" s="73">
        <v>8</v>
      </c>
      <c r="BF129" s="73">
        <v>16</v>
      </c>
      <c r="BG129" s="73">
        <v>20</v>
      </c>
      <c r="BH129" s="73">
        <v>29</v>
      </c>
      <c r="BI129" s="73">
        <v>40</v>
      </c>
      <c r="BJ129" s="73">
        <v>60</v>
      </c>
      <c r="BK129" s="73">
        <v>81</v>
      </c>
      <c r="BL129" s="73">
        <v>255</v>
      </c>
      <c r="BM129" s="73">
        <v>0</v>
      </c>
      <c r="BN129" s="73">
        <v>561</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215</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t="s">
        <v>24</v>
      </c>
      <c r="D71" s="74" t="s">
        <v>24</v>
      </c>
      <c r="E71" s="74" t="s">
        <v>24</v>
      </c>
      <c r="F71" s="74" t="s">
        <v>24</v>
      </c>
      <c r="G71" s="74" t="s">
        <v>24</v>
      </c>
      <c r="H71" s="74" t="s">
        <v>24</v>
      </c>
      <c r="I71" s="74" t="s">
        <v>24</v>
      </c>
      <c r="J71" s="74" t="s">
        <v>24</v>
      </c>
      <c r="K71" s="74" t="s">
        <v>24</v>
      </c>
      <c r="L71" s="74" t="s">
        <v>24</v>
      </c>
      <c r="M71" s="74" t="s">
        <v>24</v>
      </c>
      <c r="N71" s="74" t="s">
        <v>24</v>
      </c>
      <c r="O71" s="74" t="s">
        <v>24</v>
      </c>
      <c r="P71" s="74" t="s">
        <v>24</v>
      </c>
      <c r="Q71" s="74" t="s">
        <v>24</v>
      </c>
      <c r="R71" s="74" t="s">
        <v>24</v>
      </c>
      <c r="S71" s="74" t="s">
        <v>24</v>
      </c>
      <c r="T71" s="74" t="s">
        <v>24</v>
      </c>
      <c r="U71" s="74" t="s">
        <v>24</v>
      </c>
      <c r="V71" s="74" t="s">
        <v>24</v>
      </c>
      <c r="X71" s="87">
        <v>1964</v>
      </c>
      <c r="Y71" s="74" t="s">
        <v>24</v>
      </c>
      <c r="Z71" s="74" t="s">
        <v>24</v>
      </c>
      <c r="AA71" s="74" t="s">
        <v>24</v>
      </c>
      <c r="AB71" s="74" t="s">
        <v>24</v>
      </c>
      <c r="AC71" s="74" t="s">
        <v>24</v>
      </c>
      <c r="AD71" s="74" t="s">
        <v>24</v>
      </c>
      <c r="AE71" s="74" t="s">
        <v>24</v>
      </c>
      <c r="AF71" s="74" t="s">
        <v>24</v>
      </c>
      <c r="AG71" s="74" t="s">
        <v>24</v>
      </c>
      <c r="AH71" s="74" t="s">
        <v>24</v>
      </c>
      <c r="AI71" s="74" t="s">
        <v>24</v>
      </c>
      <c r="AJ71" s="74" t="s">
        <v>24</v>
      </c>
      <c r="AK71" s="74" t="s">
        <v>24</v>
      </c>
      <c r="AL71" s="74" t="s">
        <v>24</v>
      </c>
      <c r="AM71" s="74" t="s">
        <v>24</v>
      </c>
      <c r="AN71" s="74" t="s">
        <v>24</v>
      </c>
      <c r="AO71" s="74" t="s">
        <v>24</v>
      </c>
      <c r="AP71" s="74" t="s">
        <v>24</v>
      </c>
      <c r="AQ71" s="74" t="s">
        <v>24</v>
      </c>
      <c r="AR71" s="74" t="s">
        <v>24</v>
      </c>
      <c r="AT71" s="87">
        <v>1964</v>
      </c>
      <c r="AU71" s="74" t="s">
        <v>24</v>
      </c>
      <c r="AV71" s="74" t="s">
        <v>24</v>
      </c>
      <c r="AW71" s="74" t="s">
        <v>24</v>
      </c>
      <c r="AX71" s="74" t="s">
        <v>24</v>
      </c>
      <c r="AY71" s="74" t="s">
        <v>24</v>
      </c>
      <c r="AZ71" s="74" t="s">
        <v>24</v>
      </c>
      <c r="BA71" s="74" t="s">
        <v>24</v>
      </c>
      <c r="BB71" s="74" t="s">
        <v>24</v>
      </c>
      <c r="BC71" s="74" t="s">
        <v>24</v>
      </c>
      <c r="BD71" s="74" t="s">
        <v>24</v>
      </c>
      <c r="BE71" s="74" t="s">
        <v>24</v>
      </c>
      <c r="BF71" s="74" t="s">
        <v>24</v>
      </c>
      <c r="BG71" s="74" t="s">
        <v>24</v>
      </c>
      <c r="BH71" s="74" t="s">
        <v>24</v>
      </c>
      <c r="BI71" s="74" t="s">
        <v>24</v>
      </c>
      <c r="BJ71" s="74" t="s">
        <v>24</v>
      </c>
      <c r="BK71" s="74" t="s">
        <v>24</v>
      </c>
      <c r="BL71" s="74" t="s">
        <v>24</v>
      </c>
      <c r="BM71" s="74" t="s">
        <v>24</v>
      </c>
      <c r="BN71" s="74" t="s">
        <v>24</v>
      </c>
      <c r="BP71" s="87">
        <v>1964</v>
      </c>
    </row>
    <row r="72" spans="2:68">
      <c r="B72" s="87">
        <v>1965</v>
      </c>
      <c r="C72" s="74" t="s">
        <v>24</v>
      </c>
      <c r="D72" s="74" t="s">
        <v>24</v>
      </c>
      <c r="E72" s="74" t="s">
        <v>24</v>
      </c>
      <c r="F72" s="74" t="s">
        <v>24</v>
      </c>
      <c r="G72" s="74" t="s">
        <v>24</v>
      </c>
      <c r="H72" s="74" t="s">
        <v>24</v>
      </c>
      <c r="I72" s="74" t="s">
        <v>24</v>
      </c>
      <c r="J72" s="74" t="s">
        <v>24</v>
      </c>
      <c r="K72" s="74" t="s">
        <v>24</v>
      </c>
      <c r="L72" s="74" t="s">
        <v>24</v>
      </c>
      <c r="M72" s="74" t="s">
        <v>24</v>
      </c>
      <c r="N72" s="74" t="s">
        <v>24</v>
      </c>
      <c r="O72" s="74" t="s">
        <v>24</v>
      </c>
      <c r="P72" s="74" t="s">
        <v>24</v>
      </c>
      <c r="Q72" s="74" t="s">
        <v>24</v>
      </c>
      <c r="R72" s="74" t="s">
        <v>24</v>
      </c>
      <c r="S72" s="74" t="s">
        <v>24</v>
      </c>
      <c r="T72" s="74" t="s">
        <v>24</v>
      </c>
      <c r="U72" s="74" t="s">
        <v>24</v>
      </c>
      <c r="V72" s="74" t="s">
        <v>24</v>
      </c>
      <c r="X72" s="87">
        <v>1965</v>
      </c>
      <c r="Y72" s="74" t="s">
        <v>24</v>
      </c>
      <c r="Z72" s="74" t="s">
        <v>24</v>
      </c>
      <c r="AA72" s="74" t="s">
        <v>24</v>
      </c>
      <c r="AB72" s="74" t="s">
        <v>24</v>
      </c>
      <c r="AC72" s="74" t="s">
        <v>24</v>
      </c>
      <c r="AD72" s="74" t="s">
        <v>24</v>
      </c>
      <c r="AE72" s="74" t="s">
        <v>24</v>
      </c>
      <c r="AF72" s="74" t="s">
        <v>24</v>
      </c>
      <c r="AG72" s="74" t="s">
        <v>24</v>
      </c>
      <c r="AH72" s="74" t="s">
        <v>24</v>
      </c>
      <c r="AI72" s="74" t="s">
        <v>24</v>
      </c>
      <c r="AJ72" s="74" t="s">
        <v>24</v>
      </c>
      <c r="AK72" s="74" t="s">
        <v>24</v>
      </c>
      <c r="AL72" s="74" t="s">
        <v>24</v>
      </c>
      <c r="AM72" s="74" t="s">
        <v>24</v>
      </c>
      <c r="AN72" s="74" t="s">
        <v>24</v>
      </c>
      <c r="AO72" s="74" t="s">
        <v>24</v>
      </c>
      <c r="AP72" s="74" t="s">
        <v>24</v>
      </c>
      <c r="AQ72" s="74" t="s">
        <v>24</v>
      </c>
      <c r="AR72" s="74" t="s">
        <v>24</v>
      </c>
      <c r="AT72" s="87">
        <v>1965</v>
      </c>
      <c r="AU72" s="74" t="s">
        <v>24</v>
      </c>
      <c r="AV72" s="74" t="s">
        <v>24</v>
      </c>
      <c r="AW72" s="74" t="s">
        <v>24</v>
      </c>
      <c r="AX72" s="74" t="s">
        <v>24</v>
      </c>
      <c r="AY72" s="74" t="s">
        <v>24</v>
      </c>
      <c r="AZ72" s="74" t="s">
        <v>24</v>
      </c>
      <c r="BA72" s="74" t="s">
        <v>24</v>
      </c>
      <c r="BB72" s="74" t="s">
        <v>24</v>
      </c>
      <c r="BC72" s="74" t="s">
        <v>24</v>
      </c>
      <c r="BD72" s="74" t="s">
        <v>24</v>
      </c>
      <c r="BE72" s="74" t="s">
        <v>24</v>
      </c>
      <c r="BF72" s="74" t="s">
        <v>24</v>
      </c>
      <c r="BG72" s="74" t="s">
        <v>24</v>
      </c>
      <c r="BH72" s="74" t="s">
        <v>24</v>
      </c>
      <c r="BI72" s="74" t="s">
        <v>24</v>
      </c>
      <c r="BJ72" s="74" t="s">
        <v>24</v>
      </c>
      <c r="BK72" s="74" t="s">
        <v>24</v>
      </c>
      <c r="BL72" s="74" t="s">
        <v>24</v>
      </c>
      <c r="BM72" s="74" t="s">
        <v>24</v>
      </c>
      <c r="BN72" s="74" t="s">
        <v>24</v>
      </c>
      <c r="BP72" s="87">
        <v>1965</v>
      </c>
    </row>
    <row r="73" spans="2:68">
      <c r="B73" s="87">
        <v>1966</v>
      </c>
      <c r="C73" s="74" t="s">
        <v>24</v>
      </c>
      <c r="D73" s="74" t="s">
        <v>24</v>
      </c>
      <c r="E73" s="74" t="s">
        <v>24</v>
      </c>
      <c r="F73" s="74" t="s">
        <v>24</v>
      </c>
      <c r="G73" s="74" t="s">
        <v>24</v>
      </c>
      <c r="H73" s="74" t="s">
        <v>24</v>
      </c>
      <c r="I73" s="74" t="s">
        <v>24</v>
      </c>
      <c r="J73" s="74" t="s">
        <v>24</v>
      </c>
      <c r="K73" s="74" t="s">
        <v>24</v>
      </c>
      <c r="L73" s="74" t="s">
        <v>24</v>
      </c>
      <c r="M73" s="74" t="s">
        <v>24</v>
      </c>
      <c r="N73" s="74" t="s">
        <v>24</v>
      </c>
      <c r="O73" s="74" t="s">
        <v>24</v>
      </c>
      <c r="P73" s="74" t="s">
        <v>24</v>
      </c>
      <c r="Q73" s="74" t="s">
        <v>24</v>
      </c>
      <c r="R73" s="74" t="s">
        <v>24</v>
      </c>
      <c r="S73" s="74" t="s">
        <v>24</v>
      </c>
      <c r="T73" s="74" t="s">
        <v>24</v>
      </c>
      <c r="U73" s="74" t="s">
        <v>24</v>
      </c>
      <c r="V73" s="74" t="s">
        <v>24</v>
      </c>
      <c r="X73" s="87">
        <v>1966</v>
      </c>
      <c r="Y73" s="74" t="s">
        <v>24</v>
      </c>
      <c r="Z73" s="74" t="s">
        <v>24</v>
      </c>
      <c r="AA73" s="74" t="s">
        <v>24</v>
      </c>
      <c r="AB73" s="74" t="s">
        <v>24</v>
      </c>
      <c r="AC73" s="74" t="s">
        <v>24</v>
      </c>
      <c r="AD73" s="74" t="s">
        <v>24</v>
      </c>
      <c r="AE73" s="74" t="s">
        <v>24</v>
      </c>
      <c r="AF73" s="74" t="s">
        <v>24</v>
      </c>
      <c r="AG73" s="74" t="s">
        <v>24</v>
      </c>
      <c r="AH73" s="74" t="s">
        <v>24</v>
      </c>
      <c r="AI73" s="74" t="s">
        <v>24</v>
      </c>
      <c r="AJ73" s="74" t="s">
        <v>24</v>
      </c>
      <c r="AK73" s="74" t="s">
        <v>24</v>
      </c>
      <c r="AL73" s="74" t="s">
        <v>24</v>
      </c>
      <c r="AM73" s="74" t="s">
        <v>24</v>
      </c>
      <c r="AN73" s="74" t="s">
        <v>24</v>
      </c>
      <c r="AO73" s="74" t="s">
        <v>24</v>
      </c>
      <c r="AP73" s="74" t="s">
        <v>24</v>
      </c>
      <c r="AQ73" s="74" t="s">
        <v>24</v>
      </c>
      <c r="AR73" s="74" t="s">
        <v>24</v>
      </c>
      <c r="AT73" s="87">
        <v>1966</v>
      </c>
      <c r="AU73" s="74" t="s">
        <v>24</v>
      </c>
      <c r="AV73" s="74" t="s">
        <v>24</v>
      </c>
      <c r="AW73" s="74" t="s">
        <v>24</v>
      </c>
      <c r="AX73" s="74" t="s">
        <v>24</v>
      </c>
      <c r="AY73" s="74" t="s">
        <v>24</v>
      </c>
      <c r="AZ73" s="74" t="s">
        <v>24</v>
      </c>
      <c r="BA73" s="74" t="s">
        <v>24</v>
      </c>
      <c r="BB73" s="74" t="s">
        <v>24</v>
      </c>
      <c r="BC73" s="74" t="s">
        <v>24</v>
      </c>
      <c r="BD73" s="74" t="s">
        <v>24</v>
      </c>
      <c r="BE73" s="74" t="s">
        <v>24</v>
      </c>
      <c r="BF73" s="74" t="s">
        <v>24</v>
      </c>
      <c r="BG73" s="74" t="s">
        <v>24</v>
      </c>
      <c r="BH73" s="74" t="s">
        <v>24</v>
      </c>
      <c r="BI73" s="74" t="s">
        <v>24</v>
      </c>
      <c r="BJ73" s="74" t="s">
        <v>24</v>
      </c>
      <c r="BK73" s="74" t="s">
        <v>24</v>
      </c>
      <c r="BL73" s="74" t="s">
        <v>24</v>
      </c>
      <c r="BM73" s="74" t="s">
        <v>24</v>
      </c>
      <c r="BN73" s="74" t="s">
        <v>24</v>
      </c>
      <c r="BP73" s="87">
        <v>1966</v>
      </c>
    </row>
    <row r="74" spans="2:68">
      <c r="B74" s="87">
        <v>1967</v>
      </c>
      <c r="C74" s="74" t="s">
        <v>24</v>
      </c>
      <c r="D74" s="74" t="s">
        <v>24</v>
      </c>
      <c r="E74" s="74" t="s">
        <v>24</v>
      </c>
      <c r="F74" s="74" t="s">
        <v>24</v>
      </c>
      <c r="G74" s="74" t="s">
        <v>24</v>
      </c>
      <c r="H74" s="74" t="s">
        <v>24</v>
      </c>
      <c r="I74" s="74" t="s">
        <v>24</v>
      </c>
      <c r="J74" s="74" t="s">
        <v>24</v>
      </c>
      <c r="K74" s="74" t="s">
        <v>24</v>
      </c>
      <c r="L74" s="74" t="s">
        <v>24</v>
      </c>
      <c r="M74" s="74" t="s">
        <v>24</v>
      </c>
      <c r="N74" s="74" t="s">
        <v>24</v>
      </c>
      <c r="O74" s="74" t="s">
        <v>24</v>
      </c>
      <c r="P74" s="74" t="s">
        <v>24</v>
      </c>
      <c r="Q74" s="74" t="s">
        <v>24</v>
      </c>
      <c r="R74" s="74" t="s">
        <v>24</v>
      </c>
      <c r="S74" s="74" t="s">
        <v>24</v>
      </c>
      <c r="T74" s="74" t="s">
        <v>24</v>
      </c>
      <c r="U74" s="74" t="s">
        <v>24</v>
      </c>
      <c r="V74" s="74" t="s">
        <v>24</v>
      </c>
      <c r="X74" s="87">
        <v>1967</v>
      </c>
      <c r="Y74" s="74" t="s">
        <v>24</v>
      </c>
      <c r="Z74" s="74" t="s">
        <v>24</v>
      </c>
      <c r="AA74" s="74" t="s">
        <v>24</v>
      </c>
      <c r="AB74" s="74" t="s">
        <v>24</v>
      </c>
      <c r="AC74" s="74" t="s">
        <v>24</v>
      </c>
      <c r="AD74" s="74" t="s">
        <v>24</v>
      </c>
      <c r="AE74" s="74" t="s">
        <v>24</v>
      </c>
      <c r="AF74" s="74" t="s">
        <v>24</v>
      </c>
      <c r="AG74" s="74" t="s">
        <v>24</v>
      </c>
      <c r="AH74" s="74" t="s">
        <v>24</v>
      </c>
      <c r="AI74" s="74" t="s">
        <v>24</v>
      </c>
      <c r="AJ74" s="74" t="s">
        <v>24</v>
      </c>
      <c r="AK74" s="74" t="s">
        <v>24</v>
      </c>
      <c r="AL74" s="74" t="s">
        <v>24</v>
      </c>
      <c r="AM74" s="74" t="s">
        <v>24</v>
      </c>
      <c r="AN74" s="74" t="s">
        <v>24</v>
      </c>
      <c r="AO74" s="74" t="s">
        <v>24</v>
      </c>
      <c r="AP74" s="74" t="s">
        <v>24</v>
      </c>
      <c r="AQ74" s="74" t="s">
        <v>24</v>
      </c>
      <c r="AR74" s="74" t="s">
        <v>24</v>
      </c>
      <c r="AT74" s="87">
        <v>1967</v>
      </c>
      <c r="AU74" s="74" t="s">
        <v>24</v>
      </c>
      <c r="AV74" s="74" t="s">
        <v>24</v>
      </c>
      <c r="AW74" s="74" t="s">
        <v>24</v>
      </c>
      <c r="AX74" s="74" t="s">
        <v>24</v>
      </c>
      <c r="AY74" s="74" t="s">
        <v>24</v>
      </c>
      <c r="AZ74" s="74" t="s">
        <v>24</v>
      </c>
      <c r="BA74" s="74" t="s">
        <v>24</v>
      </c>
      <c r="BB74" s="74" t="s">
        <v>24</v>
      </c>
      <c r="BC74" s="74" t="s">
        <v>24</v>
      </c>
      <c r="BD74" s="74" t="s">
        <v>24</v>
      </c>
      <c r="BE74" s="74" t="s">
        <v>24</v>
      </c>
      <c r="BF74" s="74" t="s">
        <v>24</v>
      </c>
      <c r="BG74" s="74" t="s">
        <v>24</v>
      </c>
      <c r="BH74" s="74" t="s">
        <v>24</v>
      </c>
      <c r="BI74" s="74" t="s">
        <v>24</v>
      </c>
      <c r="BJ74" s="74" t="s">
        <v>24</v>
      </c>
      <c r="BK74" s="74" t="s">
        <v>24</v>
      </c>
      <c r="BL74" s="74" t="s">
        <v>24</v>
      </c>
      <c r="BM74" s="74" t="s">
        <v>24</v>
      </c>
      <c r="BN74" s="74" t="s">
        <v>24</v>
      </c>
      <c r="BP74" s="87">
        <v>1967</v>
      </c>
    </row>
    <row r="75" spans="2:68">
      <c r="B75" s="88">
        <v>1968</v>
      </c>
      <c r="C75" s="74">
        <v>2.3840378000000002</v>
      </c>
      <c r="D75" s="74">
        <v>0.80377710000000002</v>
      </c>
      <c r="E75" s="74">
        <v>0.34666849999999999</v>
      </c>
      <c r="F75" s="74">
        <v>0.36760989999999999</v>
      </c>
      <c r="G75" s="74">
        <v>0.19698299999999999</v>
      </c>
      <c r="H75" s="74">
        <v>0.2426749</v>
      </c>
      <c r="I75" s="74">
        <v>0.26811950000000001</v>
      </c>
      <c r="J75" s="74">
        <v>1.0366911000000001</v>
      </c>
      <c r="K75" s="74">
        <v>0.742622</v>
      </c>
      <c r="L75" s="74">
        <v>1.6222618</v>
      </c>
      <c r="M75" s="74">
        <v>1.2493323999999999</v>
      </c>
      <c r="N75" s="74">
        <v>2.0803861000000001</v>
      </c>
      <c r="O75" s="74">
        <v>7.4394667999999999</v>
      </c>
      <c r="P75" s="74">
        <v>8.2899100000000008</v>
      </c>
      <c r="Q75" s="74">
        <v>18.140041</v>
      </c>
      <c r="R75" s="74">
        <v>42.860563999999997</v>
      </c>
      <c r="S75" s="74">
        <v>39.030101999999999</v>
      </c>
      <c r="T75" s="74">
        <v>91.743118999999993</v>
      </c>
      <c r="U75" s="74">
        <v>2.7799680000000002</v>
      </c>
      <c r="V75" s="74">
        <v>5.0225217999999998</v>
      </c>
      <c r="X75" s="88">
        <v>1968</v>
      </c>
      <c r="Y75" s="74">
        <v>1.7937445000000001</v>
      </c>
      <c r="Z75" s="74">
        <v>0.50632480000000002</v>
      </c>
      <c r="AA75" s="74">
        <v>0.72701099999999996</v>
      </c>
      <c r="AB75" s="74">
        <v>0.1915742</v>
      </c>
      <c r="AC75" s="74">
        <v>0.61961710000000003</v>
      </c>
      <c r="AD75" s="74">
        <v>0.51943600000000001</v>
      </c>
      <c r="AE75" s="74">
        <v>0.85323499999999997</v>
      </c>
      <c r="AF75" s="74">
        <v>0.83795839999999999</v>
      </c>
      <c r="AG75" s="74">
        <v>0.7911956</v>
      </c>
      <c r="AH75" s="74">
        <v>0.83696950000000003</v>
      </c>
      <c r="AI75" s="74">
        <v>1.2518543</v>
      </c>
      <c r="AJ75" s="74">
        <v>2.8147704999999998</v>
      </c>
      <c r="AK75" s="74">
        <v>4.3005019000000004</v>
      </c>
      <c r="AL75" s="74">
        <v>7.6054880999999996</v>
      </c>
      <c r="AM75" s="74">
        <v>19.085379</v>
      </c>
      <c r="AN75" s="74">
        <v>35.471524000000002</v>
      </c>
      <c r="AO75" s="74">
        <v>63.779125999999998</v>
      </c>
      <c r="AP75" s="74">
        <v>102.35675999999999</v>
      </c>
      <c r="AQ75" s="74">
        <v>3.8723304000000001</v>
      </c>
      <c r="AR75" s="74">
        <v>5.2836888000000002</v>
      </c>
      <c r="AT75" s="88">
        <v>1968</v>
      </c>
      <c r="AU75" s="74">
        <v>2.0965606000000001</v>
      </c>
      <c r="AV75" s="74">
        <v>0.65867039999999999</v>
      </c>
      <c r="AW75" s="74">
        <v>0.53233109999999995</v>
      </c>
      <c r="AX75" s="74">
        <v>0.28141369999999999</v>
      </c>
      <c r="AY75" s="74">
        <v>0.40329569999999998</v>
      </c>
      <c r="AZ75" s="74">
        <v>0.376361</v>
      </c>
      <c r="BA75" s="74">
        <v>0.55205079999999995</v>
      </c>
      <c r="BB75" s="74">
        <v>0.94104239999999995</v>
      </c>
      <c r="BC75" s="74">
        <v>0.76613969999999998</v>
      </c>
      <c r="BD75" s="74">
        <v>1.2357715</v>
      </c>
      <c r="BE75" s="74">
        <v>1.2505921</v>
      </c>
      <c r="BF75" s="74">
        <v>2.4448896000000002</v>
      </c>
      <c r="BG75" s="74">
        <v>5.8562994000000002</v>
      </c>
      <c r="BH75" s="74">
        <v>7.9212030999999996</v>
      </c>
      <c r="BI75" s="74">
        <v>18.691991999999999</v>
      </c>
      <c r="BJ75" s="74">
        <v>38.394224000000001</v>
      </c>
      <c r="BK75" s="74">
        <v>54.683998000000003</v>
      </c>
      <c r="BL75" s="74">
        <v>98.942874000000003</v>
      </c>
      <c r="BM75" s="74">
        <v>3.3226091000000002</v>
      </c>
      <c r="BN75" s="74">
        <v>5.214931</v>
      </c>
      <c r="BP75" s="88">
        <v>1968</v>
      </c>
    </row>
    <row r="76" spans="2:68">
      <c r="B76" s="88">
        <v>1969</v>
      </c>
      <c r="C76" s="74">
        <v>2.3534948999999998</v>
      </c>
      <c r="D76" s="74">
        <v>0.31776290000000001</v>
      </c>
      <c r="E76" s="74">
        <v>0.50622060000000002</v>
      </c>
      <c r="F76" s="74">
        <v>0.54166979999999998</v>
      </c>
      <c r="G76" s="74">
        <v>0.56581780000000004</v>
      </c>
      <c r="H76" s="74">
        <v>0.91970730000000001</v>
      </c>
      <c r="I76" s="74">
        <v>0.25907409999999997</v>
      </c>
      <c r="J76" s="74">
        <v>1.5727845</v>
      </c>
      <c r="K76" s="74">
        <v>0.97883030000000004</v>
      </c>
      <c r="L76" s="74">
        <v>1.0416341</v>
      </c>
      <c r="M76" s="74">
        <v>0.95012479999999999</v>
      </c>
      <c r="N76" s="74">
        <v>3.0542536999999998</v>
      </c>
      <c r="O76" s="74">
        <v>5.9708113000000003</v>
      </c>
      <c r="P76" s="74">
        <v>8.6024464999999992</v>
      </c>
      <c r="Q76" s="74">
        <v>17.196460999999999</v>
      </c>
      <c r="R76" s="74">
        <v>45.154299000000002</v>
      </c>
      <c r="S76" s="74">
        <v>52.112943000000001</v>
      </c>
      <c r="T76" s="74">
        <v>47.621566999999999</v>
      </c>
      <c r="U76" s="74">
        <v>2.7713890999999999</v>
      </c>
      <c r="V76" s="74">
        <v>4.7309238999999996</v>
      </c>
      <c r="X76" s="88">
        <v>1969</v>
      </c>
      <c r="Y76" s="74">
        <v>1.2351147</v>
      </c>
      <c r="Z76" s="74">
        <v>0</v>
      </c>
      <c r="AA76" s="74">
        <v>0.3539021</v>
      </c>
      <c r="AB76" s="74">
        <v>0.37550790000000001</v>
      </c>
      <c r="AC76" s="74">
        <v>0.3960765</v>
      </c>
      <c r="AD76" s="74">
        <v>0.24667240000000001</v>
      </c>
      <c r="AE76" s="74">
        <v>0.82077319999999998</v>
      </c>
      <c r="AF76" s="74">
        <v>0.84498949999999995</v>
      </c>
      <c r="AG76" s="74">
        <v>1.3111486999999999</v>
      </c>
      <c r="AH76" s="74">
        <v>1.0816979</v>
      </c>
      <c r="AI76" s="74">
        <v>1.5825189</v>
      </c>
      <c r="AJ76" s="74">
        <v>2.7231817999999999</v>
      </c>
      <c r="AK76" s="74">
        <v>4.1426565000000002</v>
      </c>
      <c r="AL76" s="74">
        <v>7.0090417</v>
      </c>
      <c r="AM76" s="74">
        <v>15.442489</v>
      </c>
      <c r="AN76" s="74">
        <v>22.139313999999999</v>
      </c>
      <c r="AO76" s="74">
        <v>46.490004999999996</v>
      </c>
      <c r="AP76" s="74">
        <v>68.841738000000007</v>
      </c>
      <c r="AQ76" s="74">
        <v>2.9542956</v>
      </c>
      <c r="AR76" s="74">
        <v>3.9798521999999998</v>
      </c>
      <c r="AT76" s="88">
        <v>1969</v>
      </c>
      <c r="AU76" s="74">
        <v>1.8078372</v>
      </c>
      <c r="AV76" s="74">
        <v>0.16297320000000001</v>
      </c>
      <c r="AW76" s="74">
        <v>0.43187029999999998</v>
      </c>
      <c r="AX76" s="74">
        <v>0.46021230000000002</v>
      </c>
      <c r="AY76" s="74">
        <v>0.48301759999999999</v>
      </c>
      <c r="AZ76" s="74">
        <v>0.59501349999999997</v>
      </c>
      <c r="BA76" s="74">
        <v>0.53226949999999995</v>
      </c>
      <c r="BB76" s="74">
        <v>1.2219578</v>
      </c>
      <c r="BC76" s="74">
        <v>1.1392462999999999</v>
      </c>
      <c r="BD76" s="74">
        <v>1.0612881000000001</v>
      </c>
      <c r="BE76" s="74">
        <v>1.2664238999999999</v>
      </c>
      <c r="BF76" s="74">
        <v>2.8889700999999999</v>
      </c>
      <c r="BG76" s="74">
        <v>5.0434472000000001</v>
      </c>
      <c r="BH76" s="74">
        <v>7.7517101000000004</v>
      </c>
      <c r="BI76" s="74">
        <v>16.175761999999999</v>
      </c>
      <c r="BJ76" s="74">
        <v>31.082836</v>
      </c>
      <c r="BK76" s="74">
        <v>48.547898000000004</v>
      </c>
      <c r="BL76" s="74">
        <v>62.109715999999999</v>
      </c>
      <c r="BM76" s="74">
        <v>2.8622652999999998</v>
      </c>
      <c r="BN76" s="74">
        <v>4.3221756999999998</v>
      </c>
      <c r="BP76" s="88">
        <v>1969</v>
      </c>
    </row>
    <row r="77" spans="2:68">
      <c r="B77" s="88">
        <v>1970</v>
      </c>
      <c r="C77" s="74">
        <v>0.65823790000000004</v>
      </c>
      <c r="D77" s="74">
        <v>0.317274</v>
      </c>
      <c r="E77" s="74">
        <v>0</v>
      </c>
      <c r="F77" s="74">
        <v>0.71248670000000003</v>
      </c>
      <c r="G77" s="74">
        <v>0.54406869999999996</v>
      </c>
      <c r="H77" s="74">
        <v>0.87245379999999995</v>
      </c>
      <c r="I77" s="74">
        <v>0</v>
      </c>
      <c r="J77" s="74">
        <v>0.26446700000000001</v>
      </c>
      <c r="K77" s="74">
        <v>1.2238404000000001</v>
      </c>
      <c r="L77" s="74">
        <v>1.2729448000000001</v>
      </c>
      <c r="M77" s="74">
        <v>2.8284897999999998</v>
      </c>
      <c r="N77" s="74">
        <v>5.0020175</v>
      </c>
      <c r="O77" s="74">
        <v>5.4414252000000003</v>
      </c>
      <c r="P77" s="74">
        <v>15.704397999999999</v>
      </c>
      <c r="Q77" s="74">
        <v>17.618632000000002</v>
      </c>
      <c r="R77" s="74">
        <v>22.178445</v>
      </c>
      <c r="S77" s="74">
        <v>53.984273999999999</v>
      </c>
      <c r="T77" s="74">
        <v>80.200501000000003</v>
      </c>
      <c r="U77" s="74">
        <v>2.7018534999999999</v>
      </c>
      <c r="V77" s="74">
        <v>4.8358483000000003</v>
      </c>
      <c r="X77" s="88">
        <v>1970</v>
      </c>
      <c r="Y77" s="74">
        <v>0.86228300000000002</v>
      </c>
      <c r="Z77" s="74">
        <v>0.167069</v>
      </c>
      <c r="AA77" s="74">
        <v>0.17257739999999999</v>
      </c>
      <c r="AB77" s="74">
        <v>0</v>
      </c>
      <c r="AC77" s="74">
        <v>0</v>
      </c>
      <c r="AD77" s="74">
        <v>0.46592129999999998</v>
      </c>
      <c r="AE77" s="74">
        <v>0.52961190000000002</v>
      </c>
      <c r="AF77" s="74">
        <v>0.2815839</v>
      </c>
      <c r="AG77" s="74">
        <v>1.0555064000000001</v>
      </c>
      <c r="AH77" s="74">
        <v>1.3215870999999999</v>
      </c>
      <c r="AI77" s="74">
        <v>1.5750363000000001</v>
      </c>
      <c r="AJ77" s="74">
        <v>4.0008267999999996</v>
      </c>
      <c r="AK77" s="74">
        <v>7.2417996999999996</v>
      </c>
      <c r="AL77" s="74">
        <v>6.4355479999999998</v>
      </c>
      <c r="AM77" s="74">
        <v>17.066822999999999</v>
      </c>
      <c r="AN77" s="74">
        <v>32.586824</v>
      </c>
      <c r="AO77" s="74">
        <v>41.336640000000003</v>
      </c>
      <c r="AP77" s="74">
        <v>85.551111000000006</v>
      </c>
      <c r="AQ77" s="74">
        <v>3.2982740000000002</v>
      </c>
      <c r="AR77" s="74">
        <v>4.4999260000000003</v>
      </c>
      <c r="AT77" s="88">
        <v>1970</v>
      </c>
      <c r="AU77" s="74">
        <v>0.75786980000000004</v>
      </c>
      <c r="AV77" s="74">
        <v>0.24411579999999999</v>
      </c>
      <c r="AW77" s="74">
        <v>8.4092799999999995E-2</v>
      </c>
      <c r="AX77" s="74">
        <v>0.3628595</v>
      </c>
      <c r="AY77" s="74">
        <v>0.27890290000000001</v>
      </c>
      <c r="AZ77" s="74">
        <v>0.67587810000000004</v>
      </c>
      <c r="BA77" s="74">
        <v>0.25725920000000002</v>
      </c>
      <c r="BB77" s="74">
        <v>0.27275719999999998</v>
      </c>
      <c r="BC77" s="74">
        <v>1.1428354000000001</v>
      </c>
      <c r="BD77" s="74">
        <v>1.29681</v>
      </c>
      <c r="BE77" s="74">
        <v>2.2024906999999998</v>
      </c>
      <c r="BF77" s="74">
        <v>4.5013728999999998</v>
      </c>
      <c r="BG77" s="74">
        <v>6.3594309000000004</v>
      </c>
      <c r="BH77" s="74">
        <v>10.781046999999999</v>
      </c>
      <c r="BI77" s="74">
        <v>17.299022000000001</v>
      </c>
      <c r="BJ77" s="74">
        <v>28.585757000000001</v>
      </c>
      <c r="BK77" s="74">
        <v>45.918757999999997</v>
      </c>
      <c r="BL77" s="74">
        <v>83.862086000000005</v>
      </c>
      <c r="BM77" s="74">
        <v>2.9982373</v>
      </c>
      <c r="BN77" s="74">
        <v>4.6739930000000003</v>
      </c>
      <c r="BP77" s="88">
        <v>1970</v>
      </c>
    </row>
    <row r="78" spans="2:68">
      <c r="B78" s="88">
        <v>1971</v>
      </c>
      <c r="C78" s="74">
        <v>1.0955627999999999</v>
      </c>
      <c r="D78" s="74">
        <v>0.46955780000000003</v>
      </c>
      <c r="E78" s="74">
        <v>0.31212250000000002</v>
      </c>
      <c r="F78" s="74">
        <v>1.0384736999999999</v>
      </c>
      <c r="G78" s="74">
        <v>0.6878206</v>
      </c>
      <c r="H78" s="74">
        <v>0.60297389999999995</v>
      </c>
      <c r="I78" s="74">
        <v>0</v>
      </c>
      <c r="J78" s="74">
        <v>0.77178360000000001</v>
      </c>
      <c r="K78" s="74">
        <v>0.24039849999999999</v>
      </c>
      <c r="L78" s="74">
        <v>1.4721253000000001</v>
      </c>
      <c r="M78" s="74">
        <v>0.58949750000000001</v>
      </c>
      <c r="N78" s="74">
        <v>4.8928626</v>
      </c>
      <c r="O78" s="74">
        <v>6.8226512000000001</v>
      </c>
      <c r="P78" s="74">
        <v>8.9647790000000001</v>
      </c>
      <c r="Q78" s="74">
        <v>14.955330999999999</v>
      </c>
      <c r="R78" s="74">
        <v>30.838419999999999</v>
      </c>
      <c r="S78" s="74">
        <v>47.924416000000001</v>
      </c>
      <c r="T78" s="74">
        <v>123.47438</v>
      </c>
      <c r="U78" s="74">
        <v>2.6796850999999999</v>
      </c>
      <c r="V78" s="74">
        <v>5.1860713000000001</v>
      </c>
      <c r="X78" s="88">
        <v>1971</v>
      </c>
      <c r="Y78" s="74">
        <v>0.49113980000000002</v>
      </c>
      <c r="Z78" s="74">
        <v>0.65839610000000004</v>
      </c>
      <c r="AA78" s="74">
        <v>0.32770660000000001</v>
      </c>
      <c r="AB78" s="74">
        <v>0</v>
      </c>
      <c r="AC78" s="74">
        <v>0.53661499999999995</v>
      </c>
      <c r="AD78" s="74">
        <v>0.64535560000000003</v>
      </c>
      <c r="AE78" s="74">
        <v>0.75349049999999995</v>
      </c>
      <c r="AF78" s="74">
        <v>0.54622420000000005</v>
      </c>
      <c r="AG78" s="74">
        <v>0.77429349999999997</v>
      </c>
      <c r="AH78" s="74">
        <v>1.7936300999999999</v>
      </c>
      <c r="AI78" s="74">
        <v>1.7738989000000001</v>
      </c>
      <c r="AJ78" s="74">
        <v>5.4851625999999998</v>
      </c>
      <c r="AK78" s="74">
        <v>4.4936582999999999</v>
      </c>
      <c r="AL78" s="74">
        <v>4.7755492000000004</v>
      </c>
      <c r="AM78" s="74">
        <v>15.703061</v>
      </c>
      <c r="AN78" s="74">
        <v>23.864070000000002</v>
      </c>
      <c r="AO78" s="74">
        <v>48.674267</v>
      </c>
      <c r="AP78" s="74">
        <v>69.757810000000006</v>
      </c>
      <c r="AQ78" s="74">
        <v>3.1080131999999998</v>
      </c>
      <c r="AR78" s="74">
        <v>4.1648005000000001</v>
      </c>
      <c r="AT78" s="88">
        <v>1971</v>
      </c>
      <c r="AU78" s="74">
        <v>0.80015040000000004</v>
      </c>
      <c r="AV78" s="74">
        <v>0.56160120000000002</v>
      </c>
      <c r="AW78" s="74">
        <v>0.31972479999999998</v>
      </c>
      <c r="AX78" s="74">
        <v>0.52803140000000004</v>
      </c>
      <c r="AY78" s="74">
        <v>0.61370829999999998</v>
      </c>
      <c r="AZ78" s="74">
        <v>0.62344529999999998</v>
      </c>
      <c r="BA78" s="74">
        <v>0.36409140000000001</v>
      </c>
      <c r="BB78" s="74">
        <v>0.66237449999999998</v>
      </c>
      <c r="BC78" s="74">
        <v>0.49786789999999997</v>
      </c>
      <c r="BD78" s="74">
        <v>1.6293911999999999</v>
      </c>
      <c r="BE78" s="74">
        <v>1.1807943999999999</v>
      </c>
      <c r="BF78" s="74">
        <v>5.1906257</v>
      </c>
      <c r="BG78" s="74">
        <v>5.6178359999999996</v>
      </c>
      <c r="BH78" s="74">
        <v>6.7663916000000004</v>
      </c>
      <c r="BI78" s="74">
        <v>15.385336000000001</v>
      </c>
      <c r="BJ78" s="74">
        <v>26.530802999999999</v>
      </c>
      <c r="BK78" s="74">
        <v>48.404696000000001</v>
      </c>
      <c r="BL78" s="74">
        <v>86.657702</v>
      </c>
      <c r="BM78" s="74">
        <v>2.8927247</v>
      </c>
      <c r="BN78" s="74">
        <v>4.5150024999999996</v>
      </c>
      <c r="BP78" s="88">
        <v>1971</v>
      </c>
    </row>
    <row r="79" spans="2:68">
      <c r="B79" s="88">
        <v>1972</v>
      </c>
      <c r="C79" s="74">
        <v>1.0688312</v>
      </c>
      <c r="D79" s="74">
        <v>0.1579043</v>
      </c>
      <c r="E79" s="74">
        <v>0.45908339999999997</v>
      </c>
      <c r="F79" s="74">
        <v>0.50656849999999998</v>
      </c>
      <c r="G79" s="74">
        <v>0.34794229999999998</v>
      </c>
      <c r="H79" s="74">
        <v>0</v>
      </c>
      <c r="I79" s="74">
        <v>0.68100720000000003</v>
      </c>
      <c r="J79" s="74">
        <v>2.2888706999999999</v>
      </c>
      <c r="K79" s="74">
        <v>2.1794934000000001</v>
      </c>
      <c r="L79" s="74">
        <v>1.2260702000000001</v>
      </c>
      <c r="M79" s="74">
        <v>1.7017125</v>
      </c>
      <c r="N79" s="74">
        <v>4.8573557000000003</v>
      </c>
      <c r="O79" s="74">
        <v>7.4020687000000001</v>
      </c>
      <c r="P79" s="74">
        <v>11.797776000000001</v>
      </c>
      <c r="Q79" s="74">
        <v>15.165877</v>
      </c>
      <c r="R79" s="74">
        <v>30.905532000000001</v>
      </c>
      <c r="S79" s="74">
        <v>54.047967999999997</v>
      </c>
      <c r="T79" s="74">
        <v>69.316080999999997</v>
      </c>
      <c r="U79" s="74">
        <v>2.8122018999999998</v>
      </c>
      <c r="V79" s="74">
        <v>4.9375738</v>
      </c>
      <c r="X79" s="88">
        <v>1972</v>
      </c>
      <c r="Y79" s="74">
        <v>0.79667940000000004</v>
      </c>
      <c r="Z79" s="74">
        <v>0.49911739999999999</v>
      </c>
      <c r="AA79" s="74">
        <v>0.3213512</v>
      </c>
      <c r="AB79" s="74">
        <v>0.34991159999999999</v>
      </c>
      <c r="AC79" s="74">
        <v>0</v>
      </c>
      <c r="AD79" s="74">
        <v>0.1996849</v>
      </c>
      <c r="AE79" s="74">
        <v>0</v>
      </c>
      <c r="AF79" s="74">
        <v>0</v>
      </c>
      <c r="AG79" s="74">
        <v>1.3042129</v>
      </c>
      <c r="AH79" s="74">
        <v>0.51371230000000001</v>
      </c>
      <c r="AI79" s="74">
        <v>2.8614023</v>
      </c>
      <c r="AJ79" s="74">
        <v>3.4929394999999999</v>
      </c>
      <c r="AK79" s="74">
        <v>4.0118897999999996</v>
      </c>
      <c r="AL79" s="74">
        <v>7.3729320999999999</v>
      </c>
      <c r="AM79" s="74">
        <v>11.452327</v>
      </c>
      <c r="AN79" s="74">
        <v>24.289151</v>
      </c>
      <c r="AO79" s="74">
        <v>39.821796999999997</v>
      </c>
      <c r="AP79" s="74">
        <v>62.313060999999998</v>
      </c>
      <c r="AQ79" s="74">
        <v>2.7347541</v>
      </c>
      <c r="AR79" s="74">
        <v>3.64106</v>
      </c>
      <c r="AT79" s="88">
        <v>1972</v>
      </c>
      <c r="AU79" s="74">
        <v>0.93565350000000003</v>
      </c>
      <c r="AV79" s="74">
        <v>0.3240556</v>
      </c>
      <c r="AW79" s="74">
        <v>0.39189619999999997</v>
      </c>
      <c r="AX79" s="74">
        <v>0.4296297</v>
      </c>
      <c r="AY79" s="74">
        <v>0.17722579999999999</v>
      </c>
      <c r="AZ79" s="74">
        <v>9.6699199999999999E-2</v>
      </c>
      <c r="BA79" s="74">
        <v>0.35238320000000001</v>
      </c>
      <c r="BB79" s="74">
        <v>1.1768689999999999</v>
      </c>
      <c r="BC79" s="74">
        <v>1.7581027</v>
      </c>
      <c r="BD79" s="74">
        <v>0.8781504</v>
      </c>
      <c r="BE79" s="74">
        <v>2.2789912999999999</v>
      </c>
      <c r="BF79" s="74">
        <v>4.1684635999999999</v>
      </c>
      <c r="BG79" s="74">
        <v>5.6511009999999997</v>
      </c>
      <c r="BH79" s="74">
        <v>9.4668925999999995</v>
      </c>
      <c r="BI79" s="74">
        <v>13.05006</v>
      </c>
      <c r="BJ79" s="74">
        <v>26.792020999999998</v>
      </c>
      <c r="BK79" s="74">
        <v>44.885102000000003</v>
      </c>
      <c r="BL79" s="74">
        <v>64.484696</v>
      </c>
      <c r="BM79" s="74">
        <v>2.7736719999999999</v>
      </c>
      <c r="BN79" s="74">
        <v>4.2044778999999997</v>
      </c>
      <c r="BP79" s="88">
        <v>1972</v>
      </c>
    </row>
    <row r="80" spans="2:68">
      <c r="B80" s="88">
        <v>1973</v>
      </c>
      <c r="C80" s="74">
        <v>0.90610349999999995</v>
      </c>
      <c r="D80" s="74">
        <v>0.47742950000000001</v>
      </c>
      <c r="E80" s="74">
        <v>0.15102869999999999</v>
      </c>
      <c r="F80" s="74">
        <v>0.49756280000000003</v>
      </c>
      <c r="G80" s="74">
        <v>0.51821709999999999</v>
      </c>
      <c r="H80" s="74">
        <v>0.71522830000000004</v>
      </c>
      <c r="I80" s="74">
        <v>0.66389310000000001</v>
      </c>
      <c r="J80" s="74">
        <v>0.74979189999999996</v>
      </c>
      <c r="K80" s="74">
        <v>1.2386754</v>
      </c>
      <c r="L80" s="74">
        <v>0.72748610000000002</v>
      </c>
      <c r="M80" s="74">
        <v>3.0005046000000002</v>
      </c>
      <c r="N80" s="74">
        <v>4.5516465999999998</v>
      </c>
      <c r="O80" s="74">
        <v>3.7822627</v>
      </c>
      <c r="P80" s="74">
        <v>13.462171</v>
      </c>
      <c r="Q80" s="74">
        <v>12.411296</v>
      </c>
      <c r="R80" s="74">
        <v>38.602089999999997</v>
      </c>
      <c r="S80" s="74">
        <v>40.263953000000001</v>
      </c>
      <c r="T80" s="74">
        <v>106.60981</v>
      </c>
      <c r="U80" s="74">
        <v>2.7274679000000002</v>
      </c>
      <c r="V80" s="74">
        <v>5.1309440999999998</v>
      </c>
      <c r="X80" s="88">
        <v>1973</v>
      </c>
      <c r="Y80" s="74">
        <v>1.2602811</v>
      </c>
      <c r="Z80" s="74">
        <v>0.33526</v>
      </c>
      <c r="AA80" s="74">
        <v>0</v>
      </c>
      <c r="AB80" s="74">
        <v>0.1719551</v>
      </c>
      <c r="AC80" s="74">
        <v>0.35754960000000002</v>
      </c>
      <c r="AD80" s="74">
        <v>0</v>
      </c>
      <c r="AE80" s="74">
        <v>0</v>
      </c>
      <c r="AF80" s="74">
        <v>1.055512</v>
      </c>
      <c r="AG80" s="74">
        <v>0.26612019999999997</v>
      </c>
      <c r="AH80" s="74">
        <v>0.7690671</v>
      </c>
      <c r="AI80" s="74">
        <v>1.9356694000000001</v>
      </c>
      <c r="AJ80" s="74">
        <v>2.8449681999999998</v>
      </c>
      <c r="AK80" s="74">
        <v>4.6102233000000004</v>
      </c>
      <c r="AL80" s="74">
        <v>7.0943369000000001</v>
      </c>
      <c r="AM80" s="74">
        <v>10.078049</v>
      </c>
      <c r="AN80" s="74">
        <v>28.812833000000001</v>
      </c>
      <c r="AO80" s="74">
        <v>42.115395999999997</v>
      </c>
      <c r="AP80" s="74">
        <v>69.220575999999994</v>
      </c>
      <c r="AQ80" s="74">
        <v>2.8415473000000002</v>
      </c>
      <c r="AR80" s="74">
        <v>3.7839301000000001</v>
      </c>
      <c r="AT80" s="88">
        <v>1973</v>
      </c>
      <c r="AU80" s="74">
        <v>1.0794515</v>
      </c>
      <c r="AV80" s="74">
        <v>0.40819090000000002</v>
      </c>
      <c r="AW80" s="74">
        <v>7.7466099999999996E-2</v>
      </c>
      <c r="AX80" s="74">
        <v>0.33769919999999998</v>
      </c>
      <c r="AY80" s="74">
        <v>0.43926270000000001</v>
      </c>
      <c r="AZ80" s="74">
        <v>0.36775020000000003</v>
      </c>
      <c r="BA80" s="74">
        <v>0.34358949999999999</v>
      </c>
      <c r="BB80" s="74">
        <v>0.89850260000000004</v>
      </c>
      <c r="BC80" s="74">
        <v>0.76979629999999999</v>
      </c>
      <c r="BD80" s="74">
        <v>0.747699</v>
      </c>
      <c r="BE80" s="74">
        <v>2.4717228000000002</v>
      </c>
      <c r="BF80" s="74">
        <v>3.6863169</v>
      </c>
      <c r="BG80" s="74">
        <v>4.2095707000000004</v>
      </c>
      <c r="BH80" s="74">
        <v>10.091670000000001</v>
      </c>
      <c r="BI80" s="74">
        <v>11.09076</v>
      </c>
      <c r="BJ80" s="74">
        <v>32.503602000000001</v>
      </c>
      <c r="BK80" s="74">
        <v>41.467804000000001</v>
      </c>
      <c r="BL80" s="74">
        <v>80.738967000000002</v>
      </c>
      <c r="BM80" s="74">
        <v>2.7842492999999999</v>
      </c>
      <c r="BN80" s="74">
        <v>4.3233728999999999</v>
      </c>
      <c r="BP80" s="88">
        <v>1973</v>
      </c>
    </row>
    <row r="81" spans="2:68">
      <c r="B81" s="88">
        <v>1974</v>
      </c>
      <c r="C81" s="74">
        <v>2.2680503000000001</v>
      </c>
      <c r="D81" s="74">
        <v>0.47530549999999999</v>
      </c>
      <c r="E81" s="74">
        <v>0.1498534</v>
      </c>
      <c r="F81" s="74">
        <v>1.1330693000000001</v>
      </c>
      <c r="G81" s="74">
        <v>0.34074739999999998</v>
      </c>
      <c r="H81" s="74">
        <v>0.34657179999999999</v>
      </c>
      <c r="I81" s="74">
        <v>0.425265</v>
      </c>
      <c r="J81" s="74">
        <v>0.48584729999999998</v>
      </c>
      <c r="K81" s="74">
        <v>1.2617054999999999</v>
      </c>
      <c r="L81" s="74">
        <v>0.96545599999999998</v>
      </c>
      <c r="M81" s="74">
        <v>2.6178900999999999</v>
      </c>
      <c r="N81" s="74">
        <v>3.2835654000000001</v>
      </c>
      <c r="O81" s="74">
        <v>6.5965720000000001</v>
      </c>
      <c r="P81" s="74">
        <v>12.132035</v>
      </c>
      <c r="Q81" s="74">
        <v>19.564821999999999</v>
      </c>
      <c r="R81" s="74">
        <v>38.02908</v>
      </c>
      <c r="S81" s="74">
        <v>49.242339000000001</v>
      </c>
      <c r="T81" s="74">
        <v>98.699737999999996</v>
      </c>
      <c r="U81" s="74">
        <v>3.0335279000000002</v>
      </c>
      <c r="V81" s="74">
        <v>5.4517772000000004</v>
      </c>
      <c r="X81" s="88">
        <v>1974</v>
      </c>
      <c r="Y81" s="74">
        <v>0.63204830000000001</v>
      </c>
      <c r="Z81" s="74">
        <v>0</v>
      </c>
      <c r="AA81" s="74">
        <v>0.1584025</v>
      </c>
      <c r="AB81" s="74">
        <v>0.33620230000000001</v>
      </c>
      <c r="AC81" s="74">
        <v>0</v>
      </c>
      <c r="AD81" s="74">
        <v>0.18254899999999999</v>
      </c>
      <c r="AE81" s="74">
        <v>0</v>
      </c>
      <c r="AF81" s="74">
        <v>0.5127351</v>
      </c>
      <c r="AG81" s="74">
        <v>0.54050109999999996</v>
      </c>
      <c r="AH81" s="74">
        <v>0.77033689999999999</v>
      </c>
      <c r="AI81" s="74">
        <v>0.80152820000000002</v>
      </c>
      <c r="AJ81" s="74">
        <v>0.95352219999999999</v>
      </c>
      <c r="AK81" s="74">
        <v>8.2083273000000005</v>
      </c>
      <c r="AL81" s="74">
        <v>7.3005553000000001</v>
      </c>
      <c r="AM81" s="74">
        <v>11.399971000000001</v>
      </c>
      <c r="AN81" s="74">
        <v>21.637495000000001</v>
      </c>
      <c r="AO81" s="74">
        <v>43.327049000000002</v>
      </c>
      <c r="AP81" s="74">
        <v>86.402825000000007</v>
      </c>
      <c r="AQ81" s="74">
        <v>2.8392032</v>
      </c>
      <c r="AR81" s="74">
        <v>3.8022836999999998</v>
      </c>
      <c r="AT81" s="88">
        <v>1974</v>
      </c>
      <c r="AU81" s="74">
        <v>1.4680612</v>
      </c>
      <c r="AV81" s="74">
        <v>0.24362239999999999</v>
      </c>
      <c r="AW81" s="74">
        <v>0.15400939999999999</v>
      </c>
      <c r="AX81" s="74">
        <v>0.74216340000000003</v>
      </c>
      <c r="AY81" s="74">
        <v>0.17290730000000001</v>
      </c>
      <c r="AZ81" s="74">
        <v>0.26669540000000003</v>
      </c>
      <c r="BA81" s="74">
        <v>0.21967590000000001</v>
      </c>
      <c r="BB81" s="74">
        <v>0.49892920000000002</v>
      </c>
      <c r="BC81" s="74">
        <v>0.91346130000000003</v>
      </c>
      <c r="BD81" s="74">
        <v>0.87091540000000001</v>
      </c>
      <c r="BE81" s="74">
        <v>1.7189582999999999</v>
      </c>
      <c r="BF81" s="74">
        <v>2.0995849</v>
      </c>
      <c r="BG81" s="74">
        <v>7.4302748000000003</v>
      </c>
      <c r="BH81" s="74">
        <v>9.5688329000000003</v>
      </c>
      <c r="BI81" s="74">
        <v>14.969830999999999</v>
      </c>
      <c r="BJ81" s="74">
        <v>27.845524999999999</v>
      </c>
      <c r="BK81" s="74">
        <v>45.358795999999998</v>
      </c>
      <c r="BL81" s="74">
        <v>90.146585999999999</v>
      </c>
      <c r="BM81" s="74">
        <v>2.9367675000000002</v>
      </c>
      <c r="BN81" s="74">
        <v>4.5081335999999999</v>
      </c>
      <c r="BP81" s="88">
        <v>1974</v>
      </c>
    </row>
    <row r="82" spans="2:68">
      <c r="B82" s="88">
        <v>1975</v>
      </c>
      <c r="C82" s="74">
        <v>0.76387660000000002</v>
      </c>
      <c r="D82" s="74">
        <v>0.15631249999999999</v>
      </c>
      <c r="E82" s="74">
        <v>0.60232439999999998</v>
      </c>
      <c r="F82" s="74">
        <v>1.2709265999999999</v>
      </c>
      <c r="G82" s="74">
        <v>0.67978309999999997</v>
      </c>
      <c r="H82" s="74">
        <v>0</v>
      </c>
      <c r="I82" s="74">
        <v>0.61621380000000003</v>
      </c>
      <c r="J82" s="74">
        <v>0.47060150000000001</v>
      </c>
      <c r="K82" s="74">
        <v>0.25733</v>
      </c>
      <c r="L82" s="74">
        <v>2.1645854999999998</v>
      </c>
      <c r="M82" s="74">
        <v>1.5487668000000001</v>
      </c>
      <c r="N82" s="74">
        <v>5.4879958000000002</v>
      </c>
      <c r="O82" s="74">
        <v>6.4509192999999998</v>
      </c>
      <c r="P82" s="74">
        <v>9.9257928999999994</v>
      </c>
      <c r="Q82" s="74">
        <v>15.819955</v>
      </c>
      <c r="R82" s="74">
        <v>27.459408</v>
      </c>
      <c r="S82" s="74">
        <v>59.019817000000003</v>
      </c>
      <c r="T82" s="74">
        <v>108.66839</v>
      </c>
      <c r="U82" s="74">
        <v>2.8267310000000001</v>
      </c>
      <c r="V82" s="74">
        <v>5.2453174999999996</v>
      </c>
      <c r="X82" s="88">
        <v>1975</v>
      </c>
      <c r="Y82" s="74">
        <v>1.1181394</v>
      </c>
      <c r="Z82" s="74">
        <v>0.164358</v>
      </c>
      <c r="AA82" s="74">
        <v>0.47865059999999998</v>
      </c>
      <c r="AB82" s="74">
        <v>0.165495</v>
      </c>
      <c r="AC82" s="74">
        <v>0</v>
      </c>
      <c r="AD82" s="74">
        <v>0.35227449999999999</v>
      </c>
      <c r="AE82" s="74">
        <v>1.0938597000000001</v>
      </c>
      <c r="AF82" s="74">
        <v>0.99381350000000002</v>
      </c>
      <c r="AG82" s="74">
        <v>0.54832380000000003</v>
      </c>
      <c r="AH82" s="74">
        <v>0.77260450000000003</v>
      </c>
      <c r="AI82" s="74">
        <v>2.1118321</v>
      </c>
      <c r="AJ82" s="74">
        <v>3.4379620000000002</v>
      </c>
      <c r="AK82" s="74">
        <v>5.0018674000000001</v>
      </c>
      <c r="AL82" s="74">
        <v>6.6726720999999998</v>
      </c>
      <c r="AM82" s="74">
        <v>14.075053</v>
      </c>
      <c r="AN82" s="74">
        <v>23.538065</v>
      </c>
      <c r="AO82" s="74">
        <v>54.350968000000002</v>
      </c>
      <c r="AP82" s="74">
        <v>67.929924999999997</v>
      </c>
      <c r="AQ82" s="74">
        <v>3.1918823999999999</v>
      </c>
      <c r="AR82" s="74">
        <v>4.1218336999999998</v>
      </c>
      <c r="AT82" s="88">
        <v>1975</v>
      </c>
      <c r="AU82" s="74">
        <v>0.93706370000000005</v>
      </c>
      <c r="AV82" s="74">
        <v>0.1602343</v>
      </c>
      <c r="AW82" s="74">
        <v>0.54227579999999997</v>
      </c>
      <c r="AX82" s="74">
        <v>0.72950689999999996</v>
      </c>
      <c r="AY82" s="74">
        <v>0.34339130000000001</v>
      </c>
      <c r="AZ82" s="74">
        <v>0.1724849</v>
      </c>
      <c r="BA82" s="74">
        <v>0.8475106</v>
      </c>
      <c r="BB82" s="74">
        <v>0.72509480000000004</v>
      </c>
      <c r="BC82" s="74">
        <v>0.3982192</v>
      </c>
      <c r="BD82" s="74">
        <v>1.4923869999999999</v>
      </c>
      <c r="BE82" s="74">
        <v>1.8271443000000001</v>
      </c>
      <c r="BF82" s="74">
        <v>4.4463923999999997</v>
      </c>
      <c r="BG82" s="74">
        <v>5.7002892000000003</v>
      </c>
      <c r="BH82" s="74">
        <v>8.1975566999999998</v>
      </c>
      <c r="BI82" s="74">
        <v>14.843537</v>
      </c>
      <c r="BJ82" s="74">
        <v>25.032997999999999</v>
      </c>
      <c r="BK82" s="74">
        <v>55.926698000000002</v>
      </c>
      <c r="BL82" s="74">
        <v>80.134225000000001</v>
      </c>
      <c r="BM82" s="74">
        <v>3.0087104999999998</v>
      </c>
      <c r="BN82" s="74">
        <v>4.5383037000000002</v>
      </c>
      <c r="BP82" s="88">
        <v>1975</v>
      </c>
    </row>
    <row r="83" spans="2:68">
      <c r="B83" s="88">
        <v>1976</v>
      </c>
      <c r="C83" s="74">
        <v>0.31630659999999999</v>
      </c>
      <c r="D83" s="74">
        <v>0.30487989999999998</v>
      </c>
      <c r="E83" s="74">
        <v>0.30661300000000002</v>
      </c>
      <c r="F83" s="74">
        <v>0.62140850000000003</v>
      </c>
      <c r="G83" s="74">
        <v>0</v>
      </c>
      <c r="H83" s="74">
        <v>0.50037529999999997</v>
      </c>
      <c r="I83" s="74">
        <v>0.59666819999999998</v>
      </c>
      <c r="J83" s="74">
        <v>0.92247310000000005</v>
      </c>
      <c r="K83" s="74">
        <v>1.2961963999999999</v>
      </c>
      <c r="L83" s="74">
        <v>0.97249779999999997</v>
      </c>
      <c r="M83" s="74">
        <v>2.0330368000000001</v>
      </c>
      <c r="N83" s="74">
        <v>4.3497712999999996</v>
      </c>
      <c r="O83" s="74">
        <v>6.4024812999999998</v>
      </c>
      <c r="P83" s="74">
        <v>12.373571999999999</v>
      </c>
      <c r="Q83" s="74">
        <v>14.03931</v>
      </c>
      <c r="R83" s="74">
        <v>16.897220000000001</v>
      </c>
      <c r="S83" s="74">
        <v>56.837558000000001</v>
      </c>
      <c r="T83" s="74">
        <v>68.237465999999998</v>
      </c>
      <c r="U83" s="74">
        <v>2.4743908000000001</v>
      </c>
      <c r="V83" s="74">
        <v>4.3065715000000004</v>
      </c>
      <c r="X83" s="88">
        <v>1976</v>
      </c>
      <c r="Y83" s="74">
        <v>2.1466563000000001</v>
      </c>
      <c r="Z83" s="74">
        <v>0.47992859999999998</v>
      </c>
      <c r="AA83" s="74">
        <v>0.32476650000000001</v>
      </c>
      <c r="AB83" s="74">
        <v>0.16205410000000001</v>
      </c>
      <c r="AC83" s="74">
        <v>0.17224329999999999</v>
      </c>
      <c r="AD83" s="74">
        <v>0.17130970000000001</v>
      </c>
      <c r="AE83" s="74">
        <v>0</v>
      </c>
      <c r="AF83" s="74">
        <v>0.48828480000000002</v>
      </c>
      <c r="AG83" s="74">
        <v>0.55006409999999994</v>
      </c>
      <c r="AH83" s="74">
        <v>1.8220008999999999</v>
      </c>
      <c r="AI83" s="74">
        <v>1.0445390999999999</v>
      </c>
      <c r="AJ83" s="74">
        <v>2.4367065000000001</v>
      </c>
      <c r="AK83" s="74">
        <v>5.9105341999999998</v>
      </c>
      <c r="AL83" s="74">
        <v>4.4367362000000004</v>
      </c>
      <c r="AM83" s="74">
        <v>9.5305666000000002</v>
      </c>
      <c r="AN83" s="74">
        <v>19.784490000000002</v>
      </c>
      <c r="AO83" s="74">
        <v>39.166097999999998</v>
      </c>
      <c r="AP83" s="74">
        <v>65.341955999999996</v>
      </c>
      <c r="AQ83" s="74">
        <v>2.7567297000000002</v>
      </c>
      <c r="AR83" s="74">
        <v>3.4442403000000001</v>
      </c>
      <c r="AT83" s="88">
        <v>1976</v>
      </c>
      <c r="AU83" s="74">
        <v>1.2117384</v>
      </c>
      <c r="AV83" s="74">
        <v>0.3902929</v>
      </c>
      <c r="AW83" s="74">
        <v>0.31542880000000001</v>
      </c>
      <c r="AX83" s="74">
        <v>0.39658080000000001</v>
      </c>
      <c r="AY83" s="74">
        <v>8.5225499999999996E-2</v>
      </c>
      <c r="AZ83" s="74">
        <v>0.33804109999999998</v>
      </c>
      <c r="BA83" s="74">
        <v>0.30757020000000002</v>
      </c>
      <c r="BB83" s="74">
        <v>0.7115631</v>
      </c>
      <c r="BC83" s="74">
        <v>0.93415789999999999</v>
      </c>
      <c r="BD83" s="74">
        <v>1.3827693999999999</v>
      </c>
      <c r="BE83" s="74">
        <v>1.5455075</v>
      </c>
      <c r="BF83" s="74">
        <v>3.3837408</v>
      </c>
      <c r="BG83" s="74">
        <v>6.1466802999999999</v>
      </c>
      <c r="BH83" s="74">
        <v>8.1521097999999999</v>
      </c>
      <c r="BI83" s="74">
        <v>11.523256</v>
      </c>
      <c r="BJ83" s="74">
        <v>18.671541999999999</v>
      </c>
      <c r="BK83" s="74">
        <v>44.995050999999997</v>
      </c>
      <c r="BL83" s="74">
        <v>66.194636000000003</v>
      </c>
      <c r="BM83" s="74">
        <v>2.6152486000000001</v>
      </c>
      <c r="BN83" s="74">
        <v>3.8070103</v>
      </c>
      <c r="BP83" s="88">
        <v>1976</v>
      </c>
    </row>
    <row r="84" spans="2:68">
      <c r="B84" s="88">
        <v>1977</v>
      </c>
      <c r="C84" s="74">
        <v>0.98303119999999999</v>
      </c>
      <c r="D84" s="74">
        <v>0.14870820000000001</v>
      </c>
      <c r="E84" s="74">
        <v>0.3106294</v>
      </c>
      <c r="F84" s="74">
        <v>0.30359059999999999</v>
      </c>
      <c r="G84" s="74">
        <v>0.1662264</v>
      </c>
      <c r="H84" s="74">
        <v>0.16892950000000001</v>
      </c>
      <c r="I84" s="74">
        <v>0</v>
      </c>
      <c r="J84" s="74">
        <v>0</v>
      </c>
      <c r="K84" s="74">
        <v>1.2783701999999999</v>
      </c>
      <c r="L84" s="74">
        <v>0.99358389999999996</v>
      </c>
      <c r="M84" s="74">
        <v>3.0326848000000002</v>
      </c>
      <c r="N84" s="74">
        <v>3.6186759999999998</v>
      </c>
      <c r="O84" s="74">
        <v>5.2967972000000003</v>
      </c>
      <c r="P84" s="74">
        <v>14.265653</v>
      </c>
      <c r="Q84" s="74">
        <v>14.855098</v>
      </c>
      <c r="R84" s="74">
        <v>17.427295999999998</v>
      </c>
      <c r="S84" s="74">
        <v>65.993082000000001</v>
      </c>
      <c r="T84" s="74">
        <v>101.89685</v>
      </c>
      <c r="U84" s="74">
        <v>2.6320597000000001</v>
      </c>
      <c r="V84" s="74">
        <v>4.8943645</v>
      </c>
      <c r="X84" s="88">
        <v>1977</v>
      </c>
      <c r="Y84" s="74">
        <v>0.6857993</v>
      </c>
      <c r="Z84" s="74">
        <v>0.15537190000000001</v>
      </c>
      <c r="AA84" s="74">
        <v>0.3278162</v>
      </c>
      <c r="AB84" s="74">
        <v>0.1585442</v>
      </c>
      <c r="AC84" s="74">
        <v>0.5105305</v>
      </c>
      <c r="AD84" s="74">
        <v>0.34488410000000003</v>
      </c>
      <c r="AE84" s="74">
        <v>0</v>
      </c>
      <c r="AF84" s="74">
        <v>0.71656339999999996</v>
      </c>
      <c r="AG84" s="74">
        <v>0.81033560000000004</v>
      </c>
      <c r="AH84" s="74">
        <v>1.8557253</v>
      </c>
      <c r="AI84" s="74">
        <v>2.6185345</v>
      </c>
      <c r="AJ84" s="74">
        <v>4.1167752999999996</v>
      </c>
      <c r="AK84" s="74">
        <v>4.8989510000000003</v>
      </c>
      <c r="AL84" s="74">
        <v>7.3837448999999999</v>
      </c>
      <c r="AM84" s="74">
        <v>9.8102997999999992</v>
      </c>
      <c r="AN84" s="74">
        <v>20.881913000000001</v>
      </c>
      <c r="AO84" s="74">
        <v>39.938761</v>
      </c>
      <c r="AP84" s="74">
        <v>73.753406999999996</v>
      </c>
      <c r="AQ84" s="74">
        <v>3.033496</v>
      </c>
      <c r="AR84" s="74">
        <v>3.820287</v>
      </c>
      <c r="AT84" s="88">
        <v>1977</v>
      </c>
      <c r="AU84" s="74">
        <v>0.83778900000000001</v>
      </c>
      <c r="AV84" s="74">
        <v>0.15196699999999999</v>
      </c>
      <c r="AW84" s="74">
        <v>0.31899149999999998</v>
      </c>
      <c r="AX84" s="74">
        <v>0.2326445</v>
      </c>
      <c r="AY84" s="74">
        <v>0.33635690000000001</v>
      </c>
      <c r="AZ84" s="74">
        <v>0.25600149999999999</v>
      </c>
      <c r="BA84" s="74">
        <v>0</v>
      </c>
      <c r="BB84" s="74">
        <v>0.34870139999999999</v>
      </c>
      <c r="BC84" s="74">
        <v>1.0507789000000001</v>
      </c>
      <c r="BD84" s="74">
        <v>1.4106289999999999</v>
      </c>
      <c r="BE84" s="74">
        <v>2.8292836000000001</v>
      </c>
      <c r="BF84" s="74">
        <v>3.8708621000000001</v>
      </c>
      <c r="BG84" s="74">
        <v>5.0901119000000001</v>
      </c>
      <c r="BH84" s="74">
        <v>10.588887</v>
      </c>
      <c r="BI84" s="74">
        <v>12.051546</v>
      </c>
      <c r="BJ84" s="74">
        <v>19.534981999999999</v>
      </c>
      <c r="BK84" s="74">
        <v>48.477797000000002</v>
      </c>
      <c r="BL84" s="74">
        <v>81.924311000000003</v>
      </c>
      <c r="BM84" s="74">
        <v>2.832535</v>
      </c>
      <c r="BN84" s="74">
        <v>4.1920042999999998</v>
      </c>
      <c r="BP84" s="88">
        <v>1977</v>
      </c>
    </row>
    <row r="85" spans="2:68">
      <c r="B85" s="88">
        <v>1978</v>
      </c>
      <c r="C85" s="74">
        <v>0.67059409999999997</v>
      </c>
      <c r="D85" s="74">
        <v>0.73592939999999996</v>
      </c>
      <c r="E85" s="74">
        <v>0.62614080000000005</v>
      </c>
      <c r="F85" s="74">
        <v>0.44970359999999998</v>
      </c>
      <c r="G85" s="74">
        <v>0.16316620000000001</v>
      </c>
      <c r="H85" s="74">
        <v>0</v>
      </c>
      <c r="I85" s="74">
        <v>0.70671499999999998</v>
      </c>
      <c r="J85" s="74">
        <v>0.66495850000000001</v>
      </c>
      <c r="K85" s="74">
        <v>0.504158</v>
      </c>
      <c r="L85" s="74">
        <v>1.0153289000000001</v>
      </c>
      <c r="M85" s="74">
        <v>2.7639440999999998</v>
      </c>
      <c r="N85" s="74">
        <v>4.3572477999999997</v>
      </c>
      <c r="O85" s="74">
        <v>4.9464721000000003</v>
      </c>
      <c r="P85" s="74">
        <v>9.9790007000000003</v>
      </c>
      <c r="Q85" s="74">
        <v>21.229168999999999</v>
      </c>
      <c r="R85" s="74">
        <v>33.512064000000002</v>
      </c>
      <c r="S85" s="74">
        <v>71.438139000000007</v>
      </c>
      <c r="T85" s="74">
        <v>76.429226999999997</v>
      </c>
      <c r="U85" s="74">
        <v>2.9381895</v>
      </c>
      <c r="V85" s="74">
        <v>5.2207327000000001</v>
      </c>
      <c r="X85" s="88">
        <v>1978</v>
      </c>
      <c r="Y85" s="74">
        <v>1.0561780999999999</v>
      </c>
      <c r="Z85" s="74">
        <v>0.1532191</v>
      </c>
      <c r="AA85" s="74">
        <v>0</v>
      </c>
      <c r="AB85" s="74">
        <v>0.1565744</v>
      </c>
      <c r="AC85" s="74">
        <v>0.167436</v>
      </c>
      <c r="AD85" s="74">
        <v>0</v>
      </c>
      <c r="AE85" s="74">
        <v>0.36902000000000001</v>
      </c>
      <c r="AF85" s="74">
        <v>0.23406920000000001</v>
      </c>
      <c r="AG85" s="74">
        <v>0.79391959999999995</v>
      </c>
      <c r="AH85" s="74">
        <v>1.6194332</v>
      </c>
      <c r="AI85" s="74">
        <v>2.0919352999999998</v>
      </c>
      <c r="AJ85" s="74">
        <v>2.556397</v>
      </c>
      <c r="AK85" s="74">
        <v>4.2404256</v>
      </c>
      <c r="AL85" s="74">
        <v>5.6498026000000001</v>
      </c>
      <c r="AM85" s="74">
        <v>9.4465325999999994</v>
      </c>
      <c r="AN85" s="74">
        <v>18.493023999999998</v>
      </c>
      <c r="AO85" s="74">
        <v>40.384196000000003</v>
      </c>
      <c r="AP85" s="74">
        <v>65.676930999999996</v>
      </c>
      <c r="AQ85" s="74">
        <v>2.6748539</v>
      </c>
      <c r="AR85" s="74">
        <v>3.3627471999999998</v>
      </c>
      <c r="AT85" s="88">
        <v>1978</v>
      </c>
      <c r="AU85" s="74">
        <v>0.85868460000000002</v>
      </c>
      <c r="AV85" s="74">
        <v>0.45042579999999999</v>
      </c>
      <c r="AW85" s="74">
        <v>0.3209186</v>
      </c>
      <c r="AX85" s="74">
        <v>0.3063303</v>
      </c>
      <c r="AY85" s="74">
        <v>0.16527349999999999</v>
      </c>
      <c r="AZ85" s="74">
        <v>0</v>
      </c>
      <c r="BA85" s="74">
        <v>0.54152849999999997</v>
      </c>
      <c r="BB85" s="74">
        <v>0.45538380000000001</v>
      </c>
      <c r="BC85" s="74">
        <v>0.64551689999999995</v>
      </c>
      <c r="BD85" s="74">
        <v>1.3081111999999999</v>
      </c>
      <c r="BE85" s="74">
        <v>2.4346394999999998</v>
      </c>
      <c r="BF85" s="74">
        <v>3.4467308000000001</v>
      </c>
      <c r="BG85" s="74">
        <v>4.5793524999999997</v>
      </c>
      <c r="BH85" s="74">
        <v>7.6615992999999998</v>
      </c>
      <c r="BI85" s="74">
        <v>14.669696999999999</v>
      </c>
      <c r="BJ85" s="74">
        <v>24.431754999999999</v>
      </c>
      <c r="BK85" s="74">
        <v>50.581319000000001</v>
      </c>
      <c r="BL85" s="74">
        <v>68.747271999999995</v>
      </c>
      <c r="BM85" s="74">
        <v>2.8065522999999999</v>
      </c>
      <c r="BN85" s="74">
        <v>4.1002587999999998</v>
      </c>
      <c r="BP85" s="88">
        <v>1978</v>
      </c>
    </row>
    <row r="86" spans="2:68">
      <c r="B86" s="89">
        <v>1979</v>
      </c>
      <c r="C86" s="74">
        <v>1.0265991999999999</v>
      </c>
      <c r="D86" s="74">
        <v>0.44392290000000001</v>
      </c>
      <c r="E86" s="74">
        <v>0.46789170000000002</v>
      </c>
      <c r="F86" s="74">
        <v>0.14914069999999999</v>
      </c>
      <c r="G86" s="74">
        <v>0</v>
      </c>
      <c r="H86" s="74">
        <v>0.16615849999999999</v>
      </c>
      <c r="I86" s="74">
        <v>0.34315790000000002</v>
      </c>
      <c r="J86" s="74">
        <v>0.21443119999999999</v>
      </c>
      <c r="K86" s="74">
        <v>0.74168750000000006</v>
      </c>
      <c r="L86" s="74">
        <v>0.51780610000000005</v>
      </c>
      <c r="M86" s="74">
        <v>1.2559217</v>
      </c>
      <c r="N86" s="74">
        <v>2.2350427000000002</v>
      </c>
      <c r="O86" s="74">
        <v>4.6597821000000001</v>
      </c>
      <c r="P86" s="74">
        <v>7.1214329999999997</v>
      </c>
      <c r="Q86" s="74">
        <v>16.968771</v>
      </c>
      <c r="R86" s="74">
        <v>20.053141</v>
      </c>
      <c r="S86" s="74">
        <v>43.700564</v>
      </c>
      <c r="T86" s="74">
        <v>67.801717999999994</v>
      </c>
      <c r="U86" s="74">
        <v>2.0816783999999999</v>
      </c>
      <c r="V86" s="74">
        <v>3.7006903000000002</v>
      </c>
      <c r="X86" s="89">
        <v>1979</v>
      </c>
      <c r="Y86" s="74">
        <v>0.8966712</v>
      </c>
      <c r="Z86" s="74">
        <v>0.15438289999999999</v>
      </c>
      <c r="AA86" s="74">
        <v>0.32698120000000003</v>
      </c>
      <c r="AB86" s="74">
        <v>0.3110173</v>
      </c>
      <c r="AC86" s="74">
        <v>0.16374379999999999</v>
      </c>
      <c r="AD86" s="74">
        <v>0.33814509999999998</v>
      </c>
      <c r="AE86" s="74">
        <v>0.3561298</v>
      </c>
      <c r="AF86" s="74">
        <v>0.22530790000000001</v>
      </c>
      <c r="AG86" s="74">
        <v>0.25873620000000003</v>
      </c>
      <c r="AH86" s="74">
        <v>0</v>
      </c>
      <c r="AI86" s="74">
        <v>0.78737259999999998</v>
      </c>
      <c r="AJ86" s="74">
        <v>2.1984303000000001</v>
      </c>
      <c r="AK86" s="74">
        <v>5.2624307999999997</v>
      </c>
      <c r="AL86" s="74">
        <v>3.9967299000000001</v>
      </c>
      <c r="AM86" s="74">
        <v>8.1831879000000001</v>
      </c>
      <c r="AN86" s="74">
        <v>18.667662</v>
      </c>
      <c r="AO86" s="74">
        <v>36.622934999999998</v>
      </c>
      <c r="AP86" s="74">
        <v>85.098890999999995</v>
      </c>
      <c r="AQ86" s="74">
        <v>2.6439118000000001</v>
      </c>
      <c r="AR86" s="74">
        <v>3.298028</v>
      </c>
      <c r="AT86" s="89">
        <v>1979</v>
      </c>
      <c r="AU86" s="74">
        <v>0.96316170000000001</v>
      </c>
      <c r="AV86" s="74">
        <v>0.30222139999999997</v>
      </c>
      <c r="AW86" s="74">
        <v>0.39909640000000002</v>
      </c>
      <c r="AX86" s="74">
        <v>0.22838720000000001</v>
      </c>
      <c r="AY86" s="74">
        <v>8.0644999999999994E-2</v>
      </c>
      <c r="AZ86" s="74">
        <v>0.25140430000000002</v>
      </c>
      <c r="BA86" s="74">
        <v>0.34952359999999999</v>
      </c>
      <c r="BB86" s="74">
        <v>0.21973509999999999</v>
      </c>
      <c r="BC86" s="74">
        <v>0.50570369999999998</v>
      </c>
      <c r="BD86" s="74">
        <v>0.2662602</v>
      </c>
      <c r="BE86" s="74">
        <v>1.0267888999999999</v>
      </c>
      <c r="BF86" s="74">
        <v>2.2165853000000002</v>
      </c>
      <c r="BG86" s="74">
        <v>4.9740577000000004</v>
      </c>
      <c r="BH86" s="74">
        <v>5.4480962000000002</v>
      </c>
      <c r="BI86" s="74">
        <v>12.072369999999999</v>
      </c>
      <c r="BJ86" s="74">
        <v>19.220988999999999</v>
      </c>
      <c r="BK86" s="74">
        <v>38.959915000000002</v>
      </c>
      <c r="BL86" s="74">
        <v>80.250041999999993</v>
      </c>
      <c r="BM86" s="74">
        <v>2.3629540000000002</v>
      </c>
      <c r="BN86" s="74">
        <v>3.5086233</v>
      </c>
      <c r="BP86" s="89">
        <v>1979</v>
      </c>
    </row>
    <row r="87" spans="2:68">
      <c r="B87" s="89">
        <v>1980</v>
      </c>
      <c r="C87" s="74">
        <v>1.0346683000000001</v>
      </c>
      <c r="D87" s="74">
        <v>0.14987110000000001</v>
      </c>
      <c r="E87" s="74">
        <v>0</v>
      </c>
      <c r="F87" s="74">
        <v>0.1500319</v>
      </c>
      <c r="G87" s="74">
        <v>0</v>
      </c>
      <c r="H87" s="74">
        <v>0.49135780000000001</v>
      </c>
      <c r="I87" s="74">
        <v>0.16671250000000001</v>
      </c>
      <c r="J87" s="74">
        <v>0</v>
      </c>
      <c r="K87" s="74">
        <v>0.24116090000000001</v>
      </c>
      <c r="L87" s="74">
        <v>0.52616620000000003</v>
      </c>
      <c r="M87" s="74">
        <v>2.2698269</v>
      </c>
      <c r="N87" s="74">
        <v>3.0065981000000002</v>
      </c>
      <c r="O87" s="74">
        <v>5.3137222</v>
      </c>
      <c r="P87" s="74">
        <v>8.1373917000000002</v>
      </c>
      <c r="Q87" s="74">
        <v>13.520663000000001</v>
      </c>
      <c r="R87" s="74">
        <v>27.351762999999998</v>
      </c>
      <c r="S87" s="74">
        <v>48.775531000000001</v>
      </c>
      <c r="T87" s="74">
        <v>84.289221999999995</v>
      </c>
      <c r="U87" s="74">
        <v>2.2894334000000001</v>
      </c>
      <c r="V87" s="74">
        <v>4.1692539000000002</v>
      </c>
      <c r="X87" s="89">
        <v>1980</v>
      </c>
      <c r="Y87" s="74">
        <v>1.0863799000000001</v>
      </c>
      <c r="Z87" s="74">
        <v>0.31282019999999999</v>
      </c>
      <c r="AA87" s="74">
        <v>0.16083510000000001</v>
      </c>
      <c r="AB87" s="74">
        <v>0.15599850000000001</v>
      </c>
      <c r="AC87" s="74">
        <v>0.15997339999999999</v>
      </c>
      <c r="AD87" s="74">
        <v>0.50053720000000002</v>
      </c>
      <c r="AE87" s="74">
        <v>0</v>
      </c>
      <c r="AF87" s="74">
        <v>0.42991800000000002</v>
      </c>
      <c r="AG87" s="74">
        <v>0.25305240000000001</v>
      </c>
      <c r="AH87" s="74">
        <v>0.5533728</v>
      </c>
      <c r="AI87" s="74">
        <v>1.5871755999999999</v>
      </c>
      <c r="AJ87" s="74">
        <v>2.1564388999999999</v>
      </c>
      <c r="AK87" s="74">
        <v>2.5938403000000001</v>
      </c>
      <c r="AL87" s="74">
        <v>3.1820784999999998</v>
      </c>
      <c r="AM87" s="74">
        <v>11.164607999999999</v>
      </c>
      <c r="AN87" s="74">
        <v>17.802159</v>
      </c>
      <c r="AO87" s="74">
        <v>32.768084000000002</v>
      </c>
      <c r="AP87" s="74">
        <v>74.225533999999996</v>
      </c>
      <c r="AQ87" s="74">
        <v>2.5281026999999998</v>
      </c>
      <c r="AR87" s="74">
        <v>3.1084018000000002</v>
      </c>
      <c r="AT87" s="89">
        <v>1980</v>
      </c>
      <c r="AU87" s="74">
        <v>1.0598936999999999</v>
      </c>
      <c r="AV87" s="74">
        <v>0.22960620000000001</v>
      </c>
      <c r="AW87" s="74">
        <v>7.86028E-2</v>
      </c>
      <c r="AX87" s="74">
        <v>0.15295700000000001</v>
      </c>
      <c r="AY87" s="74">
        <v>7.8793000000000002E-2</v>
      </c>
      <c r="AZ87" s="74">
        <v>0.49590509999999999</v>
      </c>
      <c r="BA87" s="74">
        <v>8.4710900000000006E-2</v>
      </c>
      <c r="BB87" s="74">
        <v>0.2104087</v>
      </c>
      <c r="BC87" s="74">
        <v>0.24696360000000001</v>
      </c>
      <c r="BD87" s="74">
        <v>0.53942670000000004</v>
      </c>
      <c r="BE87" s="74">
        <v>1.9366433999999999</v>
      </c>
      <c r="BF87" s="74">
        <v>2.5785648000000001</v>
      </c>
      <c r="BG87" s="74">
        <v>3.8936130000000002</v>
      </c>
      <c r="BH87" s="74">
        <v>5.4860550000000003</v>
      </c>
      <c r="BI87" s="74">
        <v>12.205415</v>
      </c>
      <c r="BJ87" s="74">
        <v>21.650390000000002</v>
      </c>
      <c r="BK87" s="74">
        <v>38.131293999999997</v>
      </c>
      <c r="BL87" s="74">
        <v>77.008035000000007</v>
      </c>
      <c r="BM87" s="74">
        <v>2.4089242999999998</v>
      </c>
      <c r="BN87" s="74">
        <v>3.5249828000000001</v>
      </c>
      <c r="BP87" s="89">
        <v>1980</v>
      </c>
    </row>
    <row r="88" spans="2:68">
      <c r="B88" s="89">
        <v>1981</v>
      </c>
      <c r="C88" s="74">
        <v>0.85731239999999997</v>
      </c>
      <c r="D88" s="74">
        <v>0.30811749999999999</v>
      </c>
      <c r="E88" s="74">
        <v>0.44627119999999998</v>
      </c>
      <c r="F88" s="74">
        <v>0.15133650000000001</v>
      </c>
      <c r="G88" s="74">
        <v>0.60620850000000004</v>
      </c>
      <c r="H88" s="74">
        <v>0.3213316</v>
      </c>
      <c r="I88" s="74">
        <v>0.3214127</v>
      </c>
      <c r="J88" s="74">
        <v>0.59502790000000005</v>
      </c>
      <c r="K88" s="74">
        <v>0.2340923</v>
      </c>
      <c r="L88" s="74">
        <v>0.26501999999999998</v>
      </c>
      <c r="M88" s="74">
        <v>1.5168790999999999</v>
      </c>
      <c r="N88" s="74">
        <v>2.7017023</v>
      </c>
      <c r="O88" s="74">
        <v>3.7690982000000002</v>
      </c>
      <c r="P88" s="74">
        <v>6.7960583000000003</v>
      </c>
      <c r="Q88" s="74">
        <v>15.338381999999999</v>
      </c>
      <c r="R88" s="74">
        <v>27.309282</v>
      </c>
      <c r="S88" s="74">
        <v>42.262179000000003</v>
      </c>
      <c r="T88" s="74">
        <v>75.583068999999995</v>
      </c>
      <c r="U88" s="74">
        <v>2.2421323000000002</v>
      </c>
      <c r="V88" s="74">
        <v>3.9168064999999999</v>
      </c>
      <c r="X88" s="89">
        <v>1981</v>
      </c>
      <c r="Y88" s="74">
        <v>0.71890730000000003</v>
      </c>
      <c r="Z88" s="74">
        <v>0</v>
      </c>
      <c r="AA88" s="74">
        <v>0.31049579999999999</v>
      </c>
      <c r="AB88" s="74">
        <v>0.62866789999999995</v>
      </c>
      <c r="AC88" s="74">
        <v>0.46727010000000002</v>
      </c>
      <c r="AD88" s="74">
        <v>0.3291791</v>
      </c>
      <c r="AE88" s="74">
        <v>0.1653743</v>
      </c>
      <c r="AF88" s="74">
        <v>0.82492259999999995</v>
      </c>
      <c r="AG88" s="74">
        <v>0.49185610000000002</v>
      </c>
      <c r="AH88" s="74">
        <v>0.8372077</v>
      </c>
      <c r="AI88" s="74">
        <v>0.2638105</v>
      </c>
      <c r="AJ88" s="74">
        <v>4.0490639000000002</v>
      </c>
      <c r="AK88" s="74">
        <v>3.4236342999999998</v>
      </c>
      <c r="AL88" s="74">
        <v>4.8938899999999999</v>
      </c>
      <c r="AM88" s="74">
        <v>11.089867999999999</v>
      </c>
      <c r="AN88" s="74">
        <v>17.484781999999999</v>
      </c>
      <c r="AO88" s="74">
        <v>34.291201000000001</v>
      </c>
      <c r="AP88" s="74">
        <v>70.850879000000006</v>
      </c>
      <c r="AQ88" s="74">
        <v>2.7558554000000002</v>
      </c>
      <c r="AR88" s="74">
        <v>3.2686641999999999</v>
      </c>
      <c r="AT88" s="89">
        <v>1981</v>
      </c>
      <c r="AU88" s="74">
        <v>0.7897383</v>
      </c>
      <c r="AV88" s="74">
        <v>0.1575356</v>
      </c>
      <c r="AW88" s="74">
        <v>0.37983299999999998</v>
      </c>
      <c r="AX88" s="74">
        <v>0.38549159999999999</v>
      </c>
      <c r="AY88" s="74">
        <v>0.53768970000000005</v>
      </c>
      <c r="AZ88" s="74">
        <v>0.325208</v>
      </c>
      <c r="BA88" s="74">
        <v>0.24451030000000001</v>
      </c>
      <c r="BB88" s="74">
        <v>0.70773410000000003</v>
      </c>
      <c r="BC88" s="74">
        <v>0.35979640000000002</v>
      </c>
      <c r="BD88" s="74">
        <v>0.5437265</v>
      </c>
      <c r="BE88" s="74">
        <v>0.90368170000000003</v>
      </c>
      <c r="BF88" s="74">
        <v>3.3756732999999999</v>
      </c>
      <c r="BG88" s="74">
        <v>3.5880700000000001</v>
      </c>
      <c r="BH88" s="74">
        <v>5.7812523000000002</v>
      </c>
      <c r="BI88" s="74">
        <v>12.952723000000001</v>
      </c>
      <c r="BJ88" s="74">
        <v>21.487964999999999</v>
      </c>
      <c r="BK88" s="74">
        <v>36.983448000000003</v>
      </c>
      <c r="BL88" s="74">
        <v>72.132490000000004</v>
      </c>
      <c r="BM88" s="74">
        <v>2.4994538999999998</v>
      </c>
      <c r="BN88" s="74">
        <v>3.5206827000000001</v>
      </c>
      <c r="BP88" s="89">
        <v>1981</v>
      </c>
    </row>
    <row r="89" spans="2:68">
      <c r="B89" s="89">
        <v>1982</v>
      </c>
      <c r="C89" s="74">
        <v>1.0140102</v>
      </c>
      <c r="D89" s="74">
        <v>0.31627349999999999</v>
      </c>
      <c r="E89" s="74">
        <v>0.2892016</v>
      </c>
      <c r="F89" s="74">
        <v>0</v>
      </c>
      <c r="G89" s="74">
        <v>0.59175009999999995</v>
      </c>
      <c r="H89" s="74">
        <v>0.1579315</v>
      </c>
      <c r="I89" s="74">
        <v>0.4821686</v>
      </c>
      <c r="J89" s="74">
        <v>0.36546770000000001</v>
      </c>
      <c r="K89" s="74">
        <v>0.45040380000000002</v>
      </c>
      <c r="L89" s="74">
        <v>0.78225429999999996</v>
      </c>
      <c r="M89" s="74">
        <v>1.784467</v>
      </c>
      <c r="N89" s="74">
        <v>4.0093443999999998</v>
      </c>
      <c r="O89" s="74">
        <v>5.2552922000000004</v>
      </c>
      <c r="P89" s="74">
        <v>7.9201646999999999</v>
      </c>
      <c r="Q89" s="74">
        <v>11.987401999999999</v>
      </c>
      <c r="R89" s="74">
        <v>41.514747</v>
      </c>
      <c r="S89" s="74">
        <v>58.312226000000003</v>
      </c>
      <c r="T89" s="74">
        <v>87.842585999999997</v>
      </c>
      <c r="U89" s="74">
        <v>2.7437325000000001</v>
      </c>
      <c r="V89" s="74">
        <v>4.8391386000000001</v>
      </c>
      <c r="X89" s="89">
        <v>1982</v>
      </c>
      <c r="Y89" s="74">
        <v>0.70976850000000002</v>
      </c>
      <c r="Z89" s="74">
        <v>0.49757760000000001</v>
      </c>
      <c r="AA89" s="74">
        <v>0.30171920000000002</v>
      </c>
      <c r="AB89" s="74">
        <v>0.4755202</v>
      </c>
      <c r="AC89" s="74">
        <v>0.15210509999999999</v>
      </c>
      <c r="AD89" s="74">
        <v>0.1611736</v>
      </c>
      <c r="AE89" s="74">
        <v>0.49473519999999999</v>
      </c>
      <c r="AF89" s="74">
        <v>0.38022889999999998</v>
      </c>
      <c r="AG89" s="74">
        <v>0</v>
      </c>
      <c r="AH89" s="74">
        <v>0.82233460000000003</v>
      </c>
      <c r="AI89" s="74">
        <v>1.0699965</v>
      </c>
      <c r="AJ89" s="74">
        <v>2.4184706999999999</v>
      </c>
      <c r="AK89" s="74">
        <v>3.9192395000000002</v>
      </c>
      <c r="AL89" s="74">
        <v>5.166766</v>
      </c>
      <c r="AM89" s="74">
        <v>11.08638</v>
      </c>
      <c r="AN89" s="74">
        <v>18.008284</v>
      </c>
      <c r="AO89" s="74">
        <v>29.531122</v>
      </c>
      <c r="AP89" s="74">
        <v>83.621720999999994</v>
      </c>
      <c r="AQ89" s="74">
        <v>2.8145551000000002</v>
      </c>
      <c r="AR89" s="74">
        <v>3.3175916000000001</v>
      </c>
      <c r="AT89" s="89">
        <v>1982</v>
      </c>
      <c r="AU89" s="74">
        <v>0.86559549999999996</v>
      </c>
      <c r="AV89" s="74">
        <v>0.40476489999999998</v>
      </c>
      <c r="AW89" s="74">
        <v>0.29532779999999997</v>
      </c>
      <c r="AX89" s="74">
        <v>0.23273959999999999</v>
      </c>
      <c r="AY89" s="74">
        <v>0.37498100000000001</v>
      </c>
      <c r="AZ89" s="74">
        <v>0.15953609999999999</v>
      </c>
      <c r="BA89" s="74">
        <v>0.4883711</v>
      </c>
      <c r="BB89" s="74">
        <v>0.37270219999999998</v>
      </c>
      <c r="BC89" s="74">
        <v>0.23099939999999999</v>
      </c>
      <c r="BD89" s="74">
        <v>0.80179389999999995</v>
      </c>
      <c r="BE89" s="74">
        <v>1.4358308</v>
      </c>
      <c r="BF89" s="74">
        <v>3.2160286999999999</v>
      </c>
      <c r="BG89" s="74">
        <v>4.5586589000000002</v>
      </c>
      <c r="BH89" s="74">
        <v>6.4476076999999998</v>
      </c>
      <c r="BI89" s="74">
        <v>11.481935</v>
      </c>
      <c r="BJ89" s="74">
        <v>27.589656999999999</v>
      </c>
      <c r="BK89" s="74">
        <v>39.411701999999998</v>
      </c>
      <c r="BL89" s="74">
        <v>84.752944999999997</v>
      </c>
      <c r="BM89" s="74">
        <v>2.7791961000000001</v>
      </c>
      <c r="BN89" s="74">
        <v>3.9248344999999998</v>
      </c>
      <c r="BP89" s="89">
        <v>1982</v>
      </c>
    </row>
    <row r="90" spans="2:68">
      <c r="B90" s="89">
        <v>1983</v>
      </c>
      <c r="C90" s="74">
        <v>0.66648010000000002</v>
      </c>
      <c r="D90" s="74">
        <v>0.64544239999999997</v>
      </c>
      <c r="E90" s="74">
        <v>0.42838910000000002</v>
      </c>
      <c r="F90" s="74">
        <v>0.30557069999999997</v>
      </c>
      <c r="G90" s="74">
        <v>0.43854460000000001</v>
      </c>
      <c r="H90" s="74">
        <v>0.31180330000000001</v>
      </c>
      <c r="I90" s="74">
        <v>0</v>
      </c>
      <c r="J90" s="74">
        <v>0.85908289999999998</v>
      </c>
      <c r="K90" s="74">
        <v>0.65630149999999998</v>
      </c>
      <c r="L90" s="74">
        <v>1.0175295</v>
      </c>
      <c r="M90" s="74">
        <v>1.5570261000000001</v>
      </c>
      <c r="N90" s="74">
        <v>3.4257404999999999</v>
      </c>
      <c r="O90" s="74">
        <v>3.1302431999999998</v>
      </c>
      <c r="P90" s="74">
        <v>6.3529878999999996</v>
      </c>
      <c r="Q90" s="74">
        <v>12.598095000000001</v>
      </c>
      <c r="R90" s="74">
        <v>31.180980000000002</v>
      </c>
      <c r="S90" s="74">
        <v>46.737870000000001</v>
      </c>
      <c r="T90" s="74">
        <v>79.258416999999994</v>
      </c>
      <c r="U90" s="74">
        <v>2.4068654</v>
      </c>
      <c r="V90" s="74">
        <v>4.1435589999999998</v>
      </c>
      <c r="X90" s="89">
        <v>1983</v>
      </c>
      <c r="Y90" s="74">
        <v>0.70167190000000002</v>
      </c>
      <c r="Z90" s="74">
        <v>0.1695913</v>
      </c>
      <c r="AA90" s="74">
        <v>0.14900820000000001</v>
      </c>
      <c r="AB90" s="74">
        <v>0.1596506</v>
      </c>
      <c r="AC90" s="74">
        <v>0.1505215</v>
      </c>
      <c r="AD90" s="74">
        <v>0.15898809999999999</v>
      </c>
      <c r="AE90" s="74">
        <v>0.65149440000000003</v>
      </c>
      <c r="AF90" s="74">
        <v>0.17886179999999999</v>
      </c>
      <c r="AG90" s="74">
        <v>0.2307273</v>
      </c>
      <c r="AH90" s="74">
        <v>0.80221629999999999</v>
      </c>
      <c r="AI90" s="74">
        <v>1.3614295999999999</v>
      </c>
      <c r="AJ90" s="74">
        <v>1.0690042</v>
      </c>
      <c r="AK90" s="74">
        <v>2.9107335999999999</v>
      </c>
      <c r="AL90" s="74">
        <v>5.1498963</v>
      </c>
      <c r="AM90" s="74">
        <v>7.8388659000000001</v>
      </c>
      <c r="AN90" s="74">
        <v>18.940963</v>
      </c>
      <c r="AO90" s="74">
        <v>34.163727000000002</v>
      </c>
      <c r="AP90" s="74">
        <v>75.999202999999994</v>
      </c>
      <c r="AQ90" s="74">
        <v>2.6079759999999998</v>
      </c>
      <c r="AR90" s="74">
        <v>3.0727232</v>
      </c>
      <c r="AT90" s="89">
        <v>1983</v>
      </c>
      <c r="AU90" s="74">
        <v>0.68362339999999999</v>
      </c>
      <c r="AV90" s="74">
        <v>0.41343400000000002</v>
      </c>
      <c r="AW90" s="74">
        <v>0.2916723</v>
      </c>
      <c r="AX90" s="74">
        <v>0.2342138</v>
      </c>
      <c r="AY90" s="74">
        <v>0.2966395</v>
      </c>
      <c r="AZ90" s="74">
        <v>0.23614460000000001</v>
      </c>
      <c r="BA90" s="74">
        <v>0.32284750000000001</v>
      </c>
      <c r="BB90" s="74">
        <v>0.52580519999999997</v>
      </c>
      <c r="BC90" s="74">
        <v>0.44917629999999997</v>
      </c>
      <c r="BD90" s="74">
        <v>0.91255980000000003</v>
      </c>
      <c r="BE90" s="74">
        <v>1.4615784000000001</v>
      </c>
      <c r="BF90" s="74">
        <v>2.2556590999999999</v>
      </c>
      <c r="BG90" s="74">
        <v>3.0165003000000001</v>
      </c>
      <c r="BH90" s="74">
        <v>5.7077836</v>
      </c>
      <c r="BI90" s="74">
        <v>9.9333082000000008</v>
      </c>
      <c r="BJ90" s="74">
        <v>23.909901999999999</v>
      </c>
      <c r="BK90" s="74">
        <v>38.537734</v>
      </c>
      <c r="BL90" s="74">
        <v>76.864654000000002</v>
      </c>
      <c r="BM90" s="74">
        <v>2.5075563999999999</v>
      </c>
      <c r="BN90" s="74">
        <v>3.5257111000000001</v>
      </c>
      <c r="BP90" s="89">
        <v>1983</v>
      </c>
    </row>
    <row r="91" spans="2:68">
      <c r="B91" s="89">
        <v>1984</v>
      </c>
      <c r="C91" s="74">
        <v>0.98861120000000002</v>
      </c>
      <c r="D91" s="74">
        <v>0.49362650000000002</v>
      </c>
      <c r="E91" s="74">
        <v>0.14321310000000001</v>
      </c>
      <c r="F91" s="74">
        <v>0.30401790000000001</v>
      </c>
      <c r="G91" s="74">
        <v>0.29119240000000002</v>
      </c>
      <c r="H91" s="74">
        <v>0.30689339999999998</v>
      </c>
      <c r="I91" s="74">
        <v>0.63811320000000005</v>
      </c>
      <c r="J91" s="74">
        <v>0.33180209999999999</v>
      </c>
      <c r="K91" s="74">
        <v>0.63021110000000002</v>
      </c>
      <c r="L91" s="74">
        <v>1.2340773</v>
      </c>
      <c r="M91" s="74">
        <v>0.26321119999999998</v>
      </c>
      <c r="N91" s="74">
        <v>1.8299791999999999</v>
      </c>
      <c r="O91" s="74">
        <v>6.2598368999999998</v>
      </c>
      <c r="P91" s="74">
        <v>7.6188643000000003</v>
      </c>
      <c r="Q91" s="74">
        <v>14.073251000000001</v>
      </c>
      <c r="R91" s="74">
        <v>32.354405</v>
      </c>
      <c r="S91" s="74">
        <v>44.179006999999999</v>
      </c>
      <c r="T91" s="74">
        <v>105.97078999999999</v>
      </c>
      <c r="U91" s="74">
        <v>2.6227106999999998</v>
      </c>
      <c r="V91" s="74">
        <v>4.5536491999999997</v>
      </c>
      <c r="X91" s="89">
        <v>1984</v>
      </c>
      <c r="Y91" s="74">
        <v>0.69333579999999995</v>
      </c>
      <c r="Z91" s="74">
        <v>0.17281540000000001</v>
      </c>
      <c r="AA91" s="74">
        <v>0.44956410000000002</v>
      </c>
      <c r="AB91" s="74">
        <v>0.47652860000000002</v>
      </c>
      <c r="AC91" s="74">
        <v>0</v>
      </c>
      <c r="AD91" s="74">
        <v>0.46940130000000002</v>
      </c>
      <c r="AE91" s="74">
        <v>0</v>
      </c>
      <c r="AF91" s="74">
        <v>0.51726550000000004</v>
      </c>
      <c r="AG91" s="74">
        <v>0</v>
      </c>
      <c r="AH91" s="74">
        <v>0</v>
      </c>
      <c r="AI91" s="74">
        <v>1.3810857999999999</v>
      </c>
      <c r="AJ91" s="74">
        <v>1.6024613999999999</v>
      </c>
      <c r="AK91" s="74">
        <v>2.2439825999999998</v>
      </c>
      <c r="AL91" s="74">
        <v>6.2321691000000001</v>
      </c>
      <c r="AM91" s="74">
        <v>10.697263</v>
      </c>
      <c r="AN91" s="74">
        <v>15.321757</v>
      </c>
      <c r="AO91" s="74">
        <v>33.651249</v>
      </c>
      <c r="AP91" s="74">
        <v>61.278927000000003</v>
      </c>
      <c r="AQ91" s="74">
        <v>2.5252593000000001</v>
      </c>
      <c r="AR91" s="74">
        <v>2.8570950000000002</v>
      </c>
      <c r="AT91" s="89">
        <v>1984</v>
      </c>
      <c r="AU91" s="74">
        <v>0.84471370000000001</v>
      </c>
      <c r="AV91" s="74">
        <v>0.33715469999999997</v>
      </c>
      <c r="AW91" s="74">
        <v>0.29291729999999999</v>
      </c>
      <c r="AX91" s="74">
        <v>0.38837699999999997</v>
      </c>
      <c r="AY91" s="74">
        <v>0.1479365</v>
      </c>
      <c r="AZ91" s="74">
        <v>0.38735550000000002</v>
      </c>
      <c r="BA91" s="74">
        <v>0.3208319</v>
      </c>
      <c r="BB91" s="74">
        <v>0.42274650000000003</v>
      </c>
      <c r="BC91" s="74">
        <v>0.32320339999999997</v>
      </c>
      <c r="BD91" s="74">
        <v>0.63205769999999994</v>
      </c>
      <c r="BE91" s="74">
        <v>0.80867219999999995</v>
      </c>
      <c r="BF91" s="74">
        <v>1.7174366999999999</v>
      </c>
      <c r="BG91" s="74">
        <v>4.1908665000000003</v>
      </c>
      <c r="BH91" s="74">
        <v>6.8747039000000001</v>
      </c>
      <c r="BI91" s="74">
        <v>12.185395</v>
      </c>
      <c r="BJ91" s="74">
        <v>22.240193999999999</v>
      </c>
      <c r="BK91" s="74">
        <v>37.348165000000002</v>
      </c>
      <c r="BL91" s="74">
        <v>73.177397999999997</v>
      </c>
      <c r="BM91" s="74">
        <v>2.5739131999999998</v>
      </c>
      <c r="BN91" s="74">
        <v>3.4833728000000002</v>
      </c>
      <c r="BP91" s="89">
        <v>1984</v>
      </c>
    </row>
    <row r="92" spans="2:68">
      <c r="B92" s="89">
        <v>1985</v>
      </c>
      <c r="C92" s="74">
        <v>0.81410289999999996</v>
      </c>
      <c r="D92" s="74">
        <v>0.16595750000000001</v>
      </c>
      <c r="E92" s="74">
        <v>0.1446839</v>
      </c>
      <c r="F92" s="74">
        <v>0</v>
      </c>
      <c r="G92" s="74">
        <v>0.43696810000000003</v>
      </c>
      <c r="H92" s="74">
        <v>1.3492059999999999</v>
      </c>
      <c r="I92" s="74">
        <v>1.275004</v>
      </c>
      <c r="J92" s="74">
        <v>2.5615573999999999</v>
      </c>
      <c r="K92" s="74">
        <v>2.0159908</v>
      </c>
      <c r="L92" s="74">
        <v>1.6660082000000001</v>
      </c>
      <c r="M92" s="74">
        <v>2.3999936000000002</v>
      </c>
      <c r="N92" s="74">
        <v>2.8564973999999999</v>
      </c>
      <c r="O92" s="74">
        <v>3.7715486</v>
      </c>
      <c r="P92" s="74">
        <v>11.42146</v>
      </c>
      <c r="Q92" s="74">
        <v>13.161678999999999</v>
      </c>
      <c r="R92" s="74">
        <v>23.747328</v>
      </c>
      <c r="S92" s="74">
        <v>47.307419000000003</v>
      </c>
      <c r="T92" s="74">
        <v>126.51588</v>
      </c>
      <c r="U92" s="74">
        <v>3.1714908999999998</v>
      </c>
      <c r="V92" s="74">
        <v>5.2373709000000002</v>
      </c>
      <c r="X92" s="89">
        <v>1985</v>
      </c>
      <c r="Y92" s="74">
        <v>0.68331330000000001</v>
      </c>
      <c r="Z92" s="74">
        <v>0.34930410000000001</v>
      </c>
      <c r="AA92" s="74">
        <v>0.30317179999999999</v>
      </c>
      <c r="AB92" s="74">
        <v>0</v>
      </c>
      <c r="AC92" s="74">
        <v>0</v>
      </c>
      <c r="AD92" s="74">
        <v>0.45980680000000002</v>
      </c>
      <c r="AE92" s="74">
        <v>0.6397891</v>
      </c>
      <c r="AF92" s="74">
        <v>0.49749919999999997</v>
      </c>
      <c r="AG92" s="74">
        <v>0</v>
      </c>
      <c r="AH92" s="74">
        <v>0.75283820000000001</v>
      </c>
      <c r="AI92" s="74">
        <v>1.6757811</v>
      </c>
      <c r="AJ92" s="74">
        <v>1.8719730999999999</v>
      </c>
      <c r="AK92" s="74">
        <v>3.0231490999999999</v>
      </c>
      <c r="AL92" s="74">
        <v>5.4713761999999999</v>
      </c>
      <c r="AM92" s="74">
        <v>10.416747000000001</v>
      </c>
      <c r="AN92" s="74">
        <v>21.197956000000001</v>
      </c>
      <c r="AO92" s="74">
        <v>30.327186999999999</v>
      </c>
      <c r="AP92" s="74">
        <v>82.197024999999996</v>
      </c>
      <c r="AQ92" s="74">
        <v>2.9725823999999998</v>
      </c>
      <c r="AR92" s="74">
        <v>3.3413748999999999</v>
      </c>
      <c r="AT92" s="89">
        <v>1985</v>
      </c>
      <c r="AU92" s="74">
        <v>0.75027759999999999</v>
      </c>
      <c r="AV92" s="74">
        <v>0.25529069999999998</v>
      </c>
      <c r="AW92" s="74">
        <v>0.22208169999999999</v>
      </c>
      <c r="AX92" s="74">
        <v>0</v>
      </c>
      <c r="AY92" s="74">
        <v>0.2223126</v>
      </c>
      <c r="AZ92" s="74">
        <v>0.90943059999999998</v>
      </c>
      <c r="BA92" s="74">
        <v>0.95796530000000002</v>
      </c>
      <c r="BB92" s="74">
        <v>1.54769</v>
      </c>
      <c r="BC92" s="74">
        <v>1.0325063999999999</v>
      </c>
      <c r="BD92" s="74">
        <v>1.2215113</v>
      </c>
      <c r="BE92" s="74">
        <v>2.0462647</v>
      </c>
      <c r="BF92" s="74">
        <v>2.3714664999999999</v>
      </c>
      <c r="BG92" s="74">
        <v>3.3872230999999999</v>
      </c>
      <c r="BH92" s="74">
        <v>8.2366443</v>
      </c>
      <c r="BI92" s="74">
        <v>11.629435000000001</v>
      </c>
      <c r="BJ92" s="74">
        <v>22.235828999999999</v>
      </c>
      <c r="BK92" s="74">
        <v>36.348792000000003</v>
      </c>
      <c r="BL92" s="74">
        <v>94.045439000000002</v>
      </c>
      <c r="BM92" s="74">
        <v>3.0718926999999998</v>
      </c>
      <c r="BN92" s="74">
        <v>4.0926523000000001</v>
      </c>
      <c r="BP92" s="89">
        <v>1985</v>
      </c>
    </row>
    <row r="93" spans="2:68">
      <c r="B93" s="89">
        <v>1986</v>
      </c>
      <c r="C93" s="74">
        <v>0.80772829999999995</v>
      </c>
      <c r="D93" s="74">
        <v>0.33064519999999997</v>
      </c>
      <c r="E93" s="74">
        <v>0.44629439999999998</v>
      </c>
      <c r="F93" s="74">
        <v>0.5809301</v>
      </c>
      <c r="G93" s="74">
        <v>1.0287732999999999</v>
      </c>
      <c r="H93" s="74">
        <v>2.3468773000000001</v>
      </c>
      <c r="I93" s="74">
        <v>2.8315465999999998</v>
      </c>
      <c r="J93" s="74">
        <v>3.4281476</v>
      </c>
      <c r="K93" s="74">
        <v>2.3071731999999998</v>
      </c>
      <c r="L93" s="74">
        <v>1.6159527</v>
      </c>
      <c r="M93" s="74">
        <v>2.6525268999999998</v>
      </c>
      <c r="N93" s="74">
        <v>4.9371936999999999</v>
      </c>
      <c r="O93" s="74">
        <v>3.412979</v>
      </c>
      <c r="P93" s="74">
        <v>8.6449265999999998</v>
      </c>
      <c r="Q93" s="74">
        <v>17.674258999999999</v>
      </c>
      <c r="R93" s="74">
        <v>21.09355</v>
      </c>
      <c r="S93" s="74">
        <v>60.294539</v>
      </c>
      <c r="T93" s="74">
        <v>112.36926</v>
      </c>
      <c r="U93" s="74">
        <v>3.7999111999999999</v>
      </c>
      <c r="V93" s="74">
        <v>5.7419814000000002</v>
      </c>
      <c r="X93" s="89">
        <v>1986</v>
      </c>
      <c r="Y93" s="74">
        <v>0.6785814</v>
      </c>
      <c r="Z93" s="74">
        <v>0.17403109999999999</v>
      </c>
      <c r="AA93" s="74">
        <v>0</v>
      </c>
      <c r="AB93" s="74">
        <v>0</v>
      </c>
      <c r="AC93" s="74">
        <v>0.76186180000000003</v>
      </c>
      <c r="AD93" s="74">
        <v>0.14999029999999999</v>
      </c>
      <c r="AE93" s="74">
        <v>0.31570039999999999</v>
      </c>
      <c r="AF93" s="74">
        <v>0.32002770000000003</v>
      </c>
      <c r="AG93" s="74">
        <v>0.40468219999999999</v>
      </c>
      <c r="AH93" s="74">
        <v>0.24444440000000001</v>
      </c>
      <c r="AI93" s="74">
        <v>1.1115680999999999</v>
      </c>
      <c r="AJ93" s="74">
        <v>0.53951689999999997</v>
      </c>
      <c r="AK93" s="74">
        <v>3.8060646999999999</v>
      </c>
      <c r="AL93" s="74">
        <v>7.2344860999999998</v>
      </c>
      <c r="AM93" s="74">
        <v>12.885963</v>
      </c>
      <c r="AN93" s="74">
        <v>18.257694000000001</v>
      </c>
      <c r="AO93" s="74">
        <v>30.332647999999999</v>
      </c>
      <c r="AP93" s="74">
        <v>72.947170999999997</v>
      </c>
      <c r="AQ93" s="74">
        <v>2.9183742000000001</v>
      </c>
      <c r="AR93" s="74">
        <v>3.1578602999999998</v>
      </c>
      <c r="AT93" s="89">
        <v>1986</v>
      </c>
      <c r="AU93" s="74">
        <v>0.74473409999999995</v>
      </c>
      <c r="AV93" s="74">
        <v>0.25434760000000001</v>
      </c>
      <c r="AW93" s="74">
        <v>0.22873789999999999</v>
      </c>
      <c r="AX93" s="74">
        <v>0.29690729999999999</v>
      </c>
      <c r="AY93" s="74">
        <v>0.89772719999999995</v>
      </c>
      <c r="AZ93" s="74">
        <v>1.2606907999999999</v>
      </c>
      <c r="BA93" s="74">
        <v>1.5757871000000001</v>
      </c>
      <c r="BB93" s="74">
        <v>1.8946989000000001</v>
      </c>
      <c r="BC93" s="74">
        <v>1.3802186999999999</v>
      </c>
      <c r="BD93" s="74">
        <v>0.94981190000000004</v>
      </c>
      <c r="BE93" s="74">
        <v>1.8999771000000001</v>
      </c>
      <c r="BF93" s="74">
        <v>2.7794837000000001</v>
      </c>
      <c r="BG93" s="74">
        <v>3.6139570999999999</v>
      </c>
      <c r="BH93" s="74">
        <v>7.8926460000000001</v>
      </c>
      <c r="BI93" s="74">
        <v>15.004322</v>
      </c>
      <c r="BJ93" s="74">
        <v>19.417954999999999</v>
      </c>
      <c r="BK93" s="74">
        <v>41.075530000000001</v>
      </c>
      <c r="BL93" s="74">
        <v>83.529266000000007</v>
      </c>
      <c r="BM93" s="74">
        <v>3.3586480999999999</v>
      </c>
      <c r="BN93" s="74">
        <v>4.2461570000000002</v>
      </c>
      <c r="BP93" s="89">
        <v>1986</v>
      </c>
    </row>
    <row r="94" spans="2:68">
      <c r="B94" s="89">
        <v>1987</v>
      </c>
      <c r="C94" s="74">
        <v>0.64086540000000003</v>
      </c>
      <c r="D94" s="74">
        <v>0.3259649</v>
      </c>
      <c r="E94" s="74">
        <v>0.4595764</v>
      </c>
      <c r="F94" s="74">
        <v>0.28258169999999999</v>
      </c>
      <c r="G94" s="74">
        <v>0.44480560000000002</v>
      </c>
      <c r="H94" s="74">
        <v>3.1609512999999998</v>
      </c>
      <c r="I94" s="74">
        <v>3.0827803999999999</v>
      </c>
      <c r="J94" s="74">
        <v>5.5092689999999997</v>
      </c>
      <c r="K94" s="74">
        <v>3.9123074</v>
      </c>
      <c r="L94" s="74">
        <v>2.4626958000000001</v>
      </c>
      <c r="M94" s="74">
        <v>2.8598094999999999</v>
      </c>
      <c r="N94" s="74">
        <v>2.6290122</v>
      </c>
      <c r="O94" s="74">
        <v>5.0647728000000001</v>
      </c>
      <c r="P94" s="74">
        <v>7.1709005000000001</v>
      </c>
      <c r="Q94" s="74">
        <v>15.969863999999999</v>
      </c>
      <c r="R94" s="74">
        <v>34.139609</v>
      </c>
      <c r="S94" s="74">
        <v>56.844828</v>
      </c>
      <c r="T94" s="74">
        <v>113.09097</v>
      </c>
      <c r="U94" s="74">
        <v>4.2496817</v>
      </c>
      <c r="V94" s="74">
        <v>6.2473549999999998</v>
      </c>
      <c r="X94" s="89">
        <v>1987</v>
      </c>
      <c r="Y94" s="74">
        <v>1.0092038999999999</v>
      </c>
      <c r="Z94" s="74">
        <v>0.34330339999999998</v>
      </c>
      <c r="AA94" s="74">
        <v>0</v>
      </c>
      <c r="AB94" s="74">
        <v>0.29476479999999999</v>
      </c>
      <c r="AC94" s="74">
        <v>0</v>
      </c>
      <c r="AD94" s="74">
        <v>0.43961840000000002</v>
      </c>
      <c r="AE94" s="74">
        <v>0.4640687</v>
      </c>
      <c r="AF94" s="74">
        <v>0.48056130000000002</v>
      </c>
      <c r="AG94" s="74">
        <v>0.74644829999999995</v>
      </c>
      <c r="AH94" s="74">
        <v>0.23712130000000001</v>
      </c>
      <c r="AI94" s="74">
        <v>1.6301557</v>
      </c>
      <c r="AJ94" s="74">
        <v>1.3616187</v>
      </c>
      <c r="AK94" s="74">
        <v>4.3440957999999998</v>
      </c>
      <c r="AL94" s="74">
        <v>4.7447333</v>
      </c>
      <c r="AM94" s="74">
        <v>7.1106986000000001</v>
      </c>
      <c r="AN94" s="74">
        <v>15.587916</v>
      </c>
      <c r="AO94" s="74">
        <v>38.778165000000001</v>
      </c>
      <c r="AP94" s="74">
        <v>89.511697999999996</v>
      </c>
      <c r="AQ94" s="74">
        <v>3.0814110000000001</v>
      </c>
      <c r="AR94" s="74">
        <v>3.3522633000000002</v>
      </c>
      <c r="AT94" s="89">
        <v>1987</v>
      </c>
      <c r="AU94" s="74">
        <v>0.82055730000000004</v>
      </c>
      <c r="AV94" s="74">
        <v>0.33440959999999997</v>
      </c>
      <c r="AW94" s="74">
        <v>0.2357523</v>
      </c>
      <c r="AX94" s="74">
        <v>0.28854469999999999</v>
      </c>
      <c r="AY94" s="74">
        <v>0.2260393</v>
      </c>
      <c r="AZ94" s="74">
        <v>1.8136931000000001</v>
      </c>
      <c r="BA94" s="74">
        <v>1.7757586999999999</v>
      </c>
      <c r="BB94" s="74">
        <v>3.0169193999999999</v>
      </c>
      <c r="BC94" s="74">
        <v>2.3675126</v>
      </c>
      <c r="BD94" s="74">
        <v>1.3818676000000001</v>
      </c>
      <c r="BE94" s="74">
        <v>2.2585239000000001</v>
      </c>
      <c r="BF94" s="74">
        <v>2.0064715</v>
      </c>
      <c r="BG94" s="74">
        <v>4.6980013999999999</v>
      </c>
      <c r="BH94" s="74">
        <v>5.8819081000000004</v>
      </c>
      <c r="BI94" s="74">
        <v>11.039275</v>
      </c>
      <c r="BJ94" s="74">
        <v>23.176898999999999</v>
      </c>
      <c r="BK94" s="74">
        <v>45.326245999999998</v>
      </c>
      <c r="BL94" s="74">
        <v>95.917511000000005</v>
      </c>
      <c r="BM94" s="74">
        <v>3.6645636000000001</v>
      </c>
      <c r="BN94" s="74">
        <v>4.6292638999999998</v>
      </c>
      <c r="BP94" s="89">
        <v>1987</v>
      </c>
    </row>
    <row r="95" spans="2:68">
      <c r="B95" s="89">
        <v>1988</v>
      </c>
      <c r="C95" s="74">
        <v>1.1121562</v>
      </c>
      <c r="D95" s="74">
        <v>0.31962970000000002</v>
      </c>
      <c r="E95" s="74">
        <v>0.62319860000000005</v>
      </c>
      <c r="F95" s="74">
        <v>0.1391994</v>
      </c>
      <c r="G95" s="74">
        <v>0.89135430000000004</v>
      </c>
      <c r="H95" s="74">
        <v>3.6697817000000001</v>
      </c>
      <c r="I95" s="74">
        <v>3.7666940000000002</v>
      </c>
      <c r="J95" s="74">
        <v>5.1484066999999998</v>
      </c>
      <c r="K95" s="74">
        <v>4.3613476999999996</v>
      </c>
      <c r="L95" s="74">
        <v>2.8200911999999998</v>
      </c>
      <c r="M95" s="74">
        <v>3.8081311000000002</v>
      </c>
      <c r="N95" s="74">
        <v>5.3290559000000002</v>
      </c>
      <c r="O95" s="74">
        <v>4.4305374999999998</v>
      </c>
      <c r="P95" s="74">
        <v>9.2374012000000008</v>
      </c>
      <c r="Q95" s="74">
        <v>11.285037000000001</v>
      </c>
      <c r="R95" s="74">
        <v>25.841778000000001</v>
      </c>
      <c r="S95" s="74">
        <v>39.302849000000002</v>
      </c>
      <c r="T95" s="74">
        <v>73.907878999999994</v>
      </c>
      <c r="U95" s="74">
        <v>4.1096164000000002</v>
      </c>
      <c r="V95" s="74">
        <v>5.4694782999999996</v>
      </c>
      <c r="X95" s="89">
        <v>1988</v>
      </c>
      <c r="Y95" s="74">
        <v>0.66650779999999998</v>
      </c>
      <c r="Z95" s="74">
        <v>0</v>
      </c>
      <c r="AA95" s="74">
        <v>0</v>
      </c>
      <c r="AB95" s="74">
        <v>0.43523679999999998</v>
      </c>
      <c r="AC95" s="74">
        <v>0.15321299999999999</v>
      </c>
      <c r="AD95" s="74">
        <v>0.71827010000000002</v>
      </c>
      <c r="AE95" s="74">
        <v>0.15133240000000001</v>
      </c>
      <c r="AF95" s="74">
        <v>0.15761040000000001</v>
      </c>
      <c r="AG95" s="74">
        <v>0.35086800000000001</v>
      </c>
      <c r="AH95" s="74">
        <v>0</v>
      </c>
      <c r="AI95" s="74">
        <v>1.3249175</v>
      </c>
      <c r="AJ95" s="74">
        <v>1.6504873</v>
      </c>
      <c r="AK95" s="74">
        <v>2.7022279999999999</v>
      </c>
      <c r="AL95" s="74">
        <v>3.9475281999999998</v>
      </c>
      <c r="AM95" s="74">
        <v>8.5975201999999999</v>
      </c>
      <c r="AN95" s="74">
        <v>16.515917999999999</v>
      </c>
      <c r="AO95" s="74">
        <v>42.616498</v>
      </c>
      <c r="AP95" s="74">
        <v>72.134891999999994</v>
      </c>
      <c r="AQ95" s="74">
        <v>2.8370612999999998</v>
      </c>
      <c r="AR95" s="74">
        <v>3.0493725</v>
      </c>
      <c r="AT95" s="89">
        <v>1988</v>
      </c>
      <c r="AU95" s="74">
        <v>0.89463550000000003</v>
      </c>
      <c r="AV95" s="74">
        <v>0.1641562</v>
      </c>
      <c r="AW95" s="74">
        <v>0.31971149999999998</v>
      </c>
      <c r="AX95" s="74">
        <v>0.28415669999999998</v>
      </c>
      <c r="AY95" s="74">
        <v>0.52797550000000004</v>
      </c>
      <c r="AZ95" s="74">
        <v>2.2070246</v>
      </c>
      <c r="BA95" s="74">
        <v>1.9629916000000001</v>
      </c>
      <c r="BB95" s="74">
        <v>2.6657237</v>
      </c>
      <c r="BC95" s="74">
        <v>2.4010406999999998</v>
      </c>
      <c r="BD95" s="74">
        <v>1.4505220999999999</v>
      </c>
      <c r="BE95" s="74">
        <v>2.5931055000000001</v>
      </c>
      <c r="BF95" s="74">
        <v>3.5190774999999999</v>
      </c>
      <c r="BG95" s="74">
        <v>3.5558230000000002</v>
      </c>
      <c r="BH95" s="74">
        <v>6.4349029</v>
      </c>
      <c r="BI95" s="74">
        <v>9.7877922999999996</v>
      </c>
      <c r="BJ95" s="74">
        <v>20.341449999999998</v>
      </c>
      <c r="BK95" s="74">
        <v>41.411133999999997</v>
      </c>
      <c r="BL95" s="74">
        <v>72.622696000000005</v>
      </c>
      <c r="BM95" s="74">
        <v>3.4720198</v>
      </c>
      <c r="BN95" s="74">
        <v>4.2413843</v>
      </c>
      <c r="BP95" s="89">
        <v>1988</v>
      </c>
    </row>
    <row r="96" spans="2:68">
      <c r="B96" s="89">
        <v>1989</v>
      </c>
      <c r="C96" s="74">
        <v>0.15697800000000001</v>
      </c>
      <c r="D96" s="74">
        <v>0.31395299999999998</v>
      </c>
      <c r="E96" s="74">
        <v>0.31432260000000001</v>
      </c>
      <c r="F96" s="74">
        <v>0</v>
      </c>
      <c r="G96" s="74">
        <v>0.88598940000000004</v>
      </c>
      <c r="H96" s="74">
        <v>3.9011287000000001</v>
      </c>
      <c r="I96" s="74">
        <v>7.9263146000000004</v>
      </c>
      <c r="J96" s="74">
        <v>8.7822554999999998</v>
      </c>
      <c r="K96" s="74">
        <v>9.6820416999999992</v>
      </c>
      <c r="L96" s="74">
        <v>5.3909473999999999</v>
      </c>
      <c r="M96" s="74">
        <v>6.8977409999999999</v>
      </c>
      <c r="N96" s="74">
        <v>3.7719480000000001</v>
      </c>
      <c r="O96" s="74">
        <v>3.5643391000000002</v>
      </c>
      <c r="P96" s="74">
        <v>9.4472387999999992</v>
      </c>
      <c r="Q96" s="74">
        <v>13.666288</v>
      </c>
      <c r="R96" s="74">
        <v>26.035233999999999</v>
      </c>
      <c r="S96" s="74">
        <v>53.201152</v>
      </c>
      <c r="T96" s="74">
        <v>72.536268000000007</v>
      </c>
      <c r="U96" s="74">
        <v>5.4604488</v>
      </c>
      <c r="V96" s="74">
        <v>6.9679074999999999</v>
      </c>
      <c r="X96" s="89">
        <v>1989</v>
      </c>
      <c r="Y96" s="74">
        <v>0.49438219999999999</v>
      </c>
      <c r="Z96" s="74">
        <v>0.33120100000000002</v>
      </c>
      <c r="AA96" s="74">
        <v>0</v>
      </c>
      <c r="AB96" s="74">
        <v>0</v>
      </c>
      <c r="AC96" s="74">
        <v>0.30363440000000003</v>
      </c>
      <c r="AD96" s="74">
        <v>0.2831361</v>
      </c>
      <c r="AE96" s="74">
        <v>0</v>
      </c>
      <c r="AF96" s="74">
        <v>0</v>
      </c>
      <c r="AG96" s="74">
        <v>0.83904160000000005</v>
      </c>
      <c r="AH96" s="74">
        <v>0.43867349999999999</v>
      </c>
      <c r="AI96" s="74">
        <v>2.3125724000000001</v>
      </c>
      <c r="AJ96" s="74">
        <v>1.1080578000000001</v>
      </c>
      <c r="AK96" s="74">
        <v>2.1586558</v>
      </c>
      <c r="AL96" s="74">
        <v>7.2913081999999996</v>
      </c>
      <c r="AM96" s="74">
        <v>8.6527645999999994</v>
      </c>
      <c r="AN96" s="74">
        <v>16.295669</v>
      </c>
      <c r="AO96" s="74">
        <v>40.356029999999997</v>
      </c>
      <c r="AP96" s="74">
        <v>72.668785</v>
      </c>
      <c r="AQ96" s="74">
        <v>2.9548488000000002</v>
      </c>
      <c r="AR96" s="74">
        <v>3.1509569000000002</v>
      </c>
      <c r="AT96" s="89">
        <v>1989</v>
      </c>
      <c r="AU96" s="74">
        <v>0.32158219999999998</v>
      </c>
      <c r="AV96" s="74">
        <v>0.32234639999999998</v>
      </c>
      <c r="AW96" s="74">
        <v>0.16126860000000001</v>
      </c>
      <c r="AX96" s="74">
        <v>0</v>
      </c>
      <c r="AY96" s="74">
        <v>0.59884899999999996</v>
      </c>
      <c r="AZ96" s="74">
        <v>2.1065714</v>
      </c>
      <c r="BA96" s="74">
        <v>3.9745248000000002</v>
      </c>
      <c r="BB96" s="74">
        <v>4.4023943000000001</v>
      </c>
      <c r="BC96" s="74">
        <v>5.3470569000000001</v>
      </c>
      <c r="BD96" s="74">
        <v>2.9844065</v>
      </c>
      <c r="BE96" s="74">
        <v>4.6534617000000003</v>
      </c>
      <c r="BF96" s="74">
        <v>2.4585024999999998</v>
      </c>
      <c r="BG96" s="74">
        <v>2.8558800999999998</v>
      </c>
      <c r="BH96" s="74">
        <v>8.3097121999999999</v>
      </c>
      <c r="BI96" s="74">
        <v>10.878387999999999</v>
      </c>
      <c r="BJ96" s="74">
        <v>20.297440000000002</v>
      </c>
      <c r="BK96" s="74">
        <v>45.050384999999999</v>
      </c>
      <c r="BL96" s="74">
        <v>72.631784999999994</v>
      </c>
      <c r="BM96" s="74">
        <v>4.2047252999999998</v>
      </c>
      <c r="BN96" s="74">
        <v>5.0143544000000002</v>
      </c>
      <c r="BP96" s="89">
        <v>1989</v>
      </c>
    </row>
    <row r="97" spans="2:68">
      <c r="B97" s="89">
        <v>1990</v>
      </c>
      <c r="C97" s="74">
        <v>0.61993299999999996</v>
      </c>
      <c r="D97" s="74">
        <v>0.30896570000000001</v>
      </c>
      <c r="E97" s="74">
        <v>0.4731921</v>
      </c>
      <c r="F97" s="74">
        <v>0.696936</v>
      </c>
      <c r="G97" s="74">
        <v>0.72619219999999995</v>
      </c>
      <c r="H97" s="74">
        <v>6.9848986000000002</v>
      </c>
      <c r="I97" s="74">
        <v>11.442417000000001</v>
      </c>
      <c r="J97" s="74">
        <v>8.8375295999999999</v>
      </c>
      <c r="K97" s="74">
        <v>11.085765</v>
      </c>
      <c r="L97" s="74">
        <v>8.5405916000000008</v>
      </c>
      <c r="M97" s="74">
        <v>9.5178721999999993</v>
      </c>
      <c r="N97" s="74">
        <v>7.9034364000000004</v>
      </c>
      <c r="O97" s="74">
        <v>5.4375160999999999</v>
      </c>
      <c r="P97" s="74">
        <v>9.2418791000000002</v>
      </c>
      <c r="Q97" s="74">
        <v>9.1790278000000001</v>
      </c>
      <c r="R97" s="74">
        <v>27.825051999999999</v>
      </c>
      <c r="S97" s="74">
        <v>49.519658999999997</v>
      </c>
      <c r="T97" s="74">
        <v>120.29062</v>
      </c>
      <c r="U97" s="74">
        <v>6.9554844999999998</v>
      </c>
      <c r="V97" s="74">
        <v>8.8203645000000002</v>
      </c>
      <c r="X97" s="89">
        <v>1990</v>
      </c>
      <c r="Y97" s="74">
        <v>0</v>
      </c>
      <c r="Z97" s="74">
        <v>0.16260659999999999</v>
      </c>
      <c r="AA97" s="74">
        <v>0.16651460000000001</v>
      </c>
      <c r="AB97" s="74">
        <v>0.29198059999999998</v>
      </c>
      <c r="AC97" s="74">
        <v>0.14929010000000001</v>
      </c>
      <c r="AD97" s="74">
        <v>0.42446200000000001</v>
      </c>
      <c r="AE97" s="74">
        <v>0.28799809999999998</v>
      </c>
      <c r="AF97" s="74">
        <v>0.91396820000000001</v>
      </c>
      <c r="AG97" s="74">
        <v>0.32322970000000001</v>
      </c>
      <c r="AH97" s="74">
        <v>0.62677459999999996</v>
      </c>
      <c r="AI97" s="74">
        <v>0.49890240000000002</v>
      </c>
      <c r="AJ97" s="74">
        <v>1.9491168999999999</v>
      </c>
      <c r="AK97" s="74">
        <v>2.158353</v>
      </c>
      <c r="AL97" s="74">
        <v>5.1640740999999997</v>
      </c>
      <c r="AM97" s="74">
        <v>7.3899451999999997</v>
      </c>
      <c r="AN97" s="74">
        <v>16.765523000000002</v>
      </c>
      <c r="AO97" s="74">
        <v>32.298582000000003</v>
      </c>
      <c r="AP97" s="74">
        <v>88.060676999999998</v>
      </c>
      <c r="AQ97" s="74">
        <v>2.9343480999999998</v>
      </c>
      <c r="AR97" s="74">
        <v>3.0960025999999998</v>
      </c>
      <c r="AT97" s="89">
        <v>1990</v>
      </c>
      <c r="AU97" s="74">
        <v>0.3179266</v>
      </c>
      <c r="AV97" s="74">
        <v>0.23766100000000001</v>
      </c>
      <c r="AW97" s="74">
        <v>0.3240073</v>
      </c>
      <c r="AX97" s="74">
        <v>0.49914330000000001</v>
      </c>
      <c r="AY97" s="74">
        <v>0.44170910000000002</v>
      </c>
      <c r="AZ97" s="74">
        <v>3.7255546000000002</v>
      </c>
      <c r="BA97" s="74">
        <v>5.8840329000000002</v>
      </c>
      <c r="BB97" s="74">
        <v>4.8751876000000003</v>
      </c>
      <c r="BC97" s="74">
        <v>5.7972580000000002</v>
      </c>
      <c r="BD97" s="74">
        <v>4.6837501000000001</v>
      </c>
      <c r="BE97" s="74">
        <v>5.1148278999999999</v>
      </c>
      <c r="BF97" s="74">
        <v>4.9582268999999997</v>
      </c>
      <c r="BG97" s="74">
        <v>3.7916335000000001</v>
      </c>
      <c r="BH97" s="74">
        <v>7.0959355000000004</v>
      </c>
      <c r="BI97" s="74">
        <v>8.1878957999999997</v>
      </c>
      <c r="BJ97" s="74">
        <v>21.320371000000002</v>
      </c>
      <c r="BK97" s="74">
        <v>38.618634</v>
      </c>
      <c r="BL97" s="74">
        <v>97.163240999999999</v>
      </c>
      <c r="BM97" s="74">
        <v>4.9398985</v>
      </c>
      <c r="BN97" s="74">
        <v>5.8174409000000002</v>
      </c>
      <c r="BP97" s="89">
        <v>1990</v>
      </c>
    </row>
    <row r="98" spans="2:68">
      <c r="B98" s="89">
        <v>1991</v>
      </c>
      <c r="C98" s="74">
        <v>1.0731226</v>
      </c>
      <c r="D98" s="74">
        <v>0</v>
      </c>
      <c r="E98" s="74">
        <v>0.15666340000000001</v>
      </c>
      <c r="F98" s="74">
        <v>0.42932399999999998</v>
      </c>
      <c r="G98" s="74">
        <v>1.4141790999999999</v>
      </c>
      <c r="H98" s="74">
        <v>7.2574310000000004</v>
      </c>
      <c r="I98" s="74">
        <v>8.5460027000000007</v>
      </c>
      <c r="J98" s="74">
        <v>12.64626</v>
      </c>
      <c r="K98" s="74">
        <v>12.669086999999999</v>
      </c>
      <c r="L98" s="74">
        <v>11.20612</v>
      </c>
      <c r="M98" s="74">
        <v>7.3773175000000002</v>
      </c>
      <c r="N98" s="74">
        <v>7.3508993</v>
      </c>
      <c r="O98" s="74">
        <v>5.4528749000000003</v>
      </c>
      <c r="P98" s="74">
        <v>5.3101436</v>
      </c>
      <c r="Q98" s="74">
        <v>15.317689</v>
      </c>
      <c r="R98" s="74">
        <v>34.592717999999998</v>
      </c>
      <c r="S98" s="74">
        <v>50.940021000000002</v>
      </c>
      <c r="T98" s="74">
        <v>76.888285999999994</v>
      </c>
      <c r="U98" s="74">
        <v>7.2196224000000004</v>
      </c>
      <c r="V98" s="74">
        <v>8.7394759000000004</v>
      </c>
      <c r="X98" s="89">
        <v>1991</v>
      </c>
      <c r="Y98" s="74">
        <v>0.32289259999999997</v>
      </c>
      <c r="Z98" s="74">
        <v>0</v>
      </c>
      <c r="AA98" s="74">
        <v>0.16575280000000001</v>
      </c>
      <c r="AB98" s="74">
        <v>0.60123159999999998</v>
      </c>
      <c r="AC98" s="74">
        <v>0.2900064</v>
      </c>
      <c r="AD98" s="74">
        <v>0.14348540000000001</v>
      </c>
      <c r="AE98" s="74">
        <v>0.70229549999999996</v>
      </c>
      <c r="AF98" s="74">
        <v>0.15056639999999999</v>
      </c>
      <c r="AG98" s="74">
        <v>0.78230980000000006</v>
      </c>
      <c r="AH98" s="74">
        <v>0.19894680000000001</v>
      </c>
      <c r="AI98" s="74">
        <v>1.2101497999999999</v>
      </c>
      <c r="AJ98" s="74">
        <v>0.83647479999999996</v>
      </c>
      <c r="AK98" s="74">
        <v>3.2424632999999998</v>
      </c>
      <c r="AL98" s="74">
        <v>5.1245843000000004</v>
      </c>
      <c r="AM98" s="74">
        <v>7.4399226000000001</v>
      </c>
      <c r="AN98" s="74">
        <v>17.294747000000001</v>
      </c>
      <c r="AO98" s="74">
        <v>26.132104999999999</v>
      </c>
      <c r="AP98" s="74">
        <v>74.527162000000004</v>
      </c>
      <c r="AQ98" s="74">
        <v>2.7686044999999999</v>
      </c>
      <c r="AR98" s="74">
        <v>2.8546580000000001</v>
      </c>
      <c r="AT98" s="89">
        <v>1991</v>
      </c>
      <c r="AU98" s="74">
        <v>0.70771240000000002</v>
      </c>
      <c r="AV98" s="74">
        <v>0</v>
      </c>
      <c r="AW98" s="74">
        <v>0.16108</v>
      </c>
      <c r="AX98" s="74">
        <v>0.51316859999999997</v>
      </c>
      <c r="AY98" s="74">
        <v>0.85912869999999997</v>
      </c>
      <c r="AZ98" s="74">
        <v>3.7151800000000001</v>
      </c>
      <c r="BA98" s="74">
        <v>4.6291912999999996</v>
      </c>
      <c r="BB98" s="74">
        <v>6.3987376999999999</v>
      </c>
      <c r="BC98" s="74">
        <v>6.7991942999999999</v>
      </c>
      <c r="BD98" s="74">
        <v>5.8300822999999999</v>
      </c>
      <c r="BE98" s="74">
        <v>4.3686993000000003</v>
      </c>
      <c r="BF98" s="74">
        <v>4.1325159999999999</v>
      </c>
      <c r="BG98" s="74">
        <v>4.3427045</v>
      </c>
      <c r="BH98" s="74">
        <v>5.2130653999999996</v>
      </c>
      <c r="BI98" s="74">
        <v>10.964161000000001</v>
      </c>
      <c r="BJ98" s="74">
        <v>24.447652000000001</v>
      </c>
      <c r="BK98" s="74">
        <v>35.243746999999999</v>
      </c>
      <c r="BL98" s="74">
        <v>75.204055999999994</v>
      </c>
      <c r="BM98" s="74">
        <v>4.9872610999999996</v>
      </c>
      <c r="BN98" s="74">
        <v>5.7041886999999996</v>
      </c>
      <c r="BP98" s="89">
        <v>1991</v>
      </c>
    </row>
    <row r="99" spans="2:68">
      <c r="B99" s="89">
        <v>1992</v>
      </c>
      <c r="C99" s="74">
        <v>0.91127939999999996</v>
      </c>
      <c r="D99" s="74">
        <v>0.30501060000000002</v>
      </c>
      <c r="E99" s="74">
        <v>0.31140810000000002</v>
      </c>
      <c r="F99" s="74">
        <v>0.29537079999999999</v>
      </c>
      <c r="G99" s="74">
        <v>1.1052074999999999</v>
      </c>
      <c r="H99" s="74">
        <v>7.6501375999999999</v>
      </c>
      <c r="I99" s="74">
        <v>13.507106</v>
      </c>
      <c r="J99" s="74">
        <v>12.145448999999999</v>
      </c>
      <c r="K99" s="74">
        <v>12.712202</v>
      </c>
      <c r="L99" s="74">
        <v>13.360647999999999</v>
      </c>
      <c r="M99" s="74">
        <v>6.7306527000000003</v>
      </c>
      <c r="N99" s="74">
        <v>7.7583254999999998</v>
      </c>
      <c r="O99" s="74">
        <v>5.7951816999999997</v>
      </c>
      <c r="P99" s="74">
        <v>8.9318164000000007</v>
      </c>
      <c r="Q99" s="74">
        <v>15.478451</v>
      </c>
      <c r="R99" s="74">
        <v>28.404705</v>
      </c>
      <c r="S99" s="74">
        <v>46.427357999999998</v>
      </c>
      <c r="T99" s="74">
        <v>90.909091000000004</v>
      </c>
      <c r="U99" s="74">
        <v>7.8890653000000004</v>
      </c>
      <c r="V99" s="74">
        <v>9.3238207000000006</v>
      </c>
      <c r="X99" s="89">
        <v>1992</v>
      </c>
      <c r="Y99" s="74">
        <v>0.79931830000000004</v>
      </c>
      <c r="Z99" s="74">
        <v>0.48150920000000003</v>
      </c>
      <c r="AA99" s="74">
        <v>0</v>
      </c>
      <c r="AB99" s="74">
        <v>0.1552549</v>
      </c>
      <c r="AC99" s="74">
        <v>0.14186309999999999</v>
      </c>
      <c r="AD99" s="74">
        <v>0.58075719999999997</v>
      </c>
      <c r="AE99" s="74">
        <v>0.41409750000000001</v>
      </c>
      <c r="AF99" s="74">
        <v>0.44323620000000002</v>
      </c>
      <c r="AG99" s="74">
        <v>0.46787640000000003</v>
      </c>
      <c r="AH99" s="74">
        <v>1.1151047999999999</v>
      </c>
      <c r="AI99" s="74">
        <v>0.47190070000000001</v>
      </c>
      <c r="AJ99" s="74">
        <v>1.0928066000000001</v>
      </c>
      <c r="AK99" s="74">
        <v>3.0143097999999999</v>
      </c>
      <c r="AL99" s="74">
        <v>3.1195143000000001</v>
      </c>
      <c r="AM99" s="74">
        <v>9.2372747999999998</v>
      </c>
      <c r="AN99" s="74">
        <v>19.222956</v>
      </c>
      <c r="AO99" s="74">
        <v>30.396141</v>
      </c>
      <c r="AP99" s="74">
        <v>63.242887000000003</v>
      </c>
      <c r="AQ99" s="74">
        <v>2.8162978999999999</v>
      </c>
      <c r="AR99" s="74">
        <v>2.8523697000000001</v>
      </c>
      <c r="AT99" s="89">
        <v>1992</v>
      </c>
      <c r="AU99" s="74">
        <v>0.85673250000000001</v>
      </c>
      <c r="AV99" s="74">
        <v>0.39100499999999999</v>
      </c>
      <c r="AW99" s="74">
        <v>0.15995200000000001</v>
      </c>
      <c r="AX99" s="74">
        <v>0.2270634</v>
      </c>
      <c r="AY99" s="74">
        <v>0.62992079999999995</v>
      </c>
      <c r="AZ99" s="74">
        <v>4.1257887999999996</v>
      </c>
      <c r="BA99" s="74">
        <v>6.9654644000000001</v>
      </c>
      <c r="BB99" s="74">
        <v>6.2870287999999999</v>
      </c>
      <c r="BC99" s="74">
        <v>6.6454886999999996</v>
      </c>
      <c r="BD99" s="74">
        <v>7.3675478999999999</v>
      </c>
      <c r="BE99" s="74">
        <v>3.6801067000000001</v>
      </c>
      <c r="BF99" s="74">
        <v>4.4605324</v>
      </c>
      <c r="BG99" s="74">
        <v>4.3998591999999999</v>
      </c>
      <c r="BH99" s="74">
        <v>5.9057937000000003</v>
      </c>
      <c r="BI99" s="74">
        <v>12.045109</v>
      </c>
      <c r="BJ99" s="74">
        <v>23.027443999999999</v>
      </c>
      <c r="BK99" s="74">
        <v>36.303699000000002</v>
      </c>
      <c r="BL99" s="74">
        <v>71.284598000000003</v>
      </c>
      <c r="BM99" s="74">
        <v>5.3436667</v>
      </c>
      <c r="BN99" s="74">
        <v>5.9591244000000003</v>
      </c>
      <c r="BP99" s="89">
        <v>1992</v>
      </c>
    </row>
    <row r="100" spans="2:68">
      <c r="B100" s="89">
        <v>1993</v>
      </c>
      <c r="C100" s="74">
        <v>0.45300590000000002</v>
      </c>
      <c r="D100" s="74">
        <v>0.61146089999999997</v>
      </c>
      <c r="E100" s="74">
        <v>0.46243420000000002</v>
      </c>
      <c r="F100" s="74">
        <v>0.45349689999999998</v>
      </c>
      <c r="G100" s="74">
        <v>1.6448</v>
      </c>
      <c r="H100" s="74">
        <v>7.4619659</v>
      </c>
      <c r="I100" s="74">
        <v>15.481933</v>
      </c>
      <c r="J100" s="74">
        <v>16.510570999999999</v>
      </c>
      <c r="K100" s="74">
        <v>17.629411000000001</v>
      </c>
      <c r="L100" s="74">
        <v>12.443856</v>
      </c>
      <c r="M100" s="74">
        <v>9.2302620999999991</v>
      </c>
      <c r="N100" s="74">
        <v>9.1427257999999991</v>
      </c>
      <c r="O100" s="74">
        <v>6.1565326000000002</v>
      </c>
      <c r="P100" s="74">
        <v>6.9852762999999998</v>
      </c>
      <c r="Q100" s="74">
        <v>8.3950300999999996</v>
      </c>
      <c r="R100" s="74">
        <v>22.079794</v>
      </c>
      <c r="S100" s="74">
        <v>31.161351</v>
      </c>
      <c r="T100" s="74">
        <v>67.634771999999998</v>
      </c>
      <c r="U100" s="74">
        <v>8.3466371000000006</v>
      </c>
      <c r="V100" s="74">
        <v>9.3608603000000006</v>
      </c>
      <c r="X100" s="89">
        <v>1993</v>
      </c>
      <c r="Y100" s="74">
        <v>0.31801560000000001</v>
      </c>
      <c r="Z100" s="74">
        <v>0.16053190000000001</v>
      </c>
      <c r="AA100" s="74">
        <v>0.32558920000000002</v>
      </c>
      <c r="AB100" s="74">
        <v>0.31793470000000001</v>
      </c>
      <c r="AC100" s="74">
        <v>0.28172069999999999</v>
      </c>
      <c r="AD100" s="74">
        <v>0.29444369999999997</v>
      </c>
      <c r="AE100" s="74">
        <v>1.6448</v>
      </c>
      <c r="AF100" s="74">
        <v>1.1645222</v>
      </c>
      <c r="AG100" s="74">
        <v>0.92860140000000002</v>
      </c>
      <c r="AH100" s="74">
        <v>1.0491051</v>
      </c>
      <c r="AI100" s="74">
        <v>0.69262950000000001</v>
      </c>
      <c r="AJ100" s="74">
        <v>1.0666553000000001</v>
      </c>
      <c r="AK100" s="74">
        <v>2.5076133999999999</v>
      </c>
      <c r="AL100" s="74">
        <v>6.2028618</v>
      </c>
      <c r="AM100" s="74">
        <v>4.6208128000000004</v>
      </c>
      <c r="AN100" s="74">
        <v>17.418644</v>
      </c>
      <c r="AO100" s="74">
        <v>27.208818000000001</v>
      </c>
      <c r="AP100" s="74">
        <v>65.005060999999998</v>
      </c>
      <c r="AQ100" s="74">
        <v>2.9030271000000001</v>
      </c>
      <c r="AR100" s="74">
        <v>2.8699832000000001</v>
      </c>
      <c r="AT100" s="89">
        <v>1993</v>
      </c>
      <c r="AU100" s="74">
        <v>0.38725379999999998</v>
      </c>
      <c r="AV100" s="74">
        <v>0.39151200000000003</v>
      </c>
      <c r="AW100" s="74">
        <v>0.39587909999999998</v>
      </c>
      <c r="AX100" s="74">
        <v>0.38742090000000001</v>
      </c>
      <c r="AY100" s="74">
        <v>0.97256330000000002</v>
      </c>
      <c r="AZ100" s="74">
        <v>3.8893002000000001</v>
      </c>
      <c r="BA100" s="74">
        <v>8.5648409999999995</v>
      </c>
      <c r="BB100" s="74">
        <v>8.8231841000000006</v>
      </c>
      <c r="BC100" s="74">
        <v>9.3187888000000001</v>
      </c>
      <c r="BD100" s="74">
        <v>6.8576110999999997</v>
      </c>
      <c r="BE100" s="74">
        <v>5.0666717999999999</v>
      </c>
      <c r="BF100" s="74">
        <v>5.1463272</v>
      </c>
      <c r="BG100" s="74">
        <v>4.3280916999999999</v>
      </c>
      <c r="BH100" s="74">
        <v>6.5795341000000001</v>
      </c>
      <c r="BI100" s="74">
        <v>6.3276836000000003</v>
      </c>
      <c r="BJ100" s="74">
        <v>19.353984000000001</v>
      </c>
      <c r="BK100" s="74">
        <v>28.673721</v>
      </c>
      <c r="BL100" s="74">
        <v>65.774539000000004</v>
      </c>
      <c r="BM100" s="74">
        <v>5.6138972000000003</v>
      </c>
      <c r="BN100" s="74">
        <v>6.1033033000000003</v>
      </c>
      <c r="BP100" s="89">
        <v>1993</v>
      </c>
    </row>
    <row r="101" spans="2:68">
      <c r="B101" s="89">
        <v>1994</v>
      </c>
      <c r="C101" s="74">
        <v>1.3538353999999999</v>
      </c>
      <c r="D101" s="74">
        <v>0.30537750000000002</v>
      </c>
      <c r="E101" s="74">
        <v>0.15266270000000001</v>
      </c>
      <c r="F101" s="74">
        <v>0.1533216</v>
      </c>
      <c r="G101" s="74">
        <v>0.54957889999999998</v>
      </c>
      <c r="H101" s="74">
        <v>4.7027149000000001</v>
      </c>
      <c r="I101" s="74">
        <v>14.186795999999999</v>
      </c>
      <c r="J101" s="74">
        <v>12.541914999999999</v>
      </c>
      <c r="K101" s="74">
        <v>15.821148000000001</v>
      </c>
      <c r="L101" s="74">
        <v>13.495628</v>
      </c>
      <c r="M101" s="74">
        <v>9.0832084999999996</v>
      </c>
      <c r="N101" s="74">
        <v>4.5832432000000001</v>
      </c>
      <c r="O101" s="74">
        <v>9.5987442999999999</v>
      </c>
      <c r="P101" s="74">
        <v>7.8424984999999996</v>
      </c>
      <c r="Q101" s="74">
        <v>11.78304</v>
      </c>
      <c r="R101" s="74">
        <v>17.805392999999999</v>
      </c>
      <c r="S101" s="74">
        <v>35.607101</v>
      </c>
      <c r="T101" s="74">
        <v>60.177523999999998</v>
      </c>
      <c r="U101" s="74">
        <v>7.6153497000000003</v>
      </c>
      <c r="V101" s="74">
        <v>8.5158647999999992</v>
      </c>
      <c r="X101" s="89">
        <v>1994</v>
      </c>
      <c r="Y101" s="74">
        <v>0.47535519999999998</v>
      </c>
      <c r="Z101" s="74">
        <v>0.48101820000000001</v>
      </c>
      <c r="AA101" s="74">
        <v>0.64387039999999995</v>
      </c>
      <c r="AB101" s="74">
        <v>0</v>
      </c>
      <c r="AC101" s="74">
        <v>0.42437920000000001</v>
      </c>
      <c r="AD101" s="74">
        <v>0.73838769999999998</v>
      </c>
      <c r="AE101" s="74">
        <v>0.40940759999999998</v>
      </c>
      <c r="AF101" s="74">
        <v>1.1491709999999999</v>
      </c>
      <c r="AG101" s="74">
        <v>1.067936</v>
      </c>
      <c r="AH101" s="74">
        <v>0.67295430000000001</v>
      </c>
      <c r="AI101" s="74">
        <v>0.88551210000000002</v>
      </c>
      <c r="AJ101" s="74">
        <v>1.8204231</v>
      </c>
      <c r="AK101" s="74">
        <v>2.2479740000000001</v>
      </c>
      <c r="AL101" s="74">
        <v>4.2439657999999998</v>
      </c>
      <c r="AM101" s="74">
        <v>8.8494455999999992</v>
      </c>
      <c r="AN101" s="74">
        <v>18.046569000000002</v>
      </c>
      <c r="AO101" s="74">
        <v>27.588027</v>
      </c>
      <c r="AP101" s="74">
        <v>59.013762</v>
      </c>
      <c r="AQ101" s="74">
        <v>2.9524287</v>
      </c>
      <c r="AR101" s="74">
        <v>2.8869248000000001</v>
      </c>
      <c r="AT101" s="89">
        <v>1994</v>
      </c>
      <c r="AU101" s="74">
        <v>0.9260081</v>
      </c>
      <c r="AV101" s="74">
        <v>0.3910515</v>
      </c>
      <c r="AW101" s="74">
        <v>0.39176290000000003</v>
      </c>
      <c r="AX101" s="74">
        <v>7.8606800000000004E-2</v>
      </c>
      <c r="AY101" s="74">
        <v>0.48789159999999998</v>
      </c>
      <c r="AZ101" s="74">
        <v>2.7253797</v>
      </c>
      <c r="BA101" s="74">
        <v>7.2995589000000001</v>
      </c>
      <c r="BB101" s="74">
        <v>6.8353782000000001</v>
      </c>
      <c r="BC101" s="74">
        <v>8.4550943000000007</v>
      </c>
      <c r="BD101" s="74">
        <v>7.1936021999999999</v>
      </c>
      <c r="BE101" s="74">
        <v>5.0804384999999996</v>
      </c>
      <c r="BF101" s="74">
        <v>3.2164228000000001</v>
      </c>
      <c r="BG101" s="74">
        <v>5.9147515000000004</v>
      </c>
      <c r="BH101" s="74">
        <v>5.9856635999999996</v>
      </c>
      <c r="BI101" s="74">
        <v>10.181296</v>
      </c>
      <c r="BJ101" s="74">
        <v>17.945865000000001</v>
      </c>
      <c r="BK101" s="74">
        <v>30.562117000000001</v>
      </c>
      <c r="BL101" s="74">
        <v>59.357058000000002</v>
      </c>
      <c r="BM101" s="74">
        <v>5.2736609000000003</v>
      </c>
      <c r="BN101" s="74">
        <v>5.6899135999999997</v>
      </c>
      <c r="BP101" s="89">
        <v>1994</v>
      </c>
    </row>
    <row r="102" spans="2:68">
      <c r="B102" s="89">
        <v>1995</v>
      </c>
      <c r="C102" s="74">
        <v>1.2030654000000001</v>
      </c>
      <c r="D102" s="74">
        <v>0</v>
      </c>
      <c r="E102" s="74">
        <v>0.4534147</v>
      </c>
      <c r="F102" s="74">
        <v>0.30872769999999999</v>
      </c>
      <c r="G102" s="74">
        <v>0.96988240000000003</v>
      </c>
      <c r="H102" s="74">
        <v>5.0843124</v>
      </c>
      <c r="I102" s="74">
        <v>13.183626</v>
      </c>
      <c r="J102" s="74">
        <v>14.395474999999999</v>
      </c>
      <c r="K102" s="74">
        <v>12.359280999999999</v>
      </c>
      <c r="L102" s="74">
        <v>10.897857</v>
      </c>
      <c r="M102" s="74">
        <v>9.7106037999999995</v>
      </c>
      <c r="N102" s="74">
        <v>6.9112083000000002</v>
      </c>
      <c r="O102" s="74">
        <v>5.9638081999999999</v>
      </c>
      <c r="P102" s="74">
        <v>7.4871147000000002</v>
      </c>
      <c r="Q102" s="74">
        <v>8.5499633999999993</v>
      </c>
      <c r="R102" s="74">
        <v>14.210265</v>
      </c>
      <c r="S102" s="74">
        <v>25.432100999999999</v>
      </c>
      <c r="T102" s="74">
        <v>72.447121999999993</v>
      </c>
      <c r="U102" s="74">
        <v>7.1425143999999996</v>
      </c>
      <c r="V102" s="74">
        <v>7.9821429000000004</v>
      </c>
      <c r="X102" s="89">
        <v>1995</v>
      </c>
      <c r="Y102" s="74">
        <v>0.47526030000000002</v>
      </c>
      <c r="Z102" s="74">
        <v>0.31851190000000001</v>
      </c>
      <c r="AA102" s="74">
        <v>0.15885830000000001</v>
      </c>
      <c r="AB102" s="74">
        <v>0</v>
      </c>
      <c r="AC102" s="74">
        <v>0.85578220000000005</v>
      </c>
      <c r="AD102" s="74">
        <v>0.87680460000000005</v>
      </c>
      <c r="AE102" s="74">
        <v>1.7839573</v>
      </c>
      <c r="AF102" s="74">
        <v>0.70414109999999996</v>
      </c>
      <c r="AG102" s="74">
        <v>0.45077869999999998</v>
      </c>
      <c r="AH102" s="74">
        <v>0.16272890000000001</v>
      </c>
      <c r="AI102" s="74">
        <v>1.4764413000000001</v>
      </c>
      <c r="AJ102" s="74">
        <v>0.25382769999999999</v>
      </c>
      <c r="AK102" s="74">
        <v>1.1255778999999999</v>
      </c>
      <c r="AL102" s="74">
        <v>3.4012159</v>
      </c>
      <c r="AM102" s="74">
        <v>5.2841307999999998</v>
      </c>
      <c r="AN102" s="74">
        <v>12.041612000000001</v>
      </c>
      <c r="AO102" s="74">
        <v>26.77797</v>
      </c>
      <c r="AP102" s="74">
        <v>56.799498</v>
      </c>
      <c r="AQ102" s="74">
        <v>2.5540519000000002</v>
      </c>
      <c r="AR102" s="74">
        <v>2.4267929000000001</v>
      </c>
      <c r="AT102" s="89">
        <v>1995</v>
      </c>
      <c r="AU102" s="74">
        <v>0.84863379999999999</v>
      </c>
      <c r="AV102" s="74">
        <v>0.15525130000000001</v>
      </c>
      <c r="AW102" s="74">
        <v>0.30980419999999997</v>
      </c>
      <c r="AX102" s="74">
        <v>0.15831880000000001</v>
      </c>
      <c r="AY102" s="74">
        <v>0.9136592</v>
      </c>
      <c r="AZ102" s="74">
        <v>2.9868252000000002</v>
      </c>
      <c r="BA102" s="74">
        <v>7.4816750000000001</v>
      </c>
      <c r="BB102" s="74">
        <v>7.5424296999999996</v>
      </c>
      <c r="BC102" s="74">
        <v>6.3958633000000003</v>
      </c>
      <c r="BD102" s="74">
        <v>5.6104533999999999</v>
      </c>
      <c r="BE102" s="74">
        <v>5.6793657</v>
      </c>
      <c r="BF102" s="74">
        <v>3.6290509000000002</v>
      </c>
      <c r="BG102" s="74">
        <v>3.5335839</v>
      </c>
      <c r="BH102" s="74">
        <v>5.3879153000000004</v>
      </c>
      <c r="BI102" s="74">
        <v>6.7713403000000003</v>
      </c>
      <c r="BJ102" s="74">
        <v>12.954046</v>
      </c>
      <c r="BK102" s="74">
        <v>26.275838</v>
      </c>
      <c r="BL102" s="74">
        <v>61.450547999999998</v>
      </c>
      <c r="BM102" s="74">
        <v>4.8375767999999999</v>
      </c>
      <c r="BN102" s="74">
        <v>5.1659277000000001</v>
      </c>
      <c r="BP102" s="89">
        <v>1995</v>
      </c>
    </row>
    <row r="103" spans="2:68">
      <c r="B103" s="89">
        <v>1996</v>
      </c>
      <c r="C103" s="74">
        <v>0.60353219999999996</v>
      </c>
      <c r="D103" s="74">
        <v>0.15006269999999999</v>
      </c>
      <c r="E103" s="74">
        <v>0</v>
      </c>
      <c r="F103" s="74">
        <v>0.15348249999999999</v>
      </c>
      <c r="G103" s="74">
        <v>0.28377249999999998</v>
      </c>
      <c r="H103" s="74">
        <v>0.14157710000000001</v>
      </c>
      <c r="I103" s="74">
        <v>0.4179117</v>
      </c>
      <c r="J103" s="74">
        <v>0.41449799999999998</v>
      </c>
      <c r="K103" s="74">
        <v>0.74245110000000003</v>
      </c>
      <c r="L103" s="74">
        <v>0.30692360000000002</v>
      </c>
      <c r="M103" s="74">
        <v>0.5825458</v>
      </c>
      <c r="N103" s="74">
        <v>3.8296109999999999</v>
      </c>
      <c r="O103" s="74">
        <v>1.9881224</v>
      </c>
      <c r="P103" s="74">
        <v>4.4671041999999996</v>
      </c>
      <c r="Q103" s="74">
        <v>13.830755</v>
      </c>
      <c r="R103" s="74">
        <v>22.382505999999999</v>
      </c>
      <c r="S103" s="74">
        <v>31.328320999999999</v>
      </c>
      <c r="T103" s="74">
        <v>61.663583000000003</v>
      </c>
      <c r="U103" s="74">
        <v>2.3275505999999999</v>
      </c>
      <c r="V103" s="74">
        <v>3.1397707000000001</v>
      </c>
      <c r="X103" s="89">
        <v>1996</v>
      </c>
      <c r="Y103" s="74">
        <v>0.47714699999999999</v>
      </c>
      <c r="Z103" s="74">
        <v>0.15771009999999999</v>
      </c>
      <c r="AA103" s="74">
        <v>0.15741559999999999</v>
      </c>
      <c r="AB103" s="74">
        <v>0.1612508</v>
      </c>
      <c r="AC103" s="74">
        <v>0.29241220000000001</v>
      </c>
      <c r="AD103" s="74">
        <v>0.42646770000000001</v>
      </c>
      <c r="AE103" s="74">
        <v>0.27742600000000001</v>
      </c>
      <c r="AF103" s="74">
        <v>0.27532210000000001</v>
      </c>
      <c r="AG103" s="74">
        <v>0.29575249999999997</v>
      </c>
      <c r="AH103" s="74">
        <v>1.7264218</v>
      </c>
      <c r="AI103" s="74">
        <v>0.80812819999999996</v>
      </c>
      <c r="AJ103" s="74">
        <v>1.4795088000000001</v>
      </c>
      <c r="AK103" s="74">
        <v>2.2541243</v>
      </c>
      <c r="AL103" s="74">
        <v>2.5495823</v>
      </c>
      <c r="AM103" s="74">
        <v>6.7606811000000002</v>
      </c>
      <c r="AN103" s="74">
        <v>11.953685999999999</v>
      </c>
      <c r="AO103" s="74">
        <v>20.485272999999999</v>
      </c>
      <c r="AP103" s="74">
        <v>56.777051</v>
      </c>
      <c r="AQ103" s="74">
        <v>2.4237282000000002</v>
      </c>
      <c r="AR103" s="74">
        <v>2.2829332999999998</v>
      </c>
      <c r="AT103" s="89">
        <v>1996</v>
      </c>
      <c r="AU103" s="74">
        <v>0.54200459999999995</v>
      </c>
      <c r="AV103" s="74">
        <v>0.15379139999999999</v>
      </c>
      <c r="AW103" s="74">
        <v>7.6768299999999998E-2</v>
      </c>
      <c r="AX103" s="74">
        <v>0.15727079999999999</v>
      </c>
      <c r="AY103" s="74">
        <v>0.28802759999999999</v>
      </c>
      <c r="AZ103" s="74">
        <v>0.28373179999999998</v>
      </c>
      <c r="BA103" s="74">
        <v>0.34751949999999998</v>
      </c>
      <c r="BB103" s="74">
        <v>0.34478259999999999</v>
      </c>
      <c r="BC103" s="74">
        <v>0.51863919999999997</v>
      </c>
      <c r="BD103" s="74">
        <v>1.0087028</v>
      </c>
      <c r="BE103" s="74">
        <v>0.6931022</v>
      </c>
      <c r="BF103" s="74">
        <v>2.6720529000000002</v>
      </c>
      <c r="BG103" s="74">
        <v>2.1216526999999998</v>
      </c>
      <c r="BH103" s="74">
        <v>3.4843863000000002</v>
      </c>
      <c r="BI103" s="74">
        <v>9.9973174</v>
      </c>
      <c r="BJ103" s="74">
        <v>16.377334000000001</v>
      </c>
      <c r="BK103" s="74">
        <v>24.548870000000001</v>
      </c>
      <c r="BL103" s="74">
        <v>58.23648</v>
      </c>
      <c r="BM103" s="74">
        <v>2.3758876999999998</v>
      </c>
      <c r="BN103" s="74">
        <v>2.6431176000000001</v>
      </c>
      <c r="BP103" s="89">
        <v>1996</v>
      </c>
    </row>
    <row r="104" spans="2:68">
      <c r="B104" s="90">
        <v>1997</v>
      </c>
      <c r="C104" s="74">
        <v>0.75427069999999996</v>
      </c>
      <c r="D104" s="74">
        <v>0</v>
      </c>
      <c r="E104" s="74">
        <v>0.44914549999999998</v>
      </c>
      <c r="F104" s="74">
        <v>0.15370990000000001</v>
      </c>
      <c r="G104" s="74">
        <v>0.2923848</v>
      </c>
      <c r="H104" s="74">
        <v>0.55426149999999996</v>
      </c>
      <c r="I104" s="74">
        <v>0.28275309999999998</v>
      </c>
      <c r="J104" s="74">
        <v>0.4085529</v>
      </c>
      <c r="K104" s="74">
        <v>0.73162419999999995</v>
      </c>
      <c r="L104" s="74">
        <v>0.61787320000000001</v>
      </c>
      <c r="M104" s="74">
        <v>0</v>
      </c>
      <c r="N104" s="74">
        <v>1.1565319999999999</v>
      </c>
      <c r="O104" s="74">
        <v>0.27801559999999997</v>
      </c>
      <c r="P104" s="74">
        <v>4.1701541999999998</v>
      </c>
      <c r="Q104" s="74">
        <v>7.8433888999999999</v>
      </c>
      <c r="R104" s="74">
        <v>10.580275</v>
      </c>
      <c r="S104" s="74">
        <v>18.490269000000001</v>
      </c>
      <c r="T104" s="74">
        <v>78.621296999999998</v>
      </c>
      <c r="U104" s="74">
        <v>1.7583758</v>
      </c>
      <c r="V104" s="74">
        <v>2.4513647000000001</v>
      </c>
      <c r="X104" s="90">
        <v>1997</v>
      </c>
      <c r="Y104" s="74">
        <v>0.15912009999999999</v>
      </c>
      <c r="Z104" s="74">
        <v>0.15636510000000001</v>
      </c>
      <c r="AA104" s="74">
        <v>0</v>
      </c>
      <c r="AB104" s="74">
        <v>0.16144269999999999</v>
      </c>
      <c r="AC104" s="74">
        <v>0</v>
      </c>
      <c r="AD104" s="74">
        <v>0</v>
      </c>
      <c r="AE104" s="74">
        <v>0.14033490000000001</v>
      </c>
      <c r="AF104" s="74">
        <v>0.40570260000000002</v>
      </c>
      <c r="AG104" s="74">
        <v>0.29042459999999998</v>
      </c>
      <c r="AH104" s="74">
        <v>0.78157730000000003</v>
      </c>
      <c r="AI104" s="74">
        <v>0.7483784</v>
      </c>
      <c r="AJ104" s="74">
        <v>1.6707639999999999</v>
      </c>
      <c r="AK104" s="74">
        <v>1.9351503000000001</v>
      </c>
      <c r="AL104" s="74">
        <v>3.1391260999999999</v>
      </c>
      <c r="AM104" s="74">
        <v>6.4237666999999998</v>
      </c>
      <c r="AN104" s="74">
        <v>12.150954</v>
      </c>
      <c r="AO104" s="74">
        <v>17.325500999999999</v>
      </c>
      <c r="AP104" s="74">
        <v>57.186300000000003</v>
      </c>
      <c r="AQ104" s="74">
        <v>2.2769309</v>
      </c>
      <c r="AR104" s="74">
        <v>2.0927056999999998</v>
      </c>
      <c r="AT104" s="90">
        <v>1997</v>
      </c>
      <c r="AU104" s="74">
        <v>0.46463080000000001</v>
      </c>
      <c r="AV104" s="74">
        <v>7.6217099999999996E-2</v>
      </c>
      <c r="AW104" s="74">
        <v>0.2298849</v>
      </c>
      <c r="AX104" s="74">
        <v>0.15748139999999999</v>
      </c>
      <c r="AY104" s="74">
        <v>0.14821609999999999</v>
      </c>
      <c r="AZ104" s="74">
        <v>0.2771805</v>
      </c>
      <c r="BA104" s="74">
        <v>0.21128069999999999</v>
      </c>
      <c r="BB104" s="74">
        <v>0.4071227</v>
      </c>
      <c r="BC104" s="74">
        <v>0.51018249999999998</v>
      </c>
      <c r="BD104" s="74">
        <v>0.69923880000000005</v>
      </c>
      <c r="BE104" s="74">
        <v>0.36710890000000002</v>
      </c>
      <c r="BF104" s="74">
        <v>1.4096138</v>
      </c>
      <c r="BG104" s="74">
        <v>1.1089225</v>
      </c>
      <c r="BH104" s="74">
        <v>3.6435978000000002</v>
      </c>
      <c r="BI104" s="74">
        <v>7.0793312999999998</v>
      </c>
      <c r="BJ104" s="74">
        <v>11.482478</v>
      </c>
      <c r="BK104" s="74">
        <v>17.764340000000001</v>
      </c>
      <c r="BL104" s="74">
        <v>63.609335000000002</v>
      </c>
      <c r="BM104" s="74">
        <v>2.0192111000000001</v>
      </c>
      <c r="BN104" s="74">
        <v>2.2120625</v>
      </c>
      <c r="BP104" s="90">
        <v>1997</v>
      </c>
    </row>
    <row r="105" spans="2:68">
      <c r="B105" s="90">
        <v>1998</v>
      </c>
      <c r="C105" s="74">
        <v>0.7577526</v>
      </c>
      <c r="D105" s="74">
        <v>0.1473518</v>
      </c>
      <c r="E105" s="74">
        <v>0.1494712</v>
      </c>
      <c r="F105" s="74">
        <v>0.1528274</v>
      </c>
      <c r="G105" s="74">
        <v>0.44992280000000001</v>
      </c>
      <c r="H105" s="74">
        <v>0.27519510000000003</v>
      </c>
      <c r="I105" s="74">
        <v>0.71539759999999997</v>
      </c>
      <c r="J105" s="74">
        <v>0.53865379999999996</v>
      </c>
      <c r="K105" s="74">
        <v>0.43399949999999998</v>
      </c>
      <c r="L105" s="74">
        <v>0.76716300000000004</v>
      </c>
      <c r="M105" s="74">
        <v>0.50942779999999999</v>
      </c>
      <c r="N105" s="74">
        <v>1.7915567999999999</v>
      </c>
      <c r="O105" s="74">
        <v>3.5143778999999999</v>
      </c>
      <c r="P105" s="74">
        <v>2.9977996</v>
      </c>
      <c r="Q105" s="74">
        <v>8.7195817000000009</v>
      </c>
      <c r="R105" s="74">
        <v>13.025465000000001</v>
      </c>
      <c r="S105" s="74">
        <v>21.786294999999999</v>
      </c>
      <c r="T105" s="74">
        <v>88.431663999999998</v>
      </c>
      <c r="U105" s="74">
        <v>2.1529473000000001</v>
      </c>
      <c r="V105" s="74">
        <v>2.9089554</v>
      </c>
      <c r="X105" s="90">
        <v>1998</v>
      </c>
      <c r="Y105" s="74">
        <v>0.47981580000000001</v>
      </c>
      <c r="Z105" s="74">
        <v>0</v>
      </c>
      <c r="AA105" s="74">
        <v>0.46980630000000001</v>
      </c>
      <c r="AB105" s="74">
        <v>0.32083879999999998</v>
      </c>
      <c r="AC105" s="74">
        <v>0.46306229999999998</v>
      </c>
      <c r="AD105" s="74">
        <v>0.1372043</v>
      </c>
      <c r="AE105" s="74">
        <v>0.28335919999999998</v>
      </c>
      <c r="AF105" s="74">
        <v>0.26710719999999999</v>
      </c>
      <c r="AG105" s="74">
        <v>0.57233610000000001</v>
      </c>
      <c r="AH105" s="74">
        <v>1.0763038</v>
      </c>
      <c r="AI105" s="74">
        <v>1.9313899999999999</v>
      </c>
      <c r="AJ105" s="74">
        <v>1.1600121000000001</v>
      </c>
      <c r="AK105" s="74">
        <v>1.6200322</v>
      </c>
      <c r="AL105" s="74">
        <v>2.0167912000000001</v>
      </c>
      <c r="AM105" s="74">
        <v>7.2898917000000001</v>
      </c>
      <c r="AN105" s="74">
        <v>8.2301140000000004</v>
      </c>
      <c r="AO105" s="74">
        <v>21.540654</v>
      </c>
      <c r="AP105" s="74">
        <v>61.568851000000002</v>
      </c>
      <c r="AQ105" s="74">
        <v>2.5308505000000001</v>
      </c>
      <c r="AR105" s="74">
        <v>2.2851800999999998</v>
      </c>
      <c r="AT105" s="90">
        <v>1998</v>
      </c>
      <c r="AU105" s="74">
        <v>0.62252640000000004</v>
      </c>
      <c r="AV105" s="74">
        <v>7.5537300000000002E-2</v>
      </c>
      <c r="AW105" s="74">
        <v>0.30590719999999999</v>
      </c>
      <c r="AX105" s="74">
        <v>0.23479710000000001</v>
      </c>
      <c r="AY105" s="74">
        <v>0.45639800000000003</v>
      </c>
      <c r="AZ105" s="74">
        <v>0.20610100000000001</v>
      </c>
      <c r="BA105" s="74">
        <v>0.49831639999999999</v>
      </c>
      <c r="BB105" s="74">
        <v>0.40231869999999997</v>
      </c>
      <c r="BC105" s="74">
        <v>0.5035482</v>
      </c>
      <c r="BD105" s="74">
        <v>0.92156979999999999</v>
      </c>
      <c r="BE105" s="74">
        <v>1.2085281000000001</v>
      </c>
      <c r="BF105" s="74">
        <v>1.481365</v>
      </c>
      <c r="BG105" s="74">
        <v>2.5666242000000001</v>
      </c>
      <c r="BH105" s="74">
        <v>2.4975611999999998</v>
      </c>
      <c r="BI105" s="74">
        <v>7.9553978000000001</v>
      </c>
      <c r="BJ105" s="74">
        <v>10.280134</v>
      </c>
      <c r="BK105" s="74">
        <v>21.633575</v>
      </c>
      <c r="BL105" s="74">
        <v>69.713815999999994</v>
      </c>
      <c r="BM105" s="74">
        <v>2.3431305999999998</v>
      </c>
      <c r="BN105" s="74">
        <v>2.5123924</v>
      </c>
      <c r="BP105" s="90">
        <v>1998</v>
      </c>
    </row>
    <row r="106" spans="2:68">
      <c r="B106" s="90">
        <v>1999</v>
      </c>
      <c r="C106" s="74">
        <v>0.91383590000000003</v>
      </c>
      <c r="D106" s="74">
        <v>0.14607410000000001</v>
      </c>
      <c r="E106" s="74">
        <v>0</v>
      </c>
      <c r="F106" s="74">
        <v>0.90708429999999995</v>
      </c>
      <c r="G106" s="74">
        <v>0.45827059999999997</v>
      </c>
      <c r="H106" s="74">
        <v>0.55185510000000004</v>
      </c>
      <c r="I106" s="74">
        <v>0.28669309999999998</v>
      </c>
      <c r="J106" s="74">
        <v>0.53551539999999997</v>
      </c>
      <c r="K106" s="74">
        <v>0.85450490000000001</v>
      </c>
      <c r="L106" s="74">
        <v>0.7591677</v>
      </c>
      <c r="M106" s="74">
        <v>0.9824775</v>
      </c>
      <c r="N106" s="74">
        <v>1.9301169</v>
      </c>
      <c r="O106" s="74">
        <v>2.6134908000000001</v>
      </c>
      <c r="P106" s="74">
        <v>3.3151701999999998</v>
      </c>
      <c r="Q106" s="74">
        <v>10.245412</v>
      </c>
      <c r="R106" s="74">
        <v>10.43</v>
      </c>
      <c r="S106" s="74">
        <v>22.332196</v>
      </c>
      <c r="T106" s="74">
        <v>62.177883999999999</v>
      </c>
      <c r="U106" s="74">
        <v>2.0877701000000002</v>
      </c>
      <c r="V106" s="74">
        <v>2.6240157000000002</v>
      </c>
      <c r="X106" s="90">
        <v>1999</v>
      </c>
      <c r="Y106" s="74">
        <v>0.32097059999999999</v>
      </c>
      <c r="Z106" s="74">
        <v>0.15389230000000001</v>
      </c>
      <c r="AA106" s="74">
        <v>0.31114989999999998</v>
      </c>
      <c r="AB106" s="74">
        <v>0.79181829999999997</v>
      </c>
      <c r="AC106" s="74">
        <v>0.31445899999999999</v>
      </c>
      <c r="AD106" s="74">
        <v>0.41235640000000001</v>
      </c>
      <c r="AE106" s="74">
        <v>0.14143230000000001</v>
      </c>
      <c r="AF106" s="74">
        <v>0.53052089999999996</v>
      </c>
      <c r="AG106" s="74">
        <v>0.42216480000000001</v>
      </c>
      <c r="AH106" s="74">
        <v>0.30224309999999999</v>
      </c>
      <c r="AI106" s="74">
        <v>0.67289200000000005</v>
      </c>
      <c r="AJ106" s="74">
        <v>1.7779161000000001</v>
      </c>
      <c r="AK106" s="74">
        <v>1.832811</v>
      </c>
      <c r="AL106" s="74">
        <v>4.0692469999999998</v>
      </c>
      <c r="AM106" s="74">
        <v>8.4503047000000002</v>
      </c>
      <c r="AN106" s="74">
        <v>15.401201</v>
      </c>
      <c r="AO106" s="74">
        <v>22.527719999999999</v>
      </c>
      <c r="AP106" s="74">
        <v>51.463687999999998</v>
      </c>
      <c r="AQ106" s="74">
        <v>2.6921012000000002</v>
      </c>
      <c r="AR106" s="74">
        <v>2.3987221000000001</v>
      </c>
      <c r="AT106" s="90">
        <v>1999</v>
      </c>
      <c r="AU106" s="74">
        <v>0.62515480000000001</v>
      </c>
      <c r="AV106" s="74">
        <v>0.1498813</v>
      </c>
      <c r="AW106" s="74">
        <v>0.151978</v>
      </c>
      <c r="AX106" s="74">
        <v>0.85078869999999995</v>
      </c>
      <c r="AY106" s="74">
        <v>0.38740229999999998</v>
      </c>
      <c r="AZ106" s="74">
        <v>0.48197620000000002</v>
      </c>
      <c r="BA106" s="74">
        <v>0.2135745</v>
      </c>
      <c r="BB106" s="74">
        <v>0.53300639999999999</v>
      </c>
      <c r="BC106" s="74">
        <v>0.6370401</v>
      </c>
      <c r="BD106" s="74">
        <v>0.53016850000000004</v>
      </c>
      <c r="BE106" s="74">
        <v>0.82977219999999996</v>
      </c>
      <c r="BF106" s="74">
        <v>1.8553725999999999</v>
      </c>
      <c r="BG106" s="74">
        <v>2.2235098</v>
      </c>
      <c r="BH106" s="74">
        <v>3.6990346999999999</v>
      </c>
      <c r="BI106" s="74">
        <v>9.2924444000000008</v>
      </c>
      <c r="BJ106" s="74">
        <v>13.261815</v>
      </c>
      <c r="BK106" s="74">
        <v>22.453256</v>
      </c>
      <c r="BL106" s="74">
        <v>54.728085999999998</v>
      </c>
      <c r="BM106" s="74">
        <v>2.3920566000000001</v>
      </c>
      <c r="BN106" s="74">
        <v>2.4913124</v>
      </c>
      <c r="BP106" s="90">
        <v>1999</v>
      </c>
    </row>
    <row r="107" spans="2:68">
      <c r="B107" s="90">
        <v>2000</v>
      </c>
      <c r="C107" s="74">
        <v>1.2247003999999999</v>
      </c>
      <c r="D107" s="74">
        <v>0.14530770000000001</v>
      </c>
      <c r="E107" s="74">
        <v>0</v>
      </c>
      <c r="F107" s="74">
        <v>0.4464591</v>
      </c>
      <c r="G107" s="74">
        <v>0.15395629999999999</v>
      </c>
      <c r="H107" s="74">
        <v>0.13959869999999999</v>
      </c>
      <c r="I107" s="74">
        <v>0.71001449999999999</v>
      </c>
      <c r="J107" s="74">
        <v>0.26879589999999998</v>
      </c>
      <c r="K107" s="74">
        <v>0.97800600000000004</v>
      </c>
      <c r="L107" s="74">
        <v>0.60310180000000002</v>
      </c>
      <c r="M107" s="74">
        <v>1.4274431000000001</v>
      </c>
      <c r="N107" s="74">
        <v>1.4371503000000001</v>
      </c>
      <c r="O107" s="74">
        <v>2.5110801</v>
      </c>
      <c r="P107" s="74">
        <v>4.2436201999999996</v>
      </c>
      <c r="Q107" s="74">
        <v>7.3903622999999996</v>
      </c>
      <c r="R107" s="74">
        <v>10.999537</v>
      </c>
      <c r="S107" s="74">
        <v>21.148624000000002</v>
      </c>
      <c r="T107" s="74">
        <v>61.008853000000002</v>
      </c>
      <c r="U107" s="74">
        <v>2.0119734</v>
      </c>
      <c r="V107" s="74">
        <v>2.4898318000000002</v>
      </c>
      <c r="X107" s="90">
        <v>2000</v>
      </c>
      <c r="Y107" s="74">
        <v>0.16115850000000001</v>
      </c>
      <c r="Z107" s="74">
        <v>0.15309500000000001</v>
      </c>
      <c r="AA107" s="74">
        <v>0</v>
      </c>
      <c r="AB107" s="74">
        <v>0</v>
      </c>
      <c r="AC107" s="74">
        <v>0.31730019999999998</v>
      </c>
      <c r="AD107" s="74">
        <v>0.41604259999999998</v>
      </c>
      <c r="AE107" s="74">
        <v>0.28011049999999998</v>
      </c>
      <c r="AF107" s="74">
        <v>0.26592169999999998</v>
      </c>
      <c r="AG107" s="74">
        <v>0.27596140000000002</v>
      </c>
      <c r="AH107" s="74">
        <v>0.89524579999999998</v>
      </c>
      <c r="AI107" s="74">
        <v>1.1304069999999999</v>
      </c>
      <c r="AJ107" s="74">
        <v>1.0627715</v>
      </c>
      <c r="AK107" s="74">
        <v>1.5216145000000001</v>
      </c>
      <c r="AL107" s="74">
        <v>2.9164127</v>
      </c>
      <c r="AM107" s="74">
        <v>5.1277875000000002</v>
      </c>
      <c r="AN107" s="74">
        <v>9.4429697000000008</v>
      </c>
      <c r="AO107" s="74">
        <v>23.304714000000001</v>
      </c>
      <c r="AP107" s="74">
        <v>50.550308999999999</v>
      </c>
      <c r="AQ107" s="74">
        <v>2.3264700999999999</v>
      </c>
      <c r="AR107" s="74">
        <v>2.0040637000000001</v>
      </c>
      <c r="AT107" s="90">
        <v>2000</v>
      </c>
      <c r="AU107" s="74">
        <v>0.70658730000000003</v>
      </c>
      <c r="AV107" s="74">
        <v>0.1490997</v>
      </c>
      <c r="AW107" s="74">
        <v>0</v>
      </c>
      <c r="AX107" s="74">
        <v>0.22800039999999999</v>
      </c>
      <c r="AY107" s="74">
        <v>0.2344019</v>
      </c>
      <c r="AZ107" s="74">
        <v>0.27827649999999998</v>
      </c>
      <c r="BA107" s="74">
        <v>0.49357820000000002</v>
      </c>
      <c r="BB107" s="74">
        <v>0.26735110000000001</v>
      </c>
      <c r="BC107" s="74">
        <v>0.62479130000000005</v>
      </c>
      <c r="BD107" s="74">
        <v>0.74993719999999997</v>
      </c>
      <c r="BE107" s="74">
        <v>1.2802621999999999</v>
      </c>
      <c r="BF107" s="74">
        <v>1.2532074</v>
      </c>
      <c r="BG107" s="74">
        <v>2.0187924000000002</v>
      </c>
      <c r="BH107" s="74">
        <v>3.5672136999999999</v>
      </c>
      <c r="BI107" s="74">
        <v>6.1982289000000002</v>
      </c>
      <c r="BJ107" s="74">
        <v>10.116679</v>
      </c>
      <c r="BK107" s="74">
        <v>22.474544999999999</v>
      </c>
      <c r="BL107" s="74">
        <v>53.758730999999997</v>
      </c>
      <c r="BM107" s="74">
        <v>2.1703941000000002</v>
      </c>
      <c r="BN107" s="74">
        <v>2.2196170999999998</v>
      </c>
      <c r="BP107" s="90">
        <v>2000</v>
      </c>
    </row>
    <row r="108" spans="2:68">
      <c r="B108" s="90">
        <v>2001</v>
      </c>
      <c r="C108" s="74">
        <v>0.15312690000000001</v>
      </c>
      <c r="D108" s="74">
        <v>0.1451172</v>
      </c>
      <c r="E108" s="74">
        <v>0.58106089999999999</v>
      </c>
      <c r="F108" s="74">
        <v>0.14616589999999999</v>
      </c>
      <c r="G108" s="74">
        <v>0.1527781</v>
      </c>
      <c r="H108" s="74">
        <v>0.43209110000000001</v>
      </c>
      <c r="I108" s="74">
        <v>0.27683540000000001</v>
      </c>
      <c r="J108" s="74">
        <v>0.67853929999999996</v>
      </c>
      <c r="K108" s="74">
        <v>0.4110028</v>
      </c>
      <c r="L108" s="74">
        <v>0.89431170000000004</v>
      </c>
      <c r="M108" s="74">
        <v>1.0800301999999999</v>
      </c>
      <c r="N108" s="74">
        <v>1.9630167999999999</v>
      </c>
      <c r="O108" s="74">
        <v>2.9184085999999998</v>
      </c>
      <c r="P108" s="74">
        <v>3.9001443</v>
      </c>
      <c r="Q108" s="74">
        <v>6.9651509999999996</v>
      </c>
      <c r="R108" s="74">
        <v>14.170515999999999</v>
      </c>
      <c r="S108" s="74">
        <v>18.055785</v>
      </c>
      <c r="T108" s="74">
        <v>46.701979999999999</v>
      </c>
      <c r="U108" s="74">
        <v>1.9138603999999999</v>
      </c>
      <c r="V108" s="74">
        <v>2.2676964000000002</v>
      </c>
      <c r="X108" s="90">
        <v>2001</v>
      </c>
      <c r="Y108" s="74">
        <v>0</v>
      </c>
      <c r="Z108" s="74">
        <v>0.1530398</v>
      </c>
      <c r="AA108" s="74">
        <v>0</v>
      </c>
      <c r="AB108" s="74">
        <v>0.15247810000000001</v>
      </c>
      <c r="AC108" s="74">
        <v>0</v>
      </c>
      <c r="AD108" s="74">
        <v>0.42887160000000002</v>
      </c>
      <c r="AE108" s="74">
        <v>0.40808</v>
      </c>
      <c r="AF108" s="74">
        <v>0.13402040000000001</v>
      </c>
      <c r="AG108" s="74">
        <v>0.27018150000000002</v>
      </c>
      <c r="AH108" s="74">
        <v>0.88321280000000002</v>
      </c>
      <c r="AI108" s="74">
        <v>0.93188680000000002</v>
      </c>
      <c r="AJ108" s="74">
        <v>3.0453204999999999</v>
      </c>
      <c r="AK108" s="74">
        <v>3.7010991999999998</v>
      </c>
      <c r="AL108" s="74">
        <v>4.0629524999999997</v>
      </c>
      <c r="AM108" s="74">
        <v>4.5104372000000001</v>
      </c>
      <c r="AN108" s="74">
        <v>8.9646825999999997</v>
      </c>
      <c r="AO108" s="74">
        <v>15.965196000000001</v>
      </c>
      <c r="AP108" s="74">
        <v>46.684058999999998</v>
      </c>
      <c r="AQ108" s="74">
        <v>2.3165129000000002</v>
      </c>
      <c r="AR108" s="74">
        <v>1.9935442999999999</v>
      </c>
      <c r="AT108" s="90">
        <v>2001</v>
      </c>
      <c r="AU108" s="74">
        <v>7.8512299999999993E-2</v>
      </c>
      <c r="AV108" s="74">
        <v>0.1489732</v>
      </c>
      <c r="AW108" s="74">
        <v>0.29761349999999998</v>
      </c>
      <c r="AX108" s="74">
        <v>0.14925530000000001</v>
      </c>
      <c r="AY108" s="74">
        <v>7.75116E-2</v>
      </c>
      <c r="AZ108" s="74">
        <v>0.43047540000000001</v>
      </c>
      <c r="BA108" s="74">
        <v>0.34302939999999998</v>
      </c>
      <c r="BB108" s="74">
        <v>0.40457660000000001</v>
      </c>
      <c r="BC108" s="74">
        <v>0.34009790000000001</v>
      </c>
      <c r="BD108" s="74">
        <v>0.88872759999999995</v>
      </c>
      <c r="BE108" s="74">
        <v>1.0062036000000001</v>
      </c>
      <c r="BF108" s="74">
        <v>2.4950622999999998</v>
      </c>
      <c r="BG108" s="74">
        <v>3.3069269000000001</v>
      </c>
      <c r="BH108" s="74">
        <v>3.9829001000000002</v>
      </c>
      <c r="BI108" s="74">
        <v>5.6776692999999998</v>
      </c>
      <c r="BJ108" s="74">
        <v>11.243622</v>
      </c>
      <c r="BK108" s="74">
        <v>16.777550999999999</v>
      </c>
      <c r="BL108" s="74">
        <v>46.689594</v>
      </c>
      <c r="BM108" s="74">
        <v>2.1167644000000001</v>
      </c>
      <c r="BN108" s="74">
        <v>2.1159975000000002</v>
      </c>
      <c r="BP108" s="90">
        <v>2001</v>
      </c>
    </row>
    <row r="109" spans="2:68">
      <c r="B109" s="90">
        <v>2002</v>
      </c>
      <c r="C109" s="74">
        <v>0.46113900000000002</v>
      </c>
      <c r="D109" s="74">
        <v>0.14560529999999999</v>
      </c>
      <c r="E109" s="74">
        <v>0</v>
      </c>
      <c r="F109" s="74">
        <v>0</v>
      </c>
      <c r="G109" s="74">
        <v>0.1495235</v>
      </c>
      <c r="H109" s="74">
        <v>0.2932169</v>
      </c>
      <c r="I109" s="74">
        <v>0.40600120000000001</v>
      </c>
      <c r="J109" s="74">
        <v>0.5491895</v>
      </c>
      <c r="K109" s="74">
        <v>0.2684182</v>
      </c>
      <c r="L109" s="74">
        <v>0.73412920000000004</v>
      </c>
      <c r="M109" s="74">
        <v>0.93083289999999996</v>
      </c>
      <c r="N109" s="74">
        <v>1.2823237000000001</v>
      </c>
      <c r="O109" s="74">
        <v>2.3637421000000001</v>
      </c>
      <c r="P109" s="74">
        <v>3.5149178999999999</v>
      </c>
      <c r="Q109" s="74">
        <v>7.6304980999999996</v>
      </c>
      <c r="R109" s="74">
        <v>12.969944</v>
      </c>
      <c r="S109" s="74">
        <v>21.365632000000002</v>
      </c>
      <c r="T109" s="74">
        <v>50.813008000000004</v>
      </c>
      <c r="U109" s="74">
        <v>1.8707076</v>
      </c>
      <c r="V109" s="74">
        <v>2.2246467999999999</v>
      </c>
      <c r="X109" s="90">
        <v>2002</v>
      </c>
      <c r="Y109" s="74">
        <v>0.48506090000000002</v>
      </c>
      <c r="Z109" s="74">
        <v>0.1536941</v>
      </c>
      <c r="AA109" s="74">
        <v>0.15098400000000001</v>
      </c>
      <c r="AB109" s="74">
        <v>0</v>
      </c>
      <c r="AC109" s="74">
        <v>0.15458530000000001</v>
      </c>
      <c r="AD109" s="74">
        <v>0.29337770000000002</v>
      </c>
      <c r="AE109" s="74">
        <v>0.26603670000000001</v>
      </c>
      <c r="AF109" s="74">
        <v>0.81328579999999995</v>
      </c>
      <c r="AG109" s="74">
        <v>0.52947940000000004</v>
      </c>
      <c r="AH109" s="74">
        <v>1.0150444000000001</v>
      </c>
      <c r="AI109" s="74">
        <v>1.3981408</v>
      </c>
      <c r="AJ109" s="74">
        <v>0.93981429999999999</v>
      </c>
      <c r="AK109" s="74">
        <v>0.72076229999999997</v>
      </c>
      <c r="AL109" s="74">
        <v>2.5564114999999998</v>
      </c>
      <c r="AM109" s="74">
        <v>4.8525286000000003</v>
      </c>
      <c r="AN109" s="74">
        <v>7.8753368000000004</v>
      </c>
      <c r="AO109" s="74">
        <v>21.009907999999999</v>
      </c>
      <c r="AP109" s="74">
        <v>59.065173999999999</v>
      </c>
      <c r="AQ109" s="74">
        <v>2.5153449000000001</v>
      </c>
      <c r="AR109" s="74">
        <v>2.0762426</v>
      </c>
      <c r="AT109" s="90">
        <v>2002</v>
      </c>
      <c r="AU109" s="74">
        <v>0.47279759999999998</v>
      </c>
      <c r="AV109" s="74">
        <v>0.14954039999999999</v>
      </c>
      <c r="AW109" s="74">
        <v>7.3630500000000002E-2</v>
      </c>
      <c r="AX109" s="74">
        <v>0</v>
      </c>
      <c r="AY109" s="74">
        <v>0.15201229999999999</v>
      </c>
      <c r="AZ109" s="74">
        <v>0.29329729999999998</v>
      </c>
      <c r="BA109" s="74">
        <v>0.33541510000000002</v>
      </c>
      <c r="BB109" s="74">
        <v>0.68208449999999998</v>
      </c>
      <c r="BC109" s="74">
        <v>0.39984940000000002</v>
      </c>
      <c r="BD109" s="74">
        <v>0.87546250000000003</v>
      </c>
      <c r="BE109" s="74">
        <v>1.1643287</v>
      </c>
      <c r="BF109" s="74">
        <v>1.1132717000000001</v>
      </c>
      <c r="BG109" s="74">
        <v>1.5489393</v>
      </c>
      <c r="BH109" s="74">
        <v>3.0283015999999998</v>
      </c>
      <c r="BI109" s="74">
        <v>6.1792261000000002</v>
      </c>
      <c r="BJ109" s="74">
        <v>10.126969000000001</v>
      </c>
      <c r="BK109" s="74">
        <v>21.149795999999998</v>
      </c>
      <c r="BL109" s="74">
        <v>56.502979000000003</v>
      </c>
      <c r="BM109" s="74">
        <v>2.1954110999999998</v>
      </c>
      <c r="BN109" s="74">
        <v>2.1613250000000002</v>
      </c>
      <c r="BP109" s="90">
        <v>2002</v>
      </c>
    </row>
    <row r="110" spans="2:68">
      <c r="B110" s="90">
        <v>2003</v>
      </c>
      <c r="C110" s="74">
        <v>0.4611015</v>
      </c>
      <c r="D110" s="74">
        <v>0</v>
      </c>
      <c r="E110" s="74">
        <v>0.1421945</v>
      </c>
      <c r="F110" s="74">
        <v>0.2883307</v>
      </c>
      <c r="G110" s="74">
        <v>0</v>
      </c>
      <c r="H110" s="74">
        <v>0</v>
      </c>
      <c r="I110" s="74">
        <v>0.40121760000000001</v>
      </c>
      <c r="J110" s="74">
        <v>0.69359959999999998</v>
      </c>
      <c r="K110" s="74">
        <v>0.79443470000000005</v>
      </c>
      <c r="L110" s="74">
        <v>0.86610209999999999</v>
      </c>
      <c r="M110" s="74">
        <v>0.77249780000000001</v>
      </c>
      <c r="N110" s="74">
        <v>1.5568187</v>
      </c>
      <c r="O110" s="74">
        <v>3.6877830999999999</v>
      </c>
      <c r="P110" s="74">
        <v>4.2772208999999997</v>
      </c>
      <c r="Q110" s="74">
        <v>5.3475220999999999</v>
      </c>
      <c r="R110" s="74">
        <v>10.942945</v>
      </c>
      <c r="S110" s="74">
        <v>28.480529000000001</v>
      </c>
      <c r="T110" s="74">
        <v>42.456997999999999</v>
      </c>
      <c r="U110" s="74">
        <v>1.9514494</v>
      </c>
      <c r="V110" s="74">
        <v>2.2372985000000001</v>
      </c>
      <c r="X110" s="90">
        <v>2003</v>
      </c>
      <c r="Y110" s="74">
        <v>0.64670499999999997</v>
      </c>
      <c r="Z110" s="74">
        <v>0</v>
      </c>
      <c r="AA110" s="74">
        <v>0</v>
      </c>
      <c r="AB110" s="74">
        <v>0.14998800000000001</v>
      </c>
      <c r="AC110" s="74">
        <v>0.15076999999999999</v>
      </c>
      <c r="AD110" s="74">
        <v>0.29716710000000002</v>
      </c>
      <c r="AE110" s="74">
        <v>0.26273410000000003</v>
      </c>
      <c r="AF110" s="74">
        <v>0</v>
      </c>
      <c r="AG110" s="74">
        <v>0.13059570000000001</v>
      </c>
      <c r="AH110" s="74">
        <v>0.42679289999999998</v>
      </c>
      <c r="AI110" s="74">
        <v>0.76908049999999994</v>
      </c>
      <c r="AJ110" s="74">
        <v>1.0599209000000001</v>
      </c>
      <c r="AK110" s="74">
        <v>2.5748340000000001</v>
      </c>
      <c r="AL110" s="74">
        <v>3.324551</v>
      </c>
      <c r="AM110" s="74">
        <v>5.5218958999999996</v>
      </c>
      <c r="AN110" s="74">
        <v>13.23052</v>
      </c>
      <c r="AO110" s="74">
        <v>22.861114000000001</v>
      </c>
      <c r="AP110" s="74">
        <v>56.157573999999997</v>
      </c>
      <c r="AQ110" s="74">
        <v>2.6477024999999998</v>
      </c>
      <c r="AR110" s="74">
        <v>2.1684692999999999</v>
      </c>
      <c r="AT110" s="90">
        <v>2003</v>
      </c>
      <c r="AU110" s="74">
        <v>0.5515563</v>
      </c>
      <c r="AV110" s="74">
        <v>0</v>
      </c>
      <c r="AW110" s="74">
        <v>7.2947399999999996E-2</v>
      </c>
      <c r="AX110" s="74">
        <v>0.22052859999999999</v>
      </c>
      <c r="AY110" s="74">
        <v>7.4073399999999998E-2</v>
      </c>
      <c r="AZ110" s="74">
        <v>0.14822389999999999</v>
      </c>
      <c r="BA110" s="74">
        <v>0.33135619999999999</v>
      </c>
      <c r="BB110" s="74">
        <v>0.34439720000000001</v>
      </c>
      <c r="BC110" s="74">
        <v>0.4602308</v>
      </c>
      <c r="BD110" s="74">
        <v>0.6448488</v>
      </c>
      <c r="BE110" s="74">
        <v>0.77078539999999995</v>
      </c>
      <c r="BF110" s="74">
        <v>1.3109801999999999</v>
      </c>
      <c r="BG110" s="74">
        <v>3.1356080999999998</v>
      </c>
      <c r="BH110" s="74">
        <v>3.7940212</v>
      </c>
      <c r="BI110" s="74">
        <v>5.4384423999999996</v>
      </c>
      <c r="BJ110" s="74">
        <v>12.209576</v>
      </c>
      <c r="BK110" s="74">
        <v>25.091681000000001</v>
      </c>
      <c r="BL110" s="74">
        <v>51.885223000000003</v>
      </c>
      <c r="BM110" s="74">
        <v>2.3021452</v>
      </c>
      <c r="BN110" s="74">
        <v>2.2311822000000001</v>
      </c>
      <c r="BP110" s="90">
        <v>2003</v>
      </c>
    </row>
    <row r="111" spans="2:68">
      <c r="B111" s="90">
        <v>2004</v>
      </c>
      <c r="C111" s="74">
        <v>0.61396589999999995</v>
      </c>
      <c r="D111" s="74">
        <v>0.44151210000000002</v>
      </c>
      <c r="E111" s="74">
        <v>0.42349730000000002</v>
      </c>
      <c r="F111" s="74">
        <v>0</v>
      </c>
      <c r="G111" s="74">
        <v>0.56859289999999996</v>
      </c>
      <c r="H111" s="74">
        <v>0.4443859</v>
      </c>
      <c r="I111" s="74">
        <v>0.40065070000000003</v>
      </c>
      <c r="J111" s="74">
        <v>0.4163596</v>
      </c>
      <c r="K111" s="74">
        <v>0.92169179999999995</v>
      </c>
      <c r="L111" s="74">
        <v>0.84867429999999999</v>
      </c>
      <c r="M111" s="74">
        <v>1.0732377</v>
      </c>
      <c r="N111" s="74">
        <v>2.3418929999999998</v>
      </c>
      <c r="O111" s="74">
        <v>2.4417855999999998</v>
      </c>
      <c r="P111" s="74">
        <v>4.1536979000000001</v>
      </c>
      <c r="Q111" s="74">
        <v>9.0683146000000008</v>
      </c>
      <c r="R111" s="74">
        <v>12.344815000000001</v>
      </c>
      <c r="S111" s="74">
        <v>22.344018999999999</v>
      </c>
      <c r="T111" s="74">
        <v>53.456282999999999</v>
      </c>
      <c r="U111" s="74">
        <v>2.2433417000000002</v>
      </c>
      <c r="V111" s="74">
        <v>2.5447848</v>
      </c>
      <c r="X111" s="90">
        <v>2004</v>
      </c>
      <c r="Y111" s="74">
        <v>0.80818009999999996</v>
      </c>
      <c r="Z111" s="74">
        <v>0.31006309999999998</v>
      </c>
      <c r="AA111" s="74">
        <v>0</v>
      </c>
      <c r="AB111" s="74">
        <v>0.29849409999999998</v>
      </c>
      <c r="AC111" s="74">
        <v>0.14765919999999999</v>
      </c>
      <c r="AD111" s="74">
        <v>0.29911949999999998</v>
      </c>
      <c r="AE111" s="74">
        <v>0.52609570000000005</v>
      </c>
      <c r="AF111" s="74">
        <v>0.27365099999999998</v>
      </c>
      <c r="AG111" s="74">
        <v>0.1297422</v>
      </c>
      <c r="AH111" s="74">
        <v>0.83643279999999998</v>
      </c>
      <c r="AI111" s="74">
        <v>0.30405120000000002</v>
      </c>
      <c r="AJ111" s="74">
        <v>1.8671696</v>
      </c>
      <c r="AK111" s="74">
        <v>1.7984399</v>
      </c>
      <c r="AL111" s="74">
        <v>3.4988560999999998</v>
      </c>
      <c r="AM111" s="74">
        <v>6.5017493000000002</v>
      </c>
      <c r="AN111" s="74">
        <v>11.804345</v>
      </c>
      <c r="AO111" s="74">
        <v>20.220580000000002</v>
      </c>
      <c r="AP111" s="74">
        <v>51.91236</v>
      </c>
      <c r="AQ111" s="74">
        <v>2.6203647000000001</v>
      </c>
      <c r="AR111" s="74">
        <v>2.1557544000000002</v>
      </c>
      <c r="AT111" s="90">
        <v>2004</v>
      </c>
      <c r="AU111" s="74">
        <v>0.70856319999999995</v>
      </c>
      <c r="AV111" s="74">
        <v>0.37749719999999998</v>
      </c>
      <c r="AW111" s="74">
        <v>0.21746460000000001</v>
      </c>
      <c r="AX111" s="74">
        <v>0.1462107</v>
      </c>
      <c r="AY111" s="74">
        <v>0.36212830000000001</v>
      </c>
      <c r="AZ111" s="74">
        <v>0.37210189999999999</v>
      </c>
      <c r="BA111" s="74">
        <v>0.4638526</v>
      </c>
      <c r="BB111" s="74">
        <v>0.34449760000000001</v>
      </c>
      <c r="BC111" s="74">
        <v>0.5227965</v>
      </c>
      <c r="BD111" s="74">
        <v>0.84250910000000001</v>
      </c>
      <c r="BE111" s="74">
        <v>0.68701449999999997</v>
      </c>
      <c r="BF111" s="74">
        <v>2.1062671000000002</v>
      </c>
      <c r="BG111" s="74">
        <v>2.1221462999999998</v>
      </c>
      <c r="BH111" s="74">
        <v>3.8216177999999998</v>
      </c>
      <c r="BI111" s="74">
        <v>7.7328307000000001</v>
      </c>
      <c r="BJ111" s="74">
        <v>12.047791</v>
      </c>
      <c r="BK111" s="74">
        <v>21.071652</v>
      </c>
      <c r="BL111" s="74">
        <v>52.396621000000003</v>
      </c>
      <c r="BM111" s="74">
        <v>2.4331849999999999</v>
      </c>
      <c r="BN111" s="74">
        <v>2.3404330999999998</v>
      </c>
      <c r="BP111" s="90">
        <v>2004</v>
      </c>
    </row>
    <row r="112" spans="2:68">
      <c r="B112" s="90">
        <v>2005</v>
      </c>
      <c r="C112" s="74">
        <v>0.76214519999999997</v>
      </c>
      <c r="D112" s="74">
        <v>0.1476143</v>
      </c>
      <c r="E112" s="74">
        <v>0.28130270000000002</v>
      </c>
      <c r="F112" s="74">
        <v>0</v>
      </c>
      <c r="G112" s="74">
        <v>0.41675119999999999</v>
      </c>
      <c r="H112" s="74">
        <v>0.29382079999999999</v>
      </c>
      <c r="I112" s="74">
        <v>0.26844449999999997</v>
      </c>
      <c r="J112" s="74">
        <v>0.27401389999999998</v>
      </c>
      <c r="K112" s="74">
        <v>0.52753190000000005</v>
      </c>
      <c r="L112" s="74">
        <v>1.1119049000000001</v>
      </c>
      <c r="M112" s="74">
        <v>1.8211398000000001</v>
      </c>
      <c r="N112" s="74">
        <v>1.6244314</v>
      </c>
      <c r="O112" s="74">
        <v>1.7039112999999999</v>
      </c>
      <c r="P112" s="74">
        <v>5.6309174999999998</v>
      </c>
      <c r="Q112" s="74">
        <v>8.7530593999999997</v>
      </c>
      <c r="R112" s="74">
        <v>10.921799999999999</v>
      </c>
      <c r="S112" s="74">
        <v>21.477934999999999</v>
      </c>
      <c r="T112" s="74">
        <v>47.662961000000003</v>
      </c>
      <c r="U112" s="74">
        <v>2.1258263999999998</v>
      </c>
      <c r="V112" s="74">
        <v>2.3617651</v>
      </c>
      <c r="X112" s="90">
        <v>2005</v>
      </c>
      <c r="Y112" s="74">
        <v>0.80451039999999996</v>
      </c>
      <c r="Z112" s="74">
        <v>0.31075199999999997</v>
      </c>
      <c r="AA112" s="74">
        <v>0.1484047</v>
      </c>
      <c r="AB112" s="74">
        <v>0.29691210000000001</v>
      </c>
      <c r="AC112" s="74">
        <v>0.14392759999999999</v>
      </c>
      <c r="AD112" s="74">
        <v>0.29767840000000001</v>
      </c>
      <c r="AE112" s="74">
        <v>0.13236529999999999</v>
      </c>
      <c r="AF112" s="74">
        <v>0.67704070000000005</v>
      </c>
      <c r="AG112" s="74">
        <v>0.77983049999999998</v>
      </c>
      <c r="AH112" s="74">
        <v>0.54674239999999996</v>
      </c>
      <c r="AI112" s="74">
        <v>1.6503433000000001</v>
      </c>
      <c r="AJ112" s="74">
        <v>1.4733689000000001</v>
      </c>
      <c r="AK112" s="74">
        <v>2.3616400999999998</v>
      </c>
      <c r="AL112" s="74">
        <v>3.6656507999999999</v>
      </c>
      <c r="AM112" s="74">
        <v>5.5888992000000002</v>
      </c>
      <c r="AN112" s="74">
        <v>10.788323</v>
      </c>
      <c r="AO112" s="74">
        <v>15.411883</v>
      </c>
      <c r="AP112" s="74">
        <v>60.774017999999998</v>
      </c>
      <c r="AQ112" s="74">
        <v>2.8058882999999999</v>
      </c>
      <c r="AR112" s="74">
        <v>2.2775389000000001</v>
      </c>
      <c r="AT112" s="90">
        <v>2005</v>
      </c>
      <c r="AU112" s="74">
        <v>0.78275499999999998</v>
      </c>
      <c r="AV112" s="74">
        <v>0.22709360000000001</v>
      </c>
      <c r="AW112" s="74">
        <v>0.2166361</v>
      </c>
      <c r="AX112" s="74">
        <v>0.14497669999999999</v>
      </c>
      <c r="AY112" s="74">
        <v>0.2827559</v>
      </c>
      <c r="AZ112" s="74">
        <v>0.29573700000000003</v>
      </c>
      <c r="BA112" s="74">
        <v>0.199931</v>
      </c>
      <c r="BB112" s="74">
        <v>0.47671000000000002</v>
      </c>
      <c r="BC112" s="74">
        <v>0.65460189999999996</v>
      </c>
      <c r="BD112" s="74">
        <v>0.82696340000000002</v>
      </c>
      <c r="BE112" s="74">
        <v>1.7352519</v>
      </c>
      <c r="BF112" s="74">
        <v>1.549193</v>
      </c>
      <c r="BG112" s="74">
        <v>2.0314641999999998</v>
      </c>
      <c r="BH112" s="74">
        <v>4.6365905999999999</v>
      </c>
      <c r="BI112" s="74">
        <v>7.1070221</v>
      </c>
      <c r="BJ112" s="74">
        <v>10.848998</v>
      </c>
      <c r="BK112" s="74">
        <v>17.862245999999999</v>
      </c>
      <c r="BL112" s="74">
        <v>56.586728000000001</v>
      </c>
      <c r="BM112" s="74">
        <v>2.4681758999999999</v>
      </c>
      <c r="BN112" s="74">
        <v>2.3391723999999998</v>
      </c>
      <c r="BP112" s="90">
        <v>2005</v>
      </c>
    </row>
    <row r="113" spans="2:68">
      <c r="B113" s="90">
        <v>2006</v>
      </c>
      <c r="C113" s="74">
        <v>0.30099809999999999</v>
      </c>
      <c r="D113" s="74">
        <v>0.14729690000000001</v>
      </c>
      <c r="E113" s="74">
        <v>0.1407687</v>
      </c>
      <c r="F113" s="74">
        <v>0.13993530000000001</v>
      </c>
      <c r="G113" s="74">
        <v>0.4073773</v>
      </c>
      <c r="H113" s="74">
        <v>0.71817310000000001</v>
      </c>
      <c r="I113" s="74">
        <v>0.40876499999999999</v>
      </c>
      <c r="J113" s="74">
        <v>0.26668370000000002</v>
      </c>
      <c r="K113" s="74">
        <v>0.92965810000000004</v>
      </c>
      <c r="L113" s="74">
        <v>0.27337640000000002</v>
      </c>
      <c r="M113" s="74">
        <v>1.4921765</v>
      </c>
      <c r="N113" s="74">
        <v>2.3851396</v>
      </c>
      <c r="O113" s="74">
        <v>3.4629777000000002</v>
      </c>
      <c r="P113" s="74">
        <v>3.4028296</v>
      </c>
      <c r="Q113" s="74">
        <v>5.6601952000000004</v>
      </c>
      <c r="R113" s="74">
        <v>12.00024</v>
      </c>
      <c r="S113" s="74">
        <v>26.154444999999999</v>
      </c>
      <c r="T113" s="74">
        <v>54.228884999999998</v>
      </c>
      <c r="U113" s="74">
        <v>2.2442217000000002</v>
      </c>
      <c r="V113" s="74">
        <v>2.4533611999999998</v>
      </c>
      <c r="X113" s="90">
        <v>2006</v>
      </c>
      <c r="Y113" s="74">
        <v>1.1109665</v>
      </c>
      <c r="Z113" s="74">
        <v>0.154941</v>
      </c>
      <c r="AA113" s="74">
        <v>0</v>
      </c>
      <c r="AB113" s="74">
        <v>0.14747830000000001</v>
      </c>
      <c r="AC113" s="74">
        <v>0.4213383</v>
      </c>
      <c r="AD113" s="74">
        <v>0.14590510000000001</v>
      </c>
      <c r="AE113" s="74">
        <v>0.27018779999999998</v>
      </c>
      <c r="AF113" s="74">
        <v>0.52709530000000004</v>
      </c>
      <c r="AG113" s="74">
        <v>0.26195869999999999</v>
      </c>
      <c r="AH113" s="74">
        <v>1.2062079999999999</v>
      </c>
      <c r="AI113" s="74">
        <v>1.1805104</v>
      </c>
      <c r="AJ113" s="74">
        <v>1.2716620000000001</v>
      </c>
      <c r="AK113" s="74">
        <v>1.8445343999999999</v>
      </c>
      <c r="AL113" s="74">
        <v>3.5797753000000001</v>
      </c>
      <c r="AM113" s="74">
        <v>5.2503327999999998</v>
      </c>
      <c r="AN113" s="74">
        <v>7.0781904000000004</v>
      </c>
      <c r="AO113" s="74">
        <v>22.781925999999999</v>
      </c>
      <c r="AP113" s="74">
        <v>49.204830999999999</v>
      </c>
      <c r="AQ113" s="74">
        <v>2.5943634000000002</v>
      </c>
      <c r="AR113" s="74">
        <v>2.0693321</v>
      </c>
      <c r="AT113" s="90">
        <v>2006</v>
      </c>
      <c r="AU113" s="74">
        <v>0.69522870000000003</v>
      </c>
      <c r="AV113" s="74">
        <v>0.1510223</v>
      </c>
      <c r="AW113" s="74">
        <v>7.2278300000000004E-2</v>
      </c>
      <c r="AX113" s="74">
        <v>0.14360780000000001</v>
      </c>
      <c r="AY113" s="74">
        <v>0.4142402</v>
      </c>
      <c r="AZ113" s="74">
        <v>0.43428290000000003</v>
      </c>
      <c r="BA113" s="74">
        <v>0.33917989999999998</v>
      </c>
      <c r="BB113" s="74">
        <v>0.3976596</v>
      </c>
      <c r="BC113" s="74">
        <v>0.59349370000000001</v>
      </c>
      <c r="BD113" s="74">
        <v>0.74438400000000005</v>
      </c>
      <c r="BE113" s="74">
        <v>1.335475</v>
      </c>
      <c r="BF113" s="74">
        <v>1.8283104999999999</v>
      </c>
      <c r="BG113" s="74">
        <v>2.6562188999999998</v>
      </c>
      <c r="BH113" s="74">
        <v>3.4923381999999998</v>
      </c>
      <c r="BI113" s="74">
        <v>5.4475655999999999</v>
      </c>
      <c r="BJ113" s="74">
        <v>9.3290237000000005</v>
      </c>
      <c r="BK113" s="74">
        <v>24.163133999999999</v>
      </c>
      <c r="BL113" s="74">
        <v>50.832779000000002</v>
      </c>
      <c r="BM113" s="74">
        <v>2.4204235999999999</v>
      </c>
      <c r="BN113" s="74">
        <v>2.2380276000000001</v>
      </c>
      <c r="BP113" s="90">
        <v>2006</v>
      </c>
    </row>
    <row r="114" spans="2:68">
      <c r="B114" s="90">
        <v>2007</v>
      </c>
      <c r="C114" s="74">
        <v>0.58287710000000004</v>
      </c>
      <c r="D114" s="74">
        <v>0.44100010000000001</v>
      </c>
      <c r="E114" s="74">
        <v>0</v>
      </c>
      <c r="F114" s="74">
        <v>0.13706309999999999</v>
      </c>
      <c r="G114" s="74">
        <v>0.39597369999999998</v>
      </c>
      <c r="H114" s="74">
        <v>0.13840330000000001</v>
      </c>
      <c r="I114" s="74">
        <v>0.13769139999999999</v>
      </c>
      <c r="J114" s="74">
        <v>0.51782479999999997</v>
      </c>
      <c r="K114" s="74">
        <v>0.6694928</v>
      </c>
      <c r="L114" s="74">
        <v>0.66871919999999996</v>
      </c>
      <c r="M114" s="74">
        <v>1.0265465</v>
      </c>
      <c r="N114" s="74">
        <v>1.7581209</v>
      </c>
      <c r="O114" s="74">
        <v>3.7826347</v>
      </c>
      <c r="P114" s="74">
        <v>3.0217719000000001</v>
      </c>
      <c r="Q114" s="74">
        <v>5.5139129000000002</v>
      </c>
      <c r="R114" s="74">
        <v>9.5488563000000006</v>
      </c>
      <c r="S114" s="74">
        <v>18.212475000000001</v>
      </c>
      <c r="T114" s="74">
        <v>47.780892999999999</v>
      </c>
      <c r="U114" s="74">
        <v>1.9510053999999999</v>
      </c>
      <c r="V114" s="74">
        <v>2.0891443999999999</v>
      </c>
      <c r="X114" s="90">
        <v>2007</v>
      </c>
      <c r="Y114" s="74">
        <v>0.46137660000000003</v>
      </c>
      <c r="Z114" s="74">
        <v>0.15448980000000001</v>
      </c>
      <c r="AA114" s="74">
        <v>0.1486092</v>
      </c>
      <c r="AB114" s="74">
        <v>0.4340717</v>
      </c>
      <c r="AC114" s="74">
        <v>0.13783309999999999</v>
      </c>
      <c r="AD114" s="74">
        <v>0</v>
      </c>
      <c r="AE114" s="74">
        <v>0.41049669999999999</v>
      </c>
      <c r="AF114" s="74">
        <v>0.3830327</v>
      </c>
      <c r="AG114" s="74">
        <v>0.13203100000000001</v>
      </c>
      <c r="AH114" s="74">
        <v>1.0496593999999999</v>
      </c>
      <c r="AI114" s="74">
        <v>1.5915273000000001</v>
      </c>
      <c r="AJ114" s="74">
        <v>0.95461600000000002</v>
      </c>
      <c r="AK114" s="74">
        <v>1.8995625</v>
      </c>
      <c r="AL114" s="74">
        <v>4.4607454000000004</v>
      </c>
      <c r="AM114" s="74">
        <v>6.0252578999999997</v>
      </c>
      <c r="AN114" s="74">
        <v>11.809523</v>
      </c>
      <c r="AO114" s="74">
        <v>15.374003999999999</v>
      </c>
      <c r="AP114" s="74">
        <v>53.047348999999997</v>
      </c>
      <c r="AQ114" s="74">
        <v>2.6828373000000001</v>
      </c>
      <c r="AR114" s="74">
        <v>2.1287756999999998</v>
      </c>
      <c r="AT114" s="90">
        <v>2007</v>
      </c>
      <c r="AU114" s="74">
        <v>0.52376429999999996</v>
      </c>
      <c r="AV114" s="74">
        <v>0.30130370000000001</v>
      </c>
      <c r="AW114" s="74">
        <v>7.2316099999999994E-2</v>
      </c>
      <c r="AX114" s="74">
        <v>0.2815472</v>
      </c>
      <c r="AY114" s="74">
        <v>0.26969789999999999</v>
      </c>
      <c r="AZ114" s="74">
        <v>6.9880300000000006E-2</v>
      </c>
      <c r="BA114" s="74">
        <v>0.27452090000000001</v>
      </c>
      <c r="BB114" s="74">
        <v>0.44996259999999999</v>
      </c>
      <c r="BC114" s="74">
        <v>0.39887460000000002</v>
      </c>
      <c r="BD114" s="74">
        <v>0.86101269999999996</v>
      </c>
      <c r="BE114" s="74">
        <v>1.3109424000000001</v>
      </c>
      <c r="BF114" s="74">
        <v>1.3554533</v>
      </c>
      <c r="BG114" s="74">
        <v>2.8431465</v>
      </c>
      <c r="BH114" s="74">
        <v>3.7470118000000001</v>
      </c>
      <c r="BI114" s="74">
        <v>5.7790197000000001</v>
      </c>
      <c r="BJ114" s="74">
        <v>10.772124</v>
      </c>
      <c r="BK114" s="74">
        <v>16.549885</v>
      </c>
      <c r="BL114" s="74">
        <v>51.314602999999998</v>
      </c>
      <c r="BM114" s="74">
        <v>2.3190357000000001</v>
      </c>
      <c r="BN114" s="74">
        <v>2.1204453000000001</v>
      </c>
      <c r="BP114" s="90">
        <v>2007</v>
      </c>
    </row>
    <row r="115" spans="2:68">
      <c r="B115" s="90">
        <v>2008</v>
      </c>
      <c r="C115" s="74">
        <v>1.407951</v>
      </c>
      <c r="D115" s="74">
        <v>0</v>
      </c>
      <c r="E115" s="74">
        <v>0.1407844</v>
      </c>
      <c r="F115" s="74">
        <v>0.26890500000000001</v>
      </c>
      <c r="G115" s="74">
        <v>0.12772420000000001</v>
      </c>
      <c r="H115" s="74">
        <v>0.13164010000000001</v>
      </c>
      <c r="I115" s="74">
        <v>0.27472299999999999</v>
      </c>
      <c r="J115" s="74">
        <v>0.5071348</v>
      </c>
      <c r="K115" s="74">
        <v>0.53717380000000003</v>
      </c>
      <c r="L115" s="74">
        <v>1.3123290999999999</v>
      </c>
      <c r="M115" s="74">
        <v>0.86535759999999995</v>
      </c>
      <c r="N115" s="74">
        <v>2.2176672000000002</v>
      </c>
      <c r="O115" s="74">
        <v>2.8575154</v>
      </c>
      <c r="P115" s="74">
        <v>6.0841018</v>
      </c>
      <c r="Q115" s="74">
        <v>5.0367842999999999</v>
      </c>
      <c r="R115" s="74">
        <v>11.529026999999999</v>
      </c>
      <c r="S115" s="74">
        <v>24.992190000000001</v>
      </c>
      <c r="T115" s="74">
        <v>52.837006000000002</v>
      </c>
      <c r="U115" s="74">
        <v>2.3363502999999999</v>
      </c>
      <c r="V115" s="74">
        <v>2.4611415000000001</v>
      </c>
      <c r="X115" s="90">
        <v>2008</v>
      </c>
      <c r="Y115" s="74">
        <v>0.29724699999999998</v>
      </c>
      <c r="Z115" s="74">
        <v>0.15360699999999999</v>
      </c>
      <c r="AA115" s="74">
        <v>0.1486295</v>
      </c>
      <c r="AB115" s="74">
        <v>0.1420747</v>
      </c>
      <c r="AC115" s="74">
        <v>0</v>
      </c>
      <c r="AD115" s="74">
        <v>0.54027700000000001</v>
      </c>
      <c r="AE115" s="74">
        <v>0.13692289999999999</v>
      </c>
      <c r="AF115" s="74">
        <v>0.1248739</v>
      </c>
      <c r="AG115" s="74">
        <v>0.13249050000000001</v>
      </c>
      <c r="AH115" s="74">
        <v>0.51558420000000005</v>
      </c>
      <c r="AI115" s="74">
        <v>1.2775742999999999</v>
      </c>
      <c r="AJ115" s="74">
        <v>1.4122055</v>
      </c>
      <c r="AK115" s="74">
        <v>2.3310525000000002</v>
      </c>
      <c r="AL115" s="74">
        <v>3.1231005999999999</v>
      </c>
      <c r="AM115" s="74">
        <v>5.8786528000000002</v>
      </c>
      <c r="AN115" s="74">
        <v>8.1247693999999999</v>
      </c>
      <c r="AO115" s="74">
        <v>16.354099000000001</v>
      </c>
      <c r="AP115" s="74">
        <v>48.891648000000004</v>
      </c>
      <c r="AQ115" s="74">
        <v>2.4257399999999998</v>
      </c>
      <c r="AR115" s="74">
        <v>1.8800599</v>
      </c>
      <c r="AT115" s="90">
        <v>2008</v>
      </c>
      <c r="AU115" s="74">
        <v>0.86762059999999996</v>
      </c>
      <c r="AV115" s="74">
        <v>7.4924199999999996E-2</v>
      </c>
      <c r="AW115" s="74">
        <v>0.1446006</v>
      </c>
      <c r="AX115" s="74">
        <v>0.2072379</v>
      </c>
      <c r="AY115" s="74">
        <v>6.5515299999999999E-2</v>
      </c>
      <c r="AZ115" s="74">
        <v>0.33333160000000001</v>
      </c>
      <c r="BA115" s="74">
        <v>0.2057128</v>
      </c>
      <c r="BB115" s="74">
        <v>0.31455379999999999</v>
      </c>
      <c r="BC115" s="74">
        <v>0.3334647</v>
      </c>
      <c r="BD115" s="74">
        <v>0.91037789999999996</v>
      </c>
      <c r="BE115" s="74">
        <v>1.0731033999999999</v>
      </c>
      <c r="BF115" s="74">
        <v>1.8130294</v>
      </c>
      <c r="BG115" s="74">
        <v>2.5948112999999999</v>
      </c>
      <c r="BH115" s="74">
        <v>4.5940326000000002</v>
      </c>
      <c r="BI115" s="74">
        <v>5.4721475000000002</v>
      </c>
      <c r="BJ115" s="74">
        <v>9.6904185999999992</v>
      </c>
      <c r="BK115" s="74">
        <v>19.969474999999999</v>
      </c>
      <c r="BL115" s="74">
        <v>50.204790000000003</v>
      </c>
      <c r="BM115" s="74">
        <v>2.3812662000000002</v>
      </c>
      <c r="BN115" s="74">
        <v>2.1465681000000001</v>
      </c>
      <c r="BP115" s="90">
        <v>2008</v>
      </c>
    </row>
    <row r="116" spans="2:68">
      <c r="B116" s="90">
        <v>2009</v>
      </c>
      <c r="C116" s="74">
        <v>0.54647120000000005</v>
      </c>
      <c r="D116" s="74">
        <v>0</v>
      </c>
      <c r="E116" s="74">
        <v>0.1405274</v>
      </c>
      <c r="F116" s="74">
        <v>0</v>
      </c>
      <c r="G116" s="74">
        <v>0.12290719999999999</v>
      </c>
      <c r="H116" s="74">
        <v>0.49918010000000002</v>
      </c>
      <c r="I116" s="74">
        <v>0.2708893</v>
      </c>
      <c r="J116" s="74">
        <v>0.87909769999999998</v>
      </c>
      <c r="K116" s="74">
        <v>0.26650679999999999</v>
      </c>
      <c r="L116" s="74">
        <v>0.90857759999999999</v>
      </c>
      <c r="M116" s="74">
        <v>1.9742862999999999</v>
      </c>
      <c r="N116" s="74">
        <v>1.0950401000000001</v>
      </c>
      <c r="O116" s="74">
        <v>3.9689524</v>
      </c>
      <c r="P116" s="74">
        <v>2.7882400999999999</v>
      </c>
      <c r="Q116" s="74">
        <v>3.3369534000000001</v>
      </c>
      <c r="R116" s="74">
        <v>8.7115256999999993</v>
      </c>
      <c r="S116" s="74">
        <v>14.36734</v>
      </c>
      <c r="T116" s="74">
        <v>41.126711</v>
      </c>
      <c r="U116" s="74">
        <v>1.7961636999999999</v>
      </c>
      <c r="V116" s="74">
        <v>1.8664722</v>
      </c>
      <c r="X116" s="90">
        <v>2009</v>
      </c>
      <c r="Y116" s="74">
        <v>0.28830280000000003</v>
      </c>
      <c r="Z116" s="74">
        <v>0</v>
      </c>
      <c r="AA116" s="74">
        <v>0.14822479999999999</v>
      </c>
      <c r="AB116" s="74">
        <v>0.14064779999999999</v>
      </c>
      <c r="AC116" s="74">
        <v>0.13025010000000001</v>
      </c>
      <c r="AD116" s="74">
        <v>0.25773360000000001</v>
      </c>
      <c r="AE116" s="74">
        <v>0.27097769999999999</v>
      </c>
      <c r="AF116" s="74">
        <v>0.37128299999999997</v>
      </c>
      <c r="AG116" s="74">
        <v>0.3939008</v>
      </c>
      <c r="AH116" s="74">
        <v>0.38265549999999998</v>
      </c>
      <c r="AI116" s="74">
        <v>0.97092089999999998</v>
      </c>
      <c r="AJ116" s="74">
        <v>1.2347089</v>
      </c>
      <c r="AK116" s="74">
        <v>1.5570341999999999</v>
      </c>
      <c r="AL116" s="74">
        <v>2.2962956000000001</v>
      </c>
      <c r="AM116" s="74">
        <v>5.9887753000000004</v>
      </c>
      <c r="AN116" s="74">
        <v>7.7959231000000004</v>
      </c>
      <c r="AO116" s="74">
        <v>18.171171999999999</v>
      </c>
      <c r="AP116" s="74">
        <v>37.670644000000003</v>
      </c>
      <c r="AQ116" s="74">
        <v>2.1394093999999999</v>
      </c>
      <c r="AR116" s="74">
        <v>1.6773849000000001</v>
      </c>
      <c r="AT116" s="90">
        <v>2009</v>
      </c>
      <c r="AU116" s="74">
        <v>0.42085060000000002</v>
      </c>
      <c r="AV116" s="74">
        <v>0</v>
      </c>
      <c r="AW116" s="74">
        <v>0.1442735</v>
      </c>
      <c r="AX116" s="74">
        <v>6.8378999999999995E-2</v>
      </c>
      <c r="AY116" s="74">
        <v>0.1264721</v>
      </c>
      <c r="AZ116" s="74">
        <v>0.38039469999999997</v>
      </c>
      <c r="BA116" s="74">
        <v>0.27093349999999999</v>
      </c>
      <c r="BB116" s="74">
        <v>0.62333260000000001</v>
      </c>
      <c r="BC116" s="74">
        <v>0.33067410000000003</v>
      </c>
      <c r="BD116" s="74">
        <v>0.64332259999999997</v>
      </c>
      <c r="BE116" s="74">
        <v>1.4684473</v>
      </c>
      <c r="BF116" s="74">
        <v>1.1653454000000001</v>
      </c>
      <c r="BG116" s="74">
        <v>2.7645311000000001</v>
      </c>
      <c r="BH116" s="74">
        <v>2.5408176999999998</v>
      </c>
      <c r="BI116" s="74">
        <v>4.7038209999999996</v>
      </c>
      <c r="BJ116" s="74">
        <v>8.2182023999999991</v>
      </c>
      <c r="BK116" s="74">
        <v>16.565137</v>
      </c>
      <c r="BL116" s="74">
        <v>38.834530000000001</v>
      </c>
      <c r="BM116" s="74">
        <v>1.9684991000000001</v>
      </c>
      <c r="BN116" s="74">
        <v>1.7693597000000001</v>
      </c>
      <c r="BP116" s="90">
        <v>2009</v>
      </c>
    </row>
    <row r="117" spans="2:68">
      <c r="B117" s="90">
        <v>2010</v>
      </c>
      <c r="C117" s="74">
        <v>0.26798080000000002</v>
      </c>
      <c r="D117" s="74">
        <v>0</v>
      </c>
      <c r="E117" s="74">
        <v>0.1408413</v>
      </c>
      <c r="F117" s="74">
        <v>0.26690829999999999</v>
      </c>
      <c r="G117" s="74">
        <v>0.1213492</v>
      </c>
      <c r="H117" s="74">
        <v>0</v>
      </c>
      <c r="I117" s="74">
        <v>0.53363499999999997</v>
      </c>
      <c r="J117" s="74">
        <v>0.37768770000000002</v>
      </c>
      <c r="K117" s="74">
        <v>0.52434670000000005</v>
      </c>
      <c r="L117" s="74">
        <v>0.38932369999999999</v>
      </c>
      <c r="M117" s="74">
        <v>1.6580219</v>
      </c>
      <c r="N117" s="74">
        <v>0.924817</v>
      </c>
      <c r="O117" s="74">
        <v>1.8424288</v>
      </c>
      <c r="P117" s="74">
        <v>3.5457771</v>
      </c>
      <c r="Q117" s="74">
        <v>4.6507572000000001</v>
      </c>
      <c r="R117" s="74">
        <v>7.8813696000000002</v>
      </c>
      <c r="S117" s="74">
        <v>17.710419000000002</v>
      </c>
      <c r="T117" s="74">
        <v>49.398102999999999</v>
      </c>
      <c r="U117" s="74">
        <v>1.814397</v>
      </c>
      <c r="V117" s="74">
        <v>1.8924190000000001</v>
      </c>
      <c r="X117" s="90">
        <v>2010</v>
      </c>
      <c r="Y117" s="74">
        <v>0.28260960000000002</v>
      </c>
      <c r="Z117" s="74">
        <v>0</v>
      </c>
      <c r="AA117" s="74">
        <v>0</v>
      </c>
      <c r="AB117" s="74">
        <v>0.14070099999999999</v>
      </c>
      <c r="AC117" s="74">
        <v>0</v>
      </c>
      <c r="AD117" s="74">
        <v>0.2497231</v>
      </c>
      <c r="AE117" s="74">
        <v>0.1335789</v>
      </c>
      <c r="AF117" s="74">
        <v>0.24806539999999999</v>
      </c>
      <c r="AG117" s="74">
        <v>0.25831520000000002</v>
      </c>
      <c r="AH117" s="74">
        <v>0.1275125</v>
      </c>
      <c r="AI117" s="74">
        <v>1.4928836999999999</v>
      </c>
      <c r="AJ117" s="74">
        <v>1.3644095000000001</v>
      </c>
      <c r="AK117" s="74">
        <v>0.8370358</v>
      </c>
      <c r="AL117" s="74">
        <v>3.0624254</v>
      </c>
      <c r="AM117" s="74">
        <v>3.0482398000000002</v>
      </c>
      <c r="AN117" s="74">
        <v>6.7557296999999998</v>
      </c>
      <c r="AO117" s="74">
        <v>12.367696</v>
      </c>
      <c r="AP117" s="74">
        <v>38.822006999999999</v>
      </c>
      <c r="AQ117" s="74">
        <v>1.9071</v>
      </c>
      <c r="AR117" s="74">
        <v>1.4400252</v>
      </c>
      <c r="AT117" s="90">
        <v>2010</v>
      </c>
      <c r="AU117" s="74">
        <v>0.27510089999999998</v>
      </c>
      <c r="AV117" s="74">
        <v>0</v>
      </c>
      <c r="AW117" s="74">
        <v>7.2228000000000001E-2</v>
      </c>
      <c r="AX117" s="74">
        <v>0.20547270000000001</v>
      </c>
      <c r="AY117" s="74">
        <v>6.2303200000000003E-2</v>
      </c>
      <c r="AZ117" s="74">
        <v>0.1229063</v>
      </c>
      <c r="BA117" s="74">
        <v>0.33373449999999999</v>
      </c>
      <c r="BB117" s="74">
        <v>0.31239339999999999</v>
      </c>
      <c r="BC117" s="74">
        <v>0.39034489999999999</v>
      </c>
      <c r="BD117" s="74">
        <v>0.25726719999999997</v>
      </c>
      <c r="BE117" s="74">
        <v>1.5747137</v>
      </c>
      <c r="BF117" s="74">
        <v>1.1464357999999999</v>
      </c>
      <c r="BG117" s="74">
        <v>1.3396026999999999</v>
      </c>
      <c r="BH117" s="74">
        <v>3.3025281</v>
      </c>
      <c r="BI117" s="74">
        <v>3.8303631</v>
      </c>
      <c r="BJ117" s="74">
        <v>7.2752670000000004</v>
      </c>
      <c r="BK117" s="74">
        <v>14.645845</v>
      </c>
      <c r="BL117" s="74">
        <v>42.421765000000001</v>
      </c>
      <c r="BM117" s="74">
        <v>1.8609507000000001</v>
      </c>
      <c r="BN117" s="74">
        <v>1.6346814999999999</v>
      </c>
      <c r="BP117" s="90">
        <v>2010</v>
      </c>
    </row>
    <row r="118" spans="2:68">
      <c r="B118" s="90">
        <v>2011</v>
      </c>
      <c r="C118" s="74">
        <v>1.0687656999999999</v>
      </c>
      <c r="D118" s="74">
        <v>0</v>
      </c>
      <c r="E118" s="74">
        <v>0.14053959999999999</v>
      </c>
      <c r="F118" s="74">
        <v>0.53576279999999998</v>
      </c>
      <c r="G118" s="74">
        <v>0.36431200000000002</v>
      </c>
      <c r="H118" s="74">
        <v>0.35668260000000002</v>
      </c>
      <c r="I118" s="74">
        <v>0</v>
      </c>
      <c r="J118" s="74">
        <v>0.51137549999999998</v>
      </c>
      <c r="K118" s="74">
        <v>0.76263300000000001</v>
      </c>
      <c r="L118" s="74">
        <v>0.65432440000000003</v>
      </c>
      <c r="M118" s="74">
        <v>0.67601639999999996</v>
      </c>
      <c r="N118" s="74">
        <v>0.6041666</v>
      </c>
      <c r="O118" s="74">
        <v>2.1269703</v>
      </c>
      <c r="P118" s="74">
        <v>2.7411528999999999</v>
      </c>
      <c r="Q118" s="74">
        <v>7.8366395999999998</v>
      </c>
      <c r="R118" s="74">
        <v>11.996392999999999</v>
      </c>
      <c r="S118" s="74">
        <v>16.266818000000001</v>
      </c>
      <c r="T118" s="74">
        <v>50.334364000000001</v>
      </c>
      <c r="U118" s="74">
        <v>2.0596795999999999</v>
      </c>
      <c r="V118" s="74">
        <v>2.1172442999999999</v>
      </c>
      <c r="X118" s="90">
        <v>2011</v>
      </c>
      <c r="Y118" s="74">
        <v>0.42278110000000002</v>
      </c>
      <c r="Z118" s="74">
        <v>0.29610809999999999</v>
      </c>
      <c r="AA118" s="74">
        <v>0.14785860000000001</v>
      </c>
      <c r="AB118" s="74">
        <v>0.28294150000000001</v>
      </c>
      <c r="AC118" s="74">
        <v>0.1268725</v>
      </c>
      <c r="AD118" s="74">
        <v>0</v>
      </c>
      <c r="AE118" s="74">
        <v>0.26077319999999998</v>
      </c>
      <c r="AF118" s="74">
        <v>0.75785709999999995</v>
      </c>
      <c r="AG118" s="74">
        <v>0.24984509999999999</v>
      </c>
      <c r="AH118" s="74">
        <v>1.0286875</v>
      </c>
      <c r="AI118" s="74">
        <v>0.92784540000000004</v>
      </c>
      <c r="AJ118" s="74">
        <v>1.3354622</v>
      </c>
      <c r="AK118" s="74">
        <v>1.6265399</v>
      </c>
      <c r="AL118" s="74">
        <v>1.8749727</v>
      </c>
      <c r="AM118" s="74">
        <v>3.5099561000000001</v>
      </c>
      <c r="AN118" s="74">
        <v>4.6677558000000001</v>
      </c>
      <c r="AO118" s="74">
        <v>13.414345000000001</v>
      </c>
      <c r="AP118" s="74">
        <v>43.850199000000003</v>
      </c>
      <c r="AQ118" s="74">
        <v>2.129785</v>
      </c>
      <c r="AR118" s="74">
        <v>1.5898816</v>
      </c>
      <c r="AT118" s="90">
        <v>2011</v>
      </c>
      <c r="AU118" s="74">
        <v>0.75439920000000005</v>
      </c>
      <c r="AV118" s="74">
        <v>0.14413020000000001</v>
      </c>
      <c r="AW118" s="74">
        <v>0.14410619999999999</v>
      </c>
      <c r="AX118" s="74">
        <v>0.41280830000000002</v>
      </c>
      <c r="AY118" s="74">
        <v>0.24819079999999999</v>
      </c>
      <c r="AZ118" s="74">
        <v>0.18092230000000001</v>
      </c>
      <c r="BA118" s="74">
        <v>0.1301947</v>
      </c>
      <c r="BB118" s="74">
        <v>0.63536029999999999</v>
      </c>
      <c r="BC118" s="74">
        <v>0.50401830000000003</v>
      </c>
      <c r="BD118" s="74">
        <v>0.84315010000000001</v>
      </c>
      <c r="BE118" s="74">
        <v>0.80317899999999998</v>
      </c>
      <c r="BF118" s="74">
        <v>0.97305900000000001</v>
      </c>
      <c r="BG118" s="74">
        <v>1.8760196</v>
      </c>
      <c r="BH118" s="74">
        <v>2.3054513000000001</v>
      </c>
      <c r="BI118" s="74">
        <v>5.6344145000000001</v>
      </c>
      <c r="BJ118" s="74">
        <v>8.0595908000000005</v>
      </c>
      <c r="BK118" s="74">
        <v>14.638585000000001</v>
      </c>
      <c r="BL118" s="74">
        <v>46.084434000000002</v>
      </c>
      <c r="BM118" s="74">
        <v>2.0948948000000001</v>
      </c>
      <c r="BN118" s="74">
        <v>1.8288008</v>
      </c>
      <c r="BP118" s="90">
        <v>2011</v>
      </c>
    </row>
    <row r="119" spans="2:68">
      <c r="B119" s="90">
        <v>2012</v>
      </c>
      <c r="C119" s="74">
        <v>0.39102110000000001</v>
      </c>
      <c r="D119" s="74">
        <v>0.27426869999999998</v>
      </c>
      <c r="E119" s="74">
        <v>0.28072069999999999</v>
      </c>
      <c r="F119" s="74">
        <v>0</v>
      </c>
      <c r="G119" s="74">
        <v>0.24063019999999999</v>
      </c>
      <c r="H119" s="74">
        <v>0</v>
      </c>
      <c r="I119" s="74">
        <v>0.12531629999999999</v>
      </c>
      <c r="J119" s="74">
        <v>0.3865671</v>
      </c>
      <c r="K119" s="74">
        <v>0.37103320000000001</v>
      </c>
      <c r="L119" s="74">
        <v>0.52666230000000003</v>
      </c>
      <c r="M119" s="74">
        <v>1.4591433</v>
      </c>
      <c r="N119" s="74">
        <v>1.6321177</v>
      </c>
      <c r="O119" s="74">
        <v>2.2981750999999999</v>
      </c>
      <c r="P119" s="74">
        <v>2.3631025000000001</v>
      </c>
      <c r="Q119" s="74">
        <v>4.0538021000000004</v>
      </c>
      <c r="R119" s="74">
        <v>9.3727739999999997</v>
      </c>
      <c r="S119" s="74">
        <v>17.654817000000001</v>
      </c>
      <c r="T119" s="74">
        <v>42.166831000000002</v>
      </c>
      <c r="U119" s="74">
        <v>1.8032386</v>
      </c>
      <c r="V119" s="74">
        <v>1.8082339999999999</v>
      </c>
      <c r="X119" s="90">
        <v>2012</v>
      </c>
      <c r="Y119" s="74">
        <v>0.96224160000000003</v>
      </c>
      <c r="Z119" s="74">
        <v>0.28977989999999998</v>
      </c>
      <c r="AA119" s="74">
        <v>0</v>
      </c>
      <c r="AB119" s="74">
        <v>0.28142689999999998</v>
      </c>
      <c r="AC119" s="74">
        <v>0.12537190000000001</v>
      </c>
      <c r="AD119" s="74">
        <v>0.35767260000000001</v>
      </c>
      <c r="AE119" s="74">
        <v>0.12627650000000001</v>
      </c>
      <c r="AF119" s="74">
        <v>0.2560751</v>
      </c>
      <c r="AG119" s="74">
        <v>0.242231</v>
      </c>
      <c r="AH119" s="74">
        <v>0.38747219999999999</v>
      </c>
      <c r="AI119" s="74">
        <v>0.25988709999999998</v>
      </c>
      <c r="AJ119" s="74">
        <v>1.1598842</v>
      </c>
      <c r="AK119" s="74">
        <v>1.6219942000000001</v>
      </c>
      <c r="AL119" s="74">
        <v>2.3335861000000002</v>
      </c>
      <c r="AM119" s="74">
        <v>4.9420865000000003</v>
      </c>
      <c r="AN119" s="74">
        <v>10.819955999999999</v>
      </c>
      <c r="AO119" s="74">
        <v>13.860782</v>
      </c>
      <c r="AP119" s="74">
        <v>34.004899999999999</v>
      </c>
      <c r="AQ119" s="74">
        <v>2.0577057999999999</v>
      </c>
      <c r="AR119" s="74">
        <v>1.5931128000000001</v>
      </c>
      <c r="AT119" s="90">
        <v>2012</v>
      </c>
      <c r="AU119" s="74">
        <v>0.66903509999999999</v>
      </c>
      <c r="AV119" s="74">
        <v>0.28181099999999998</v>
      </c>
      <c r="AW119" s="74">
        <v>0.14389389999999999</v>
      </c>
      <c r="AX119" s="74">
        <v>0.13695779999999999</v>
      </c>
      <c r="AY119" s="74">
        <v>0.1841872</v>
      </c>
      <c r="AZ119" s="74">
        <v>0.17659859999999999</v>
      </c>
      <c r="BA119" s="74">
        <v>0.1257945</v>
      </c>
      <c r="BB119" s="74">
        <v>0.32111329999999999</v>
      </c>
      <c r="BC119" s="74">
        <v>0.30595800000000001</v>
      </c>
      <c r="BD119" s="74">
        <v>0.45639800000000003</v>
      </c>
      <c r="BE119" s="74">
        <v>0.85333639999999999</v>
      </c>
      <c r="BF119" s="74">
        <v>1.3932734</v>
      </c>
      <c r="BG119" s="74">
        <v>1.9580584000000001</v>
      </c>
      <c r="BH119" s="74">
        <v>2.3482516000000002</v>
      </c>
      <c r="BI119" s="74">
        <v>4.5064389</v>
      </c>
      <c r="BJ119" s="74">
        <v>10.144791</v>
      </c>
      <c r="BK119" s="74">
        <v>15.502378</v>
      </c>
      <c r="BL119" s="74">
        <v>36.858688999999998</v>
      </c>
      <c r="BM119" s="74">
        <v>1.9310738999999999</v>
      </c>
      <c r="BN119" s="74">
        <v>1.6797656000000001</v>
      </c>
      <c r="BP119" s="90">
        <v>2012</v>
      </c>
    </row>
    <row r="120" spans="2:68">
      <c r="B120" s="90">
        <v>2013</v>
      </c>
      <c r="C120" s="74">
        <v>0.51096010000000003</v>
      </c>
      <c r="D120" s="74">
        <v>0.26680179999999998</v>
      </c>
      <c r="E120" s="74">
        <v>0</v>
      </c>
      <c r="F120" s="74">
        <v>0.1329147</v>
      </c>
      <c r="G120" s="74">
        <v>0</v>
      </c>
      <c r="H120" s="74">
        <v>0.1143231</v>
      </c>
      <c r="I120" s="74">
        <v>0.1204602</v>
      </c>
      <c r="J120" s="74">
        <v>0.1289411</v>
      </c>
      <c r="K120" s="74">
        <v>0.60963639999999997</v>
      </c>
      <c r="L120" s="74">
        <v>0.3960631</v>
      </c>
      <c r="M120" s="74">
        <v>0.39208969999999999</v>
      </c>
      <c r="N120" s="74">
        <v>1.3143963000000001</v>
      </c>
      <c r="O120" s="74">
        <v>1.1380429999999999</v>
      </c>
      <c r="P120" s="74">
        <v>5.0297406999999996</v>
      </c>
      <c r="Q120" s="74">
        <v>5.5051499000000002</v>
      </c>
      <c r="R120" s="74">
        <v>8.3282337999999996</v>
      </c>
      <c r="S120" s="74">
        <v>17.519722999999999</v>
      </c>
      <c r="T120" s="74">
        <v>50.152386</v>
      </c>
      <c r="U120" s="74">
        <v>1.9120185000000001</v>
      </c>
      <c r="V120" s="74">
        <v>1.8695533</v>
      </c>
      <c r="X120" s="90">
        <v>2013</v>
      </c>
      <c r="Y120" s="74">
        <v>0.53942159999999995</v>
      </c>
      <c r="Z120" s="74">
        <v>0.14104050000000001</v>
      </c>
      <c r="AA120" s="74">
        <v>0.14704</v>
      </c>
      <c r="AB120" s="74">
        <v>0.14006389999999999</v>
      </c>
      <c r="AC120" s="74">
        <v>0.74427650000000001</v>
      </c>
      <c r="AD120" s="74">
        <v>0.23327700000000001</v>
      </c>
      <c r="AE120" s="74">
        <v>0.24318919999999999</v>
      </c>
      <c r="AF120" s="74">
        <v>0.51463099999999995</v>
      </c>
      <c r="AG120" s="74">
        <v>0.95328199999999996</v>
      </c>
      <c r="AH120" s="74">
        <v>0.77514970000000005</v>
      </c>
      <c r="AI120" s="74">
        <v>1.1506346999999999</v>
      </c>
      <c r="AJ120" s="74">
        <v>1.5614265000000001</v>
      </c>
      <c r="AK120" s="74">
        <v>1.4332488000000001</v>
      </c>
      <c r="AL120" s="74">
        <v>2.7630975000000002</v>
      </c>
      <c r="AM120" s="74">
        <v>3.5183304999999998</v>
      </c>
      <c r="AN120" s="74">
        <v>7.3729054999999999</v>
      </c>
      <c r="AO120" s="74">
        <v>13.525448000000001</v>
      </c>
      <c r="AP120" s="74">
        <v>47.124352000000002</v>
      </c>
      <c r="AQ120" s="74">
        <v>2.4350445000000001</v>
      </c>
      <c r="AR120" s="74">
        <v>1.8199159</v>
      </c>
      <c r="AT120" s="90">
        <v>2013</v>
      </c>
      <c r="AU120" s="74">
        <v>0.52480519999999997</v>
      </c>
      <c r="AV120" s="74">
        <v>0.20567160000000001</v>
      </c>
      <c r="AW120" s="74">
        <v>7.1689000000000003E-2</v>
      </c>
      <c r="AX120" s="74">
        <v>0.13639570000000001</v>
      </c>
      <c r="AY120" s="74">
        <v>0.3645949</v>
      </c>
      <c r="AZ120" s="74">
        <v>0.17320379999999999</v>
      </c>
      <c r="BA120" s="74">
        <v>0.18153710000000001</v>
      </c>
      <c r="BB120" s="74">
        <v>0.32199810000000001</v>
      </c>
      <c r="BC120" s="74">
        <v>0.78343130000000005</v>
      </c>
      <c r="BD120" s="74">
        <v>0.5876595</v>
      </c>
      <c r="BE120" s="74">
        <v>0.77554049999999997</v>
      </c>
      <c r="BF120" s="74">
        <v>1.4396682000000001</v>
      </c>
      <c r="BG120" s="74">
        <v>1.2871721</v>
      </c>
      <c r="BH120" s="74">
        <v>3.8900559000000001</v>
      </c>
      <c r="BI120" s="74">
        <v>4.4907662999999998</v>
      </c>
      <c r="BJ120" s="74">
        <v>7.8215063999999996</v>
      </c>
      <c r="BK120" s="74">
        <v>15.265632999999999</v>
      </c>
      <c r="BL120" s="74">
        <v>48.200147000000001</v>
      </c>
      <c r="BM120" s="74">
        <v>2.1748409</v>
      </c>
      <c r="BN120" s="74">
        <v>1.8328253000000001</v>
      </c>
      <c r="BP120" s="90">
        <v>2013</v>
      </c>
    </row>
    <row r="121" spans="2:68">
      <c r="B121" s="90">
        <v>2014</v>
      </c>
      <c r="C121" s="74">
        <v>0.37916699999999998</v>
      </c>
      <c r="D121" s="74">
        <v>0</v>
      </c>
      <c r="E121" s="74">
        <v>0.1390941</v>
      </c>
      <c r="F121" s="74">
        <v>0</v>
      </c>
      <c r="G121" s="74">
        <v>0</v>
      </c>
      <c r="H121" s="74">
        <v>0.2265981</v>
      </c>
      <c r="I121" s="74">
        <v>0.23417779999999999</v>
      </c>
      <c r="J121" s="74">
        <v>0.25756669999999998</v>
      </c>
      <c r="K121" s="74">
        <v>0.85100180000000003</v>
      </c>
      <c r="L121" s="74">
        <v>0.65883970000000003</v>
      </c>
      <c r="M121" s="74">
        <v>1.2966267</v>
      </c>
      <c r="N121" s="74">
        <v>1.2898418</v>
      </c>
      <c r="O121" s="74">
        <v>2.0907043999999999</v>
      </c>
      <c r="P121" s="74">
        <v>3.9609093999999998</v>
      </c>
      <c r="Q121" s="74">
        <v>6.0220709000000001</v>
      </c>
      <c r="R121" s="74">
        <v>10.463900000000001</v>
      </c>
      <c r="S121" s="74">
        <v>13.759154000000001</v>
      </c>
      <c r="T121" s="74">
        <v>57.372346999999998</v>
      </c>
      <c r="U121" s="74">
        <v>2.1512036999999999</v>
      </c>
      <c r="V121" s="74">
        <v>2.0770382000000001</v>
      </c>
      <c r="X121" s="90">
        <v>2014</v>
      </c>
      <c r="Y121" s="74">
        <v>0.26658739999999997</v>
      </c>
      <c r="Z121" s="74">
        <v>0.2748004</v>
      </c>
      <c r="AA121" s="74">
        <v>0.14650879999999999</v>
      </c>
      <c r="AB121" s="74">
        <v>0.13960239999999999</v>
      </c>
      <c r="AC121" s="74">
        <v>0.24586640000000001</v>
      </c>
      <c r="AD121" s="74">
        <v>0</v>
      </c>
      <c r="AE121" s="74">
        <v>0.23515659999999999</v>
      </c>
      <c r="AF121" s="74">
        <v>0.38533119999999998</v>
      </c>
      <c r="AG121" s="74">
        <v>1.4268947999999999</v>
      </c>
      <c r="AH121" s="74">
        <v>1.2804294000000001</v>
      </c>
      <c r="AI121" s="74">
        <v>1.3916968999999999</v>
      </c>
      <c r="AJ121" s="74">
        <v>1.3895412</v>
      </c>
      <c r="AK121" s="74">
        <v>1.7150251999999999</v>
      </c>
      <c r="AL121" s="74">
        <v>3.021191</v>
      </c>
      <c r="AM121" s="74">
        <v>3.3673921</v>
      </c>
      <c r="AN121" s="74">
        <v>6.8331470000000003</v>
      </c>
      <c r="AO121" s="74">
        <v>13.561215000000001</v>
      </c>
      <c r="AP121" s="74">
        <v>45.815936999999998</v>
      </c>
      <c r="AQ121" s="74">
        <v>2.4305967000000002</v>
      </c>
      <c r="AR121" s="74">
        <v>1.8132497000000001</v>
      </c>
      <c r="AT121" s="90">
        <v>2014</v>
      </c>
      <c r="AU121" s="74">
        <v>0.32437389999999999</v>
      </c>
      <c r="AV121" s="74">
        <v>0.1336184</v>
      </c>
      <c r="AW121" s="74">
        <v>0.1427052</v>
      </c>
      <c r="AX121" s="74">
        <v>6.7994399999999997E-2</v>
      </c>
      <c r="AY121" s="74">
        <v>0.1203635</v>
      </c>
      <c r="AZ121" s="74">
        <v>0.1138832</v>
      </c>
      <c r="BA121" s="74">
        <v>0.23466619999999999</v>
      </c>
      <c r="BB121" s="74">
        <v>0.32153330000000002</v>
      </c>
      <c r="BC121" s="74">
        <v>1.1421379</v>
      </c>
      <c r="BD121" s="74">
        <v>0.97409049999999997</v>
      </c>
      <c r="BE121" s="74">
        <v>1.3447453</v>
      </c>
      <c r="BF121" s="74">
        <v>1.3404617999999999</v>
      </c>
      <c r="BG121" s="74">
        <v>1.8999516999999999</v>
      </c>
      <c r="BH121" s="74">
        <v>3.4879977000000002</v>
      </c>
      <c r="BI121" s="74">
        <v>4.6666650000000001</v>
      </c>
      <c r="BJ121" s="74">
        <v>8.5433575000000008</v>
      </c>
      <c r="BK121" s="74">
        <v>13.64812</v>
      </c>
      <c r="BL121" s="74">
        <v>49.985247000000001</v>
      </c>
      <c r="BM121" s="74">
        <v>2.2917328000000001</v>
      </c>
      <c r="BN121" s="74">
        <v>1.9192034</v>
      </c>
      <c r="BP121" s="90">
        <v>2014</v>
      </c>
    </row>
    <row r="122" spans="2:68">
      <c r="B122" s="90">
        <v>2015</v>
      </c>
      <c r="C122" s="74">
        <v>0.37639359999999999</v>
      </c>
      <c r="D122" s="74">
        <v>0</v>
      </c>
      <c r="E122" s="74">
        <v>0.1380026</v>
      </c>
      <c r="F122" s="74">
        <v>0</v>
      </c>
      <c r="G122" s="74">
        <v>0.23354279999999999</v>
      </c>
      <c r="H122" s="74">
        <v>0.11164880000000001</v>
      </c>
      <c r="I122" s="74">
        <v>0.22860620000000001</v>
      </c>
      <c r="J122" s="74">
        <v>0.3820113</v>
      </c>
      <c r="K122" s="74">
        <v>0.732379</v>
      </c>
      <c r="L122" s="74">
        <v>0.52104910000000004</v>
      </c>
      <c r="M122" s="74">
        <v>1.1694144</v>
      </c>
      <c r="N122" s="74">
        <v>1.9708844000000001</v>
      </c>
      <c r="O122" s="74">
        <v>2.5459545000000001</v>
      </c>
      <c r="P122" s="74">
        <v>2.6167460999999999</v>
      </c>
      <c r="Q122" s="74">
        <v>5.0447784000000002</v>
      </c>
      <c r="R122" s="74">
        <v>12.077052</v>
      </c>
      <c r="S122" s="74">
        <v>16.176649000000001</v>
      </c>
      <c r="T122" s="74">
        <v>41.889203000000002</v>
      </c>
      <c r="U122" s="74">
        <v>2.0037788999999999</v>
      </c>
      <c r="V122" s="74">
        <v>1.9140443</v>
      </c>
      <c r="X122" s="90">
        <v>2015</v>
      </c>
      <c r="Y122" s="74">
        <v>0.52943039999999997</v>
      </c>
      <c r="Z122" s="74">
        <v>0.13375870000000001</v>
      </c>
      <c r="AA122" s="74">
        <v>0</v>
      </c>
      <c r="AB122" s="74">
        <v>0</v>
      </c>
      <c r="AC122" s="74">
        <v>0</v>
      </c>
      <c r="AD122" s="74">
        <v>0.1123141</v>
      </c>
      <c r="AE122" s="74">
        <v>0.11397</v>
      </c>
      <c r="AF122" s="74">
        <v>0.38088420000000001</v>
      </c>
      <c r="AG122" s="74">
        <v>0.35886800000000002</v>
      </c>
      <c r="AH122" s="74">
        <v>0.62960559999999999</v>
      </c>
      <c r="AI122" s="74">
        <v>1.5183895999999999</v>
      </c>
      <c r="AJ122" s="74">
        <v>0.95200399999999996</v>
      </c>
      <c r="AK122" s="74">
        <v>2.6005137</v>
      </c>
      <c r="AL122" s="74">
        <v>3.6011441</v>
      </c>
      <c r="AM122" s="74">
        <v>4.6078808999999996</v>
      </c>
      <c r="AN122" s="74">
        <v>7.2192176000000003</v>
      </c>
      <c r="AO122" s="74">
        <v>15.180508</v>
      </c>
      <c r="AP122" s="74">
        <v>44.435018999999997</v>
      </c>
      <c r="AQ122" s="74">
        <v>2.4106751000000002</v>
      </c>
      <c r="AR122" s="74">
        <v>1.7594922</v>
      </c>
      <c r="AT122" s="90">
        <v>2015</v>
      </c>
      <c r="AU122" s="74">
        <v>0.45086619999999999</v>
      </c>
      <c r="AV122" s="74">
        <v>6.5093100000000001E-2</v>
      </c>
      <c r="AW122" s="74">
        <v>7.0887400000000003E-2</v>
      </c>
      <c r="AX122" s="74">
        <v>0</v>
      </c>
      <c r="AY122" s="74">
        <v>0.1193119</v>
      </c>
      <c r="AZ122" s="74">
        <v>0.1119805</v>
      </c>
      <c r="BA122" s="74">
        <v>0.17120440000000001</v>
      </c>
      <c r="BB122" s="74">
        <v>0.38144689999999998</v>
      </c>
      <c r="BC122" s="74">
        <v>0.54373769999999999</v>
      </c>
      <c r="BD122" s="74">
        <v>0.57624710000000001</v>
      </c>
      <c r="BE122" s="74">
        <v>1.3462168000000001</v>
      </c>
      <c r="BF122" s="74">
        <v>1.4526519</v>
      </c>
      <c r="BG122" s="74">
        <v>2.5737717</v>
      </c>
      <c r="BH122" s="74">
        <v>3.1131662000000002</v>
      </c>
      <c r="BI122" s="74">
        <v>4.8217651999999998</v>
      </c>
      <c r="BJ122" s="74">
        <v>9.5157740000000004</v>
      </c>
      <c r="BK122" s="74">
        <v>15.620222999999999</v>
      </c>
      <c r="BL122" s="74">
        <v>43.501902999999999</v>
      </c>
      <c r="BM122" s="74">
        <v>2.2085997000000002</v>
      </c>
      <c r="BN122" s="74">
        <v>1.8365534999999999</v>
      </c>
      <c r="BP122" s="90">
        <v>2015</v>
      </c>
    </row>
    <row r="123" spans="2:68">
      <c r="B123" s="90">
        <v>2016</v>
      </c>
      <c r="C123" s="74">
        <v>0.37133630000000001</v>
      </c>
      <c r="D123" s="74">
        <v>0</v>
      </c>
      <c r="E123" s="74">
        <v>0.40791460000000002</v>
      </c>
      <c r="F123" s="74">
        <v>0.13234950000000001</v>
      </c>
      <c r="G123" s="74">
        <v>0</v>
      </c>
      <c r="H123" s="74">
        <v>0.11016430000000001</v>
      </c>
      <c r="I123" s="74">
        <v>0.11210000000000001</v>
      </c>
      <c r="J123" s="74">
        <v>0.12470879999999999</v>
      </c>
      <c r="K123" s="74">
        <v>0.37145260000000002</v>
      </c>
      <c r="L123" s="74">
        <v>0.50912089999999999</v>
      </c>
      <c r="M123" s="74">
        <v>1.4420782999999999</v>
      </c>
      <c r="N123" s="74">
        <v>1.3817155000000001</v>
      </c>
      <c r="O123" s="74">
        <v>2.3526237999999999</v>
      </c>
      <c r="P123" s="74">
        <v>2.2067185999999999</v>
      </c>
      <c r="Q123" s="74">
        <v>4.8072410999999997</v>
      </c>
      <c r="R123" s="74">
        <v>11.357920999999999</v>
      </c>
      <c r="S123" s="74">
        <v>15.802313</v>
      </c>
      <c r="T123" s="74">
        <v>44.633392000000001</v>
      </c>
      <c r="U123" s="74">
        <v>1.9495062999999999</v>
      </c>
      <c r="V123" s="74">
        <v>1.8381856000000001</v>
      </c>
      <c r="X123" s="90">
        <v>2016</v>
      </c>
      <c r="Y123" s="74">
        <v>0</v>
      </c>
      <c r="Z123" s="74">
        <v>0.1310509</v>
      </c>
      <c r="AA123" s="74">
        <v>0.14362820000000001</v>
      </c>
      <c r="AB123" s="74">
        <v>0</v>
      </c>
      <c r="AC123" s="74">
        <v>0.24122540000000001</v>
      </c>
      <c r="AD123" s="74">
        <v>0.33092090000000002</v>
      </c>
      <c r="AE123" s="74">
        <v>0</v>
      </c>
      <c r="AF123" s="74">
        <v>0.62065999999999999</v>
      </c>
      <c r="AG123" s="74">
        <v>0.24415970000000001</v>
      </c>
      <c r="AH123" s="74">
        <v>0.6103054</v>
      </c>
      <c r="AI123" s="74">
        <v>0.89093889999999998</v>
      </c>
      <c r="AJ123" s="74">
        <v>0.93063200000000001</v>
      </c>
      <c r="AK123" s="74">
        <v>1.9481347</v>
      </c>
      <c r="AL123" s="74">
        <v>2.3180228</v>
      </c>
      <c r="AM123" s="74">
        <v>3.7498208000000002</v>
      </c>
      <c r="AN123" s="74">
        <v>9.3282222000000008</v>
      </c>
      <c r="AO123" s="74">
        <v>13.064081</v>
      </c>
      <c r="AP123" s="74">
        <v>38.887295999999999</v>
      </c>
      <c r="AQ123" s="74">
        <v>2.1332689</v>
      </c>
      <c r="AR123" s="74">
        <v>1.5666401000000001</v>
      </c>
      <c r="AT123" s="90">
        <v>2016</v>
      </c>
      <c r="AU123" s="74">
        <v>0.19064249999999999</v>
      </c>
      <c r="AV123" s="74">
        <v>6.3804799999999995E-2</v>
      </c>
      <c r="AW123" s="74">
        <v>0.27939009999999997</v>
      </c>
      <c r="AX123" s="74">
        <v>6.7789500000000003E-2</v>
      </c>
      <c r="AY123" s="74">
        <v>0.1180586</v>
      </c>
      <c r="AZ123" s="74">
        <v>0.22047120000000001</v>
      </c>
      <c r="BA123" s="74">
        <v>5.5738700000000002E-2</v>
      </c>
      <c r="BB123" s="74">
        <v>0.37325920000000001</v>
      </c>
      <c r="BC123" s="74">
        <v>0.30735639999999997</v>
      </c>
      <c r="BD123" s="74">
        <v>0.5607721</v>
      </c>
      <c r="BE123" s="74">
        <v>1.1624333</v>
      </c>
      <c r="BF123" s="74">
        <v>1.1518278</v>
      </c>
      <c r="BG123" s="74">
        <v>2.1457731</v>
      </c>
      <c r="BH123" s="74">
        <v>2.2630634999999999</v>
      </c>
      <c r="BI123" s="74">
        <v>4.2687227999999999</v>
      </c>
      <c r="BJ123" s="74">
        <v>10.288698</v>
      </c>
      <c r="BK123" s="74">
        <v>14.282481000000001</v>
      </c>
      <c r="BL123" s="74">
        <v>41.021051</v>
      </c>
      <c r="BM123" s="74">
        <v>2.0420896000000002</v>
      </c>
      <c r="BN123" s="74">
        <v>1.6877606000000001</v>
      </c>
      <c r="BP123" s="90">
        <v>2016</v>
      </c>
    </row>
    <row r="124" spans="2:68">
      <c r="B124" s="90">
        <v>2017</v>
      </c>
      <c r="C124" s="74">
        <v>0.24721570000000001</v>
      </c>
      <c r="D124" s="74">
        <v>0.1227167</v>
      </c>
      <c r="E124" s="74">
        <v>0</v>
      </c>
      <c r="F124" s="74">
        <v>0.2631714</v>
      </c>
      <c r="G124" s="74">
        <v>0</v>
      </c>
      <c r="H124" s="74">
        <v>0.4331855</v>
      </c>
      <c r="I124" s="74">
        <v>0.21978990000000001</v>
      </c>
      <c r="J124" s="74">
        <v>0.1208013</v>
      </c>
      <c r="K124" s="74">
        <v>0.87720070000000006</v>
      </c>
      <c r="L124" s="74">
        <v>1.2353167</v>
      </c>
      <c r="M124" s="74">
        <v>0.9249117</v>
      </c>
      <c r="N124" s="74">
        <v>1.6228102</v>
      </c>
      <c r="O124" s="74">
        <v>1.6940459999999999</v>
      </c>
      <c r="P124" s="74">
        <v>4.0905581</v>
      </c>
      <c r="Q124" s="74">
        <v>5.3186397000000003</v>
      </c>
      <c r="R124" s="74">
        <v>10.888061</v>
      </c>
      <c r="S124" s="74">
        <v>17.642403000000002</v>
      </c>
      <c r="T124" s="74">
        <v>45.588994</v>
      </c>
      <c r="U124" s="74">
        <v>2.1632984</v>
      </c>
      <c r="V124" s="74">
        <v>2.0046263</v>
      </c>
      <c r="X124" s="90">
        <v>2017</v>
      </c>
      <c r="Y124" s="74">
        <v>0.39194069999999998</v>
      </c>
      <c r="Z124" s="74">
        <v>0</v>
      </c>
      <c r="AA124" s="74">
        <v>0</v>
      </c>
      <c r="AB124" s="74">
        <v>0.1385844</v>
      </c>
      <c r="AC124" s="74">
        <v>0</v>
      </c>
      <c r="AD124" s="74">
        <v>0.4340099</v>
      </c>
      <c r="AE124" s="74">
        <v>0</v>
      </c>
      <c r="AF124" s="74">
        <v>0.35953499999999999</v>
      </c>
      <c r="AG124" s="74">
        <v>0.37187759999999997</v>
      </c>
      <c r="AH124" s="74">
        <v>0.2379426</v>
      </c>
      <c r="AI124" s="74">
        <v>0.76818980000000003</v>
      </c>
      <c r="AJ124" s="74">
        <v>1.1711385000000001</v>
      </c>
      <c r="AK124" s="74">
        <v>0.87832940000000004</v>
      </c>
      <c r="AL124" s="74">
        <v>2.9583368000000001</v>
      </c>
      <c r="AM124" s="74">
        <v>5.1265226000000004</v>
      </c>
      <c r="AN124" s="74">
        <v>6.7674070000000004</v>
      </c>
      <c r="AO124" s="74">
        <v>13.528608999999999</v>
      </c>
      <c r="AP124" s="74">
        <v>41.747253000000001</v>
      </c>
      <c r="AQ124" s="74">
        <v>2.1551374000000001</v>
      </c>
      <c r="AR124" s="74">
        <v>1.5431604999999999</v>
      </c>
      <c r="AT124" s="90">
        <v>2017</v>
      </c>
      <c r="AU124" s="74">
        <v>0.31757479999999999</v>
      </c>
      <c r="AV124" s="74">
        <v>6.2972799999999995E-2</v>
      </c>
      <c r="AW124" s="74">
        <v>0</v>
      </c>
      <c r="AX124" s="74">
        <v>0.20249159999999999</v>
      </c>
      <c r="AY124" s="74">
        <v>0</v>
      </c>
      <c r="AZ124" s="74">
        <v>0.43359730000000002</v>
      </c>
      <c r="BA124" s="74">
        <v>0.10911120000000001</v>
      </c>
      <c r="BB124" s="74">
        <v>0.24064250000000001</v>
      </c>
      <c r="BC124" s="74">
        <v>0.62316559999999999</v>
      </c>
      <c r="BD124" s="74">
        <v>0.7272516</v>
      </c>
      <c r="BE124" s="74">
        <v>0.84531619999999996</v>
      </c>
      <c r="BF124" s="74">
        <v>1.3926274000000001</v>
      </c>
      <c r="BG124" s="74">
        <v>1.2758472000000001</v>
      </c>
      <c r="BH124" s="74">
        <v>3.5141532999999998</v>
      </c>
      <c r="BI124" s="74">
        <v>5.2208142999999998</v>
      </c>
      <c r="BJ124" s="74">
        <v>8.7265972000000005</v>
      </c>
      <c r="BK124" s="74">
        <v>15.370393999999999</v>
      </c>
      <c r="BL124" s="74">
        <v>43.189328000000003</v>
      </c>
      <c r="BM124" s="74">
        <v>2.1591871999999999</v>
      </c>
      <c r="BN124" s="74">
        <v>1.7591313</v>
      </c>
      <c r="BP124" s="90">
        <v>2017</v>
      </c>
    </row>
    <row r="125" spans="2:68">
      <c r="B125" s="90">
        <v>2018</v>
      </c>
      <c r="C125" s="74">
        <v>0.6220639</v>
      </c>
      <c r="D125" s="74">
        <v>0</v>
      </c>
      <c r="E125" s="74">
        <v>0.12799179999999999</v>
      </c>
      <c r="F125" s="74">
        <v>0</v>
      </c>
      <c r="G125" s="74">
        <v>0</v>
      </c>
      <c r="H125" s="74">
        <v>0</v>
      </c>
      <c r="I125" s="74">
        <v>0.2168889</v>
      </c>
      <c r="J125" s="74">
        <v>0.5824397</v>
      </c>
      <c r="K125" s="74">
        <v>0.12616450000000001</v>
      </c>
      <c r="L125" s="74">
        <v>0.485292</v>
      </c>
      <c r="M125" s="74">
        <v>1.061205</v>
      </c>
      <c r="N125" s="74">
        <v>1.1959846999999999</v>
      </c>
      <c r="O125" s="74">
        <v>2.2684481999999999</v>
      </c>
      <c r="P125" s="74">
        <v>4.2362254999999998</v>
      </c>
      <c r="Q125" s="74">
        <v>3.4063563000000001</v>
      </c>
      <c r="R125" s="74">
        <v>6.9087949000000002</v>
      </c>
      <c r="S125" s="74">
        <v>14.206954</v>
      </c>
      <c r="T125" s="74">
        <v>41.796509</v>
      </c>
      <c r="U125" s="74">
        <v>1.8159482</v>
      </c>
      <c r="V125" s="74">
        <v>1.6424117</v>
      </c>
      <c r="X125" s="90">
        <v>2018</v>
      </c>
      <c r="Y125" s="74">
        <v>0.6582074</v>
      </c>
      <c r="Z125" s="74">
        <v>0.1280946</v>
      </c>
      <c r="AA125" s="74">
        <v>0.27160519999999999</v>
      </c>
      <c r="AB125" s="74">
        <v>0.1381809</v>
      </c>
      <c r="AC125" s="74">
        <v>0.11834450000000001</v>
      </c>
      <c r="AD125" s="74">
        <v>0.53618840000000001</v>
      </c>
      <c r="AE125" s="74">
        <v>0.21330189999999999</v>
      </c>
      <c r="AF125" s="74">
        <v>0</v>
      </c>
      <c r="AG125" s="74">
        <v>0.2492914</v>
      </c>
      <c r="AH125" s="74">
        <v>0.70451059999999999</v>
      </c>
      <c r="AI125" s="74">
        <v>1.0281150999999999</v>
      </c>
      <c r="AJ125" s="74">
        <v>1.5365428000000001</v>
      </c>
      <c r="AK125" s="74">
        <v>2.0046851999999999</v>
      </c>
      <c r="AL125" s="74">
        <v>2.4204987</v>
      </c>
      <c r="AM125" s="74">
        <v>3.4708831</v>
      </c>
      <c r="AN125" s="74">
        <v>6.3109833000000002</v>
      </c>
      <c r="AO125" s="74">
        <v>12.016162</v>
      </c>
      <c r="AP125" s="74">
        <v>40.032800999999999</v>
      </c>
      <c r="AQ125" s="74">
        <v>2.1554060000000002</v>
      </c>
      <c r="AR125" s="74">
        <v>1.5651041999999999</v>
      </c>
      <c r="AT125" s="90">
        <v>2018</v>
      </c>
      <c r="AU125" s="74">
        <v>0.63962540000000001</v>
      </c>
      <c r="AV125" s="74">
        <v>6.2316299999999998E-2</v>
      </c>
      <c r="AW125" s="74">
        <v>0.1976723</v>
      </c>
      <c r="AX125" s="74">
        <v>6.7190899999999998E-2</v>
      </c>
      <c r="AY125" s="74">
        <v>5.7787699999999997E-2</v>
      </c>
      <c r="AZ125" s="74">
        <v>0.26750699999999999</v>
      </c>
      <c r="BA125" s="74">
        <v>0.21508050000000001</v>
      </c>
      <c r="BB125" s="74">
        <v>0.2897209</v>
      </c>
      <c r="BC125" s="74">
        <v>0.18810070000000001</v>
      </c>
      <c r="BD125" s="74">
        <v>0.59669399999999995</v>
      </c>
      <c r="BE125" s="74">
        <v>1.0443979999999999</v>
      </c>
      <c r="BF125" s="74">
        <v>1.3694234999999999</v>
      </c>
      <c r="BG125" s="74">
        <v>2.1329661999999998</v>
      </c>
      <c r="BH125" s="74">
        <v>3.3061813</v>
      </c>
      <c r="BI125" s="74">
        <v>3.4392390000000002</v>
      </c>
      <c r="BJ125" s="74">
        <v>6.5963722999999996</v>
      </c>
      <c r="BK125" s="74">
        <v>13.002801</v>
      </c>
      <c r="BL125" s="74">
        <v>40.701183</v>
      </c>
      <c r="BM125" s="74">
        <v>1.9869201000000001</v>
      </c>
      <c r="BN125" s="74">
        <v>1.5973326999999999</v>
      </c>
      <c r="BP125" s="90">
        <v>2018</v>
      </c>
    </row>
    <row r="126" spans="2:68">
      <c r="B126" s="90">
        <v>2019</v>
      </c>
      <c r="C126" s="74">
        <v>0</v>
      </c>
      <c r="D126" s="74">
        <v>0</v>
      </c>
      <c r="E126" s="74">
        <v>0.1244566</v>
      </c>
      <c r="F126" s="74">
        <v>0.25984449999999998</v>
      </c>
      <c r="G126" s="74">
        <v>0.1118253</v>
      </c>
      <c r="H126" s="74">
        <v>0</v>
      </c>
      <c r="I126" s="74">
        <v>0.21400420000000001</v>
      </c>
      <c r="J126" s="74">
        <v>0</v>
      </c>
      <c r="K126" s="74">
        <v>0.12616179999999999</v>
      </c>
      <c r="L126" s="74">
        <v>0.7224564</v>
      </c>
      <c r="M126" s="74">
        <v>1.1875826</v>
      </c>
      <c r="N126" s="74">
        <v>1.7055845999999999</v>
      </c>
      <c r="O126" s="74">
        <v>2.5088992000000001</v>
      </c>
      <c r="P126" s="74">
        <v>2.8480243999999999</v>
      </c>
      <c r="Q126" s="74">
        <v>4.4338290000000002</v>
      </c>
      <c r="R126" s="74">
        <v>6.2961659000000001</v>
      </c>
      <c r="S126" s="74">
        <v>13.598817</v>
      </c>
      <c r="T126" s="74">
        <v>45.804983999999997</v>
      </c>
      <c r="U126" s="74">
        <v>1.8605064</v>
      </c>
      <c r="V126" s="74">
        <v>1.6564430000000001</v>
      </c>
      <c r="X126" s="90">
        <v>2019</v>
      </c>
      <c r="Y126" s="74">
        <v>0.53023889999999996</v>
      </c>
      <c r="Z126" s="74">
        <v>0.12715199999999999</v>
      </c>
      <c r="AA126" s="74">
        <v>0</v>
      </c>
      <c r="AB126" s="74">
        <v>0.27581070000000002</v>
      </c>
      <c r="AC126" s="74">
        <v>0.23644270000000001</v>
      </c>
      <c r="AD126" s="74">
        <v>0</v>
      </c>
      <c r="AE126" s="74">
        <v>0.1050643</v>
      </c>
      <c r="AF126" s="74">
        <v>0.44539410000000001</v>
      </c>
      <c r="AG126" s="74">
        <v>0.2479913</v>
      </c>
      <c r="AH126" s="74">
        <v>0.93773770000000001</v>
      </c>
      <c r="AI126" s="74">
        <v>0.51087260000000001</v>
      </c>
      <c r="AJ126" s="74">
        <v>1.1370743000000001</v>
      </c>
      <c r="AK126" s="74">
        <v>1.5355215</v>
      </c>
      <c r="AL126" s="74">
        <v>2.3669834000000001</v>
      </c>
      <c r="AM126" s="74">
        <v>4.7910105999999999</v>
      </c>
      <c r="AN126" s="74">
        <v>8.4218726999999998</v>
      </c>
      <c r="AO126" s="74">
        <v>11.592523</v>
      </c>
      <c r="AP126" s="74">
        <v>50.091408999999999</v>
      </c>
      <c r="AQ126" s="74">
        <v>2.4299232000000002</v>
      </c>
      <c r="AR126" s="74">
        <v>1.7115283999999999</v>
      </c>
      <c r="AT126" s="90">
        <v>2019</v>
      </c>
      <c r="AU126" s="74">
        <v>0.2573955</v>
      </c>
      <c r="AV126" s="74">
        <v>6.18673E-2</v>
      </c>
      <c r="AW126" s="74">
        <v>6.4068E-2</v>
      </c>
      <c r="AX126" s="74">
        <v>0.26758969999999999</v>
      </c>
      <c r="AY126" s="74">
        <v>0.17240159999999999</v>
      </c>
      <c r="AZ126" s="74">
        <v>0</v>
      </c>
      <c r="BA126" s="74">
        <v>0.1590365</v>
      </c>
      <c r="BB126" s="74">
        <v>0.22400510000000001</v>
      </c>
      <c r="BC126" s="74">
        <v>0.18760399999999999</v>
      </c>
      <c r="BD126" s="74">
        <v>0.83154300000000003</v>
      </c>
      <c r="BE126" s="74">
        <v>0.84370880000000004</v>
      </c>
      <c r="BF126" s="74">
        <v>1.4159683999999999</v>
      </c>
      <c r="BG126" s="74">
        <v>2.0086702999999999</v>
      </c>
      <c r="BH126" s="74">
        <v>2.6003088999999999</v>
      </c>
      <c r="BI126" s="74">
        <v>4.6164484999999997</v>
      </c>
      <c r="BJ126" s="74">
        <v>7.4035279000000003</v>
      </c>
      <c r="BK126" s="74">
        <v>12.499974999999999</v>
      </c>
      <c r="BL126" s="74">
        <v>48.451044000000003</v>
      </c>
      <c r="BM126" s="74">
        <v>2.1472419</v>
      </c>
      <c r="BN126" s="74">
        <v>1.6886479999999999</v>
      </c>
      <c r="BP126" s="90">
        <v>2019</v>
      </c>
    </row>
    <row r="127" spans="2:68">
      <c r="B127" s="90">
        <v>2020</v>
      </c>
      <c r="C127" s="74">
        <v>0.25330209999999997</v>
      </c>
      <c r="D127" s="74">
        <v>0</v>
      </c>
      <c r="E127" s="74">
        <v>0.1212736</v>
      </c>
      <c r="F127" s="74">
        <v>0.26100800000000002</v>
      </c>
      <c r="G127" s="74">
        <v>0</v>
      </c>
      <c r="H127" s="74">
        <v>0.5275029</v>
      </c>
      <c r="I127" s="74">
        <v>0.21136060000000001</v>
      </c>
      <c r="J127" s="74">
        <v>0.43741140000000001</v>
      </c>
      <c r="K127" s="74">
        <v>0.49907800000000002</v>
      </c>
      <c r="L127" s="74">
        <v>0.96224739999999997</v>
      </c>
      <c r="M127" s="74">
        <v>0.51844159999999995</v>
      </c>
      <c r="N127" s="74">
        <v>2.0833767000000001</v>
      </c>
      <c r="O127" s="74">
        <v>2.0061876999999999</v>
      </c>
      <c r="P127" s="74">
        <v>2.9510035000000001</v>
      </c>
      <c r="Q127" s="74">
        <v>4.0688148000000002</v>
      </c>
      <c r="R127" s="74">
        <v>7.5984335999999999</v>
      </c>
      <c r="S127" s="74">
        <v>12.920004</v>
      </c>
      <c r="T127" s="74">
        <v>49.822879999999998</v>
      </c>
      <c r="U127" s="74">
        <v>2.0504942000000002</v>
      </c>
      <c r="V127" s="74">
        <v>1.8057049999999999</v>
      </c>
      <c r="X127" s="90">
        <v>2020</v>
      </c>
      <c r="Y127" s="74">
        <v>0.40244960000000002</v>
      </c>
      <c r="Z127" s="74">
        <v>0</v>
      </c>
      <c r="AA127" s="74">
        <v>0</v>
      </c>
      <c r="AB127" s="74">
        <v>0.1388559</v>
      </c>
      <c r="AC127" s="74">
        <v>0</v>
      </c>
      <c r="AD127" s="74">
        <v>0.10670350000000001</v>
      </c>
      <c r="AE127" s="74">
        <v>0.20775959999999999</v>
      </c>
      <c r="AF127" s="74">
        <v>0</v>
      </c>
      <c r="AG127" s="74">
        <v>0.60999119999999996</v>
      </c>
      <c r="AH127" s="74">
        <v>0.58721769999999995</v>
      </c>
      <c r="AI127" s="74">
        <v>0.50202000000000002</v>
      </c>
      <c r="AJ127" s="74">
        <v>0.75083250000000001</v>
      </c>
      <c r="AK127" s="74">
        <v>1.3482831</v>
      </c>
      <c r="AL127" s="74">
        <v>1.3786342</v>
      </c>
      <c r="AM127" s="74">
        <v>3.5065879999999998</v>
      </c>
      <c r="AN127" s="74">
        <v>9.5114374999999995</v>
      </c>
      <c r="AO127" s="74">
        <v>11.506397</v>
      </c>
      <c r="AP127" s="74">
        <v>42.385652999999998</v>
      </c>
      <c r="AQ127" s="74">
        <v>2.1051639</v>
      </c>
      <c r="AR127" s="74">
        <v>1.4699660000000001</v>
      </c>
      <c r="AT127" s="90">
        <v>2020</v>
      </c>
      <c r="AU127" s="74">
        <v>0.32573160000000001</v>
      </c>
      <c r="AV127" s="74">
        <v>0</v>
      </c>
      <c r="AW127" s="74">
        <v>6.2390000000000001E-2</v>
      </c>
      <c r="AX127" s="74">
        <v>0.2018257</v>
      </c>
      <c r="AY127" s="74">
        <v>0</v>
      </c>
      <c r="AZ127" s="74">
        <v>0.31829600000000002</v>
      </c>
      <c r="BA127" s="74">
        <v>0.2095447</v>
      </c>
      <c r="BB127" s="74">
        <v>0.21733130000000001</v>
      </c>
      <c r="BC127" s="74">
        <v>0.55515740000000002</v>
      </c>
      <c r="BD127" s="74">
        <v>0.77249440000000003</v>
      </c>
      <c r="BE127" s="74">
        <v>0.51009870000000002</v>
      </c>
      <c r="BF127" s="74">
        <v>1.4038697</v>
      </c>
      <c r="BG127" s="74">
        <v>1.6672165999999999</v>
      </c>
      <c r="BH127" s="74">
        <v>2.1381363000000002</v>
      </c>
      <c r="BI127" s="74">
        <v>3.7801977</v>
      </c>
      <c r="BJ127" s="74">
        <v>8.5935710000000007</v>
      </c>
      <c r="BK127" s="74">
        <v>12.150321999999999</v>
      </c>
      <c r="BL127" s="74">
        <v>45.260634000000003</v>
      </c>
      <c r="BM127" s="74">
        <v>2.0780335999999999</v>
      </c>
      <c r="BN127" s="74">
        <v>1.6239512</v>
      </c>
      <c r="BP127" s="90">
        <v>2020</v>
      </c>
    </row>
    <row r="128" spans="2:68">
      <c r="B128" s="90">
        <v>2021</v>
      </c>
      <c r="C128" s="74">
        <v>0.25776549999999998</v>
      </c>
      <c r="D128" s="74">
        <v>0</v>
      </c>
      <c r="E128" s="74">
        <v>0.1197146</v>
      </c>
      <c r="F128" s="74">
        <v>0.13125410000000001</v>
      </c>
      <c r="G128" s="74">
        <v>0.119465</v>
      </c>
      <c r="H128" s="74">
        <v>0.2177383</v>
      </c>
      <c r="I128" s="74">
        <v>0.31895519999999999</v>
      </c>
      <c r="J128" s="74">
        <v>0.2154875</v>
      </c>
      <c r="K128" s="74">
        <v>0.73539239999999995</v>
      </c>
      <c r="L128" s="74">
        <v>0.73408320000000005</v>
      </c>
      <c r="M128" s="74">
        <v>0.75541729999999996</v>
      </c>
      <c r="N128" s="74">
        <v>1.5733866999999999</v>
      </c>
      <c r="O128" s="74">
        <v>2.3898725999999999</v>
      </c>
      <c r="P128" s="74">
        <v>2.4283082</v>
      </c>
      <c r="Q128" s="74">
        <v>4.5067132000000001</v>
      </c>
      <c r="R128" s="74">
        <v>8.5076324000000003</v>
      </c>
      <c r="S128" s="74">
        <v>15.602309</v>
      </c>
      <c r="T128" s="74">
        <v>39.268644999999999</v>
      </c>
      <c r="U128" s="74">
        <v>1.9844056000000001</v>
      </c>
      <c r="V128" s="74">
        <v>1.7028969</v>
      </c>
      <c r="X128" s="90">
        <v>2021</v>
      </c>
      <c r="Y128" s="74">
        <v>0.27281329999999998</v>
      </c>
      <c r="Z128" s="74">
        <v>0.1274005</v>
      </c>
      <c r="AA128" s="74">
        <v>0</v>
      </c>
      <c r="AB128" s="74">
        <v>0.13940569999999999</v>
      </c>
      <c r="AC128" s="74">
        <v>0.12725249999999999</v>
      </c>
      <c r="AD128" s="74">
        <v>0.110746</v>
      </c>
      <c r="AE128" s="74">
        <v>0.2086237</v>
      </c>
      <c r="AF128" s="74">
        <v>0.21299979999999999</v>
      </c>
      <c r="AG128" s="74">
        <v>0.11926059999999999</v>
      </c>
      <c r="AH128" s="74">
        <v>0.7206186</v>
      </c>
      <c r="AI128" s="74">
        <v>0.73396110000000003</v>
      </c>
      <c r="AJ128" s="74">
        <v>1.2688470999999999</v>
      </c>
      <c r="AK128" s="74">
        <v>1.1934361</v>
      </c>
      <c r="AL128" s="74">
        <v>2.1123753999999999</v>
      </c>
      <c r="AM128" s="74">
        <v>3.2089227999999999</v>
      </c>
      <c r="AN128" s="74">
        <v>6.9149038000000003</v>
      </c>
      <c r="AO128" s="74">
        <v>14.892284999999999</v>
      </c>
      <c r="AP128" s="74">
        <v>42.408039000000002</v>
      </c>
      <c r="AQ128" s="74">
        <v>2.2108840000000001</v>
      </c>
      <c r="AR128" s="74">
        <v>1.5078389000000001</v>
      </c>
      <c r="AT128" s="90">
        <v>2021</v>
      </c>
      <c r="AU128" s="74">
        <v>0.26507599999999998</v>
      </c>
      <c r="AV128" s="74">
        <v>6.1869399999999998E-2</v>
      </c>
      <c r="AW128" s="74">
        <v>6.1592500000000001E-2</v>
      </c>
      <c r="AX128" s="74">
        <v>0.1352071</v>
      </c>
      <c r="AY128" s="74">
        <v>0.1232359</v>
      </c>
      <c r="AZ128" s="74">
        <v>0.16469929999999999</v>
      </c>
      <c r="BA128" s="74">
        <v>0.2632639</v>
      </c>
      <c r="BB128" s="74">
        <v>0.21423639999999999</v>
      </c>
      <c r="BC128" s="74">
        <v>0.4231164</v>
      </c>
      <c r="BD128" s="74">
        <v>0.72728859999999995</v>
      </c>
      <c r="BE128" s="74">
        <v>0.74453469999999999</v>
      </c>
      <c r="BF128" s="74">
        <v>1.4186198999999999</v>
      </c>
      <c r="BG128" s="74">
        <v>1.7741868999999999</v>
      </c>
      <c r="BH128" s="74">
        <v>2.2647846</v>
      </c>
      <c r="BI128" s="74">
        <v>3.8366728000000001</v>
      </c>
      <c r="BJ128" s="74">
        <v>7.6801966000000004</v>
      </c>
      <c r="BK128" s="74">
        <v>15.217686</v>
      </c>
      <c r="BL128" s="74">
        <v>41.180919000000003</v>
      </c>
      <c r="BM128" s="74">
        <v>2.0984674000000001</v>
      </c>
      <c r="BN128" s="74">
        <v>1.6065735999999999</v>
      </c>
      <c r="BP128" s="90">
        <v>2021</v>
      </c>
    </row>
    <row r="129" spans="2:68">
      <c r="B129" s="90">
        <v>2022</v>
      </c>
      <c r="C129" s="74">
        <v>0.64329449999999999</v>
      </c>
      <c r="D129" s="74">
        <v>0.1205572</v>
      </c>
      <c r="E129" s="74">
        <v>0.1187547</v>
      </c>
      <c r="F129" s="74">
        <v>0.12645039999999999</v>
      </c>
      <c r="G129" s="74">
        <v>0.2364251</v>
      </c>
      <c r="H129" s="74">
        <v>0.1081606</v>
      </c>
      <c r="I129" s="74">
        <v>0.21105599999999999</v>
      </c>
      <c r="J129" s="74">
        <v>0.53171749999999995</v>
      </c>
      <c r="K129" s="74">
        <v>0.59398930000000005</v>
      </c>
      <c r="L129" s="74">
        <v>0.99615359999999997</v>
      </c>
      <c r="M129" s="74">
        <v>0.49145660000000002</v>
      </c>
      <c r="N129" s="74">
        <v>1.0602725</v>
      </c>
      <c r="O129" s="74">
        <v>1.1026452</v>
      </c>
      <c r="P129" s="74">
        <v>2.7099492999999999</v>
      </c>
      <c r="Q129" s="74">
        <v>3.8101181999999998</v>
      </c>
      <c r="R129" s="74">
        <v>8.1209156999999994</v>
      </c>
      <c r="S129" s="74">
        <v>17.672868000000001</v>
      </c>
      <c r="T129" s="74">
        <v>47.725177000000002</v>
      </c>
      <c r="U129" s="74">
        <v>2.1068696</v>
      </c>
      <c r="V129" s="74">
        <v>1.7885150000000001</v>
      </c>
      <c r="X129" s="90">
        <v>2022</v>
      </c>
      <c r="Y129" s="74">
        <v>0.40770669999999998</v>
      </c>
      <c r="Z129" s="74">
        <v>0.12777189999999999</v>
      </c>
      <c r="AA129" s="74">
        <v>0</v>
      </c>
      <c r="AB129" s="74">
        <v>0</v>
      </c>
      <c r="AC129" s="74">
        <v>0.1263003</v>
      </c>
      <c r="AD129" s="74">
        <v>0.11079509999999999</v>
      </c>
      <c r="AE129" s="74">
        <v>0.1033043</v>
      </c>
      <c r="AF129" s="74">
        <v>0.2096093</v>
      </c>
      <c r="AG129" s="74">
        <v>0.57934609999999997</v>
      </c>
      <c r="AH129" s="74">
        <v>0.8542826</v>
      </c>
      <c r="AI129" s="74">
        <v>0.47631410000000002</v>
      </c>
      <c r="AJ129" s="74">
        <v>1.0252625</v>
      </c>
      <c r="AK129" s="74">
        <v>1.5647390999999999</v>
      </c>
      <c r="AL129" s="74">
        <v>1.7761385000000001</v>
      </c>
      <c r="AM129" s="74">
        <v>3.2000484999999999</v>
      </c>
      <c r="AN129" s="74">
        <v>5.7246908000000003</v>
      </c>
      <c r="AO129" s="74">
        <v>11.468378</v>
      </c>
      <c r="AP129" s="74">
        <v>45.871698000000002</v>
      </c>
      <c r="AQ129" s="74">
        <v>2.2053913999999999</v>
      </c>
      <c r="AR129" s="74">
        <v>1.474154</v>
      </c>
      <c r="AT129" s="90">
        <v>2022</v>
      </c>
      <c r="AU129" s="74">
        <v>0.52872569999999997</v>
      </c>
      <c r="AV129" s="74">
        <v>0.12405969999999999</v>
      </c>
      <c r="AW129" s="74">
        <v>6.1021699999999998E-2</v>
      </c>
      <c r="AX129" s="74">
        <v>6.51925E-2</v>
      </c>
      <c r="AY129" s="74">
        <v>0.18318400000000001</v>
      </c>
      <c r="AZ129" s="74">
        <v>0.109462</v>
      </c>
      <c r="BA129" s="74">
        <v>0.15660640000000001</v>
      </c>
      <c r="BB129" s="74">
        <v>0.36948969999999998</v>
      </c>
      <c r="BC129" s="74">
        <v>0.58657630000000005</v>
      </c>
      <c r="BD129" s="74">
        <v>0.92450489999999996</v>
      </c>
      <c r="BE129" s="74">
        <v>0.4837669</v>
      </c>
      <c r="BF129" s="74">
        <v>1.0424735999999999</v>
      </c>
      <c r="BG129" s="74">
        <v>1.3400973</v>
      </c>
      <c r="BH129" s="74">
        <v>2.2257338999999998</v>
      </c>
      <c r="BI129" s="74">
        <v>3.4937396999999999</v>
      </c>
      <c r="BJ129" s="74">
        <v>6.8740727000000001</v>
      </c>
      <c r="BK129" s="74">
        <v>14.324291000000001</v>
      </c>
      <c r="BL129" s="74">
        <v>46.602750999999998</v>
      </c>
      <c r="BM129" s="74">
        <v>2.156498</v>
      </c>
      <c r="BN129" s="74">
        <v>1.6228237999999999</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215</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223</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223</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223</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223</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223</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223</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223</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223</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223</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223</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223</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223</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223</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223</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223</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223</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223</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223</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223</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223</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223</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223</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223</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223</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223</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223</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223</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223</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223</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223</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223</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223</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223</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223</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223</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223</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223</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223</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223</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223</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223</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223</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223</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223</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223</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223</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223</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223</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223</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223</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223</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223</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223</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223</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223</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223</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223</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223</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223</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223</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223</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223</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223</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223</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223</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223</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223</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223</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223</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223</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223</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224</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224</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224</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224</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224</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224</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224</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224</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224</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224</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224</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224</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224</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224</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224</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223</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223</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223</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223</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223</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223</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223</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223</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223</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223</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223</v>
      </c>
      <c r="C133" s="90">
        <v>2017</v>
      </c>
      <c r="D133" s="11">
        <v>809010</v>
      </c>
      <c r="E133" s="11">
        <v>814885</v>
      </c>
      <c r="F133" s="11">
        <v>757830</v>
      </c>
      <c r="G133" s="11">
        <v>759961</v>
      </c>
      <c r="H133" s="11">
        <v>875429</v>
      </c>
      <c r="I133" s="11">
        <v>923392</v>
      </c>
      <c r="J133" s="11">
        <v>909960</v>
      </c>
      <c r="K133" s="11">
        <v>827806</v>
      </c>
      <c r="L133" s="11">
        <v>797993</v>
      </c>
      <c r="M133" s="11">
        <v>809509</v>
      </c>
      <c r="N133" s="11">
        <v>756829</v>
      </c>
      <c r="O133" s="11">
        <v>739458</v>
      </c>
      <c r="P133" s="11">
        <v>649333</v>
      </c>
      <c r="Q133" s="11">
        <v>586717</v>
      </c>
      <c r="R133" s="11">
        <v>470045</v>
      </c>
      <c r="S133" s="11">
        <v>321453</v>
      </c>
      <c r="T133" s="11">
        <v>209722</v>
      </c>
      <c r="U133" s="11">
        <v>184255</v>
      </c>
      <c r="V133" s="11">
        <v>12203587</v>
      </c>
      <c r="X133" s="90">
        <v>2017</v>
      </c>
      <c r="Y133" s="11">
        <v>765422</v>
      </c>
      <c r="Z133" s="11">
        <v>773103</v>
      </c>
      <c r="AA133" s="11">
        <v>715571</v>
      </c>
      <c r="AB133" s="11">
        <v>721582</v>
      </c>
      <c r="AC133" s="11">
        <v>838262</v>
      </c>
      <c r="AD133" s="11">
        <v>921638</v>
      </c>
      <c r="AE133" s="11">
        <v>923032</v>
      </c>
      <c r="AF133" s="11">
        <v>834411</v>
      </c>
      <c r="AG133" s="11">
        <v>806717</v>
      </c>
      <c r="AH133" s="11">
        <v>840539</v>
      </c>
      <c r="AI133" s="11">
        <v>781057</v>
      </c>
      <c r="AJ133" s="11">
        <v>768483</v>
      </c>
      <c r="AK133" s="11">
        <v>683115</v>
      </c>
      <c r="AL133" s="11">
        <v>608450</v>
      </c>
      <c r="AM133" s="11">
        <v>487660</v>
      </c>
      <c r="AN133" s="11">
        <v>354641</v>
      </c>
      <c r="AO133" s="11">
        <v>258711</v>
      </c>
      <c r="AP133" s="11">
        <v>306607</v>
      </c>
      <c r="AQ133" s="11">
        <v>12389001</v>
      </c>
      <c r="AS133" s="90">
        <v>2017</v>
      </c>
      <c r="AT133" s="11">
        <v>1574432</v>
      </c>
      <c r="AU133" s="11">
        <v>1587988</v>
      </c>
      <c r="AV133" s="11">
        <v>1473401</v>
      </c>
      <c r="AW133" s="11">
        <v>1481543</v>
      </c>
      <c r="AX133" s="11">
        <v>1713691</v>
      </c>
      <c r="AY133" s="11">
        <v>1845030</v>
      </c>
      <c r="AZ133" s="11">
        <v>1832992</v>
      </c>
      <c r="BA133" s="11">
        <v>1662217</v>
      </c>
      <c r="BB133" s="11">
        <v>1604710</v>
      </c>
      <c r="BC133" s="11">
        <v>1650048</v>
      </c>
      <c r="BD133" s="11">
        <v>1537886</v>
      </c>
      <c r="BE133" s="11">
        <v>1507941</v>
      </c>
      <c r="BF133" s="11">
        <v>1332448</v>
      </c>
      <c r="BG133" s="11">
        <v>1195167</v>
      </c>
      <c r="BH133" s="11">
        <v>957705</v>
      </c>
      <c r="BI133" s="11">
        <v>676094</v>
      </c>
      <c r="BJ133" s="11">
        <v>468433</v>
      </c>
      <c r="BK133" s="11">
        <v>490862</v>
      </c>
      <c r="BL133" s="11">
        <v>24592588</v>
      </c>
      <c r="BN133" s="90">
        <v>2017</v>
      </c>
    </row>
    <row r="134" spans="2:66">
      <c r="B134" s="188" t="s">
        <v>223</v>
      </c>
      <c r="C134" s="90">
        <v>2018</v>
      </c>
      <c r="D134" s="11">
        <v>803776</v>
      </c>
      <c r="E134" s="11">
        <v>824043</v>
      </c>
      <c r="F134" s="11">
        <v>781300</v>
      </c>
      <c r="G134" s="11">
        <v>764607</v>
      </c>
      <c r="H134" s="11">
        <v>885481</v>
      </c>
      <c r="I134" s="11">
        <v>936602</v>
      </c>
      <c r="J134" s="11">
        <v>922131</v>
      </c>
      <c r="K134" s="11">
        <v>858458</v>
      </c>
      <c r="L134" s="11">
        <v>792616</v>
      </c>
      <c r="M134" s="11">
        <v>824246</v>
      </c>
      <c r="N134" s="11">
        <v>753860</v>
      </c>
      <c r="O134" s="11">
        <v>752518</v>
      </c>
      <c r="P134" s="11">
        <v>661245</v>
      </c>
      <c r="Q134" s="11">
        <v>590148</v>
      </c>
      <c r="R134" s="11">
        <v>499067</v>
      </c>
      <c r="S134" s="11">
        <v>332909</v>
      </c>
      <c r="T134" s="11">
        <v>218203</v>
      </c>
      <c r="U134" s="11">
        <v>189011</v>
      </c>
      <c r="V134" s="11">
        <v>12390221</v>
      </c>
      <c r="X134" s="90">
        <v>2018</v>
      </c>
      <c r="Y134" s="11">
        <v>759639</v>
      </c>
      <c r="Z134" s="11">
        <v>780673</v>
      </c>
      <c r="AA134" s="11">
        <v>736363</v>
      </c>
      <c r="AB134" s="11">
        <v>723689</v>
      </c>
      <c r="AC134" s="11">
        <v>844991</v>
      </c>
      <c r="AD134" s="11">
        <v>932508</v>
      </c>
      <c r="AE134" s="11">
        <v>937638</v>
      </c>
      <c r="AF134" s="11">
        <v>867341</v>
      </c>
      <c r="AG134" s="11">
        <v>802274</v>
      </c>
      <c r="AH134" s="11">
        <v>851655</v>
      </c>
      <c r="AI134" s="11">
        <v>778123</v>
      </c>
      <c r="AJ134" s="11">
        <v>780974</v>
      </c>
      <c r="AK134" s="11">
        <v>698364</v>
      </c>
      <c r="AL134" s="11">
        <v>619707</v>
      </c>
      <c r="AM134" s="11">
        <v>518600</v>
      </c>
      <c r="AN134" s="11">
        <v>364444</v>
      </c>
      <c r="AO134" s="11">
        <v>266308</v>
      </c>
      <c r="AP134" s="11">
        <v>309746</v>
      </c>
      <c r="AQ134" s="11">
        <v>12573037</v>
      </c>
      <c r="AS134" s="90">
        <v>2018</v>
      </c>
      <c r="AT134" s="11">
        <v>1563415</v>
      </c>
      <c r="AU134" s="11">
        <v>1604716</v>
      </c>
      <c r="AV134" s="11">
        <v>1517663</v>
      </c>
      <c r="AW134" s="11">
        <v>1488296</v>
      </c>
      <c r="AX134" s="11">
        <v>1730472</v>
      </c>
      <c r="AY134" s="11">
        <v>1869110</v>
      </c>
      <c r="AZ134" s="11">
        <v>1859769</v>
      </c>
      <c r="BA134" s="11">
        <v>1725799</v>
      </c>
      <c r="BB134" s="11">
        <v>1594890</v>
      </c>
      <c r="BC134" s="11">
        <v>1675901</v>
      </c>
      <c r="BD134" s="11">
        <v>1531983</v>
      </c>
      <c r="BE134" s="11">
        <v>1533492</v>
      </c>
      <c r="BF134" s="11">
        <v>1359609</v>
      </c>
      <c r="BG134" s="11">
        <v>1209855</v>
      </c>
      <c r="BH134" s="11">
        <v>1017667</v>
      </c>
      <c r="BI134" s="11">
        <v>697353</v>
      </c>
      <c r="BJ134" s="11">
        <v>484511</v>
      </c>
      <c r="BK134" s="11">
        <v>498757</v>
      </c>
      <c r="BL134" s="11">
        <v>24963258</v>
      </c>
      <c r="BN134" s="90">
        <v>2018</v>
      </c>
    </row>
    <row r="135" spans="2:66">
      <c r="B135" s="188" t="s">
        <v>223</v>
      </c>
      <c r="C135" s="90">
        <v>2019</v>
      </c>
      <c r="D135" s="11">
        <v>799652</v>
      </c>
      <c r="E135" s="11">
        <v>829903</v>
      </c>
      <c r="F135" s="11">
        <v>803493</v>
      </c>
      <c r="G135" s="11">
        <v>769691</v>
      </c>
      <c r="H135" s="11">
        <v>894252</v>
      </c>
      <c r="I135" s="11">
        <v>949985</v>
      </c>
      <c r="J135" s="11">
        <v>934561</v>
      </c>
      <c r="K135" s="11">
        <v>887593</v>
      </c>
      <c r="L135" s="11">
        <v>792633</v>
      </c>
      <c r="M135" s="11">
        <v>830500</v>
      </c>
      <c r="N135" s="11">
        <v>757842</v>
      </c>
      <c r="O135" s="11">
        <v>762202</v>
      </c>
      <c r="P135" s="11">
        <v>677588</v>
      </c>
      <c r="Q135" s="11">
        <v>596905</v>
      </c>
      <c r="R135" s="11">
        <v>518739</v>
      </c>
      <c r="S135" s="11">
        <v>349419</v>
      </c>
      <c r="T135" s="11">
        <v>227961</v>
      </c>
      <c r="U135" s="11">
        <v>194302</v>
      </c>
      <c r="V135" s="11">
        <v>12577221</v>
      </c>
      <c r="X135" s="90">
        <v>2019</v>
      </c>
      <c r="Y135" s="11">
        <v>754377</v>
      </c>
      <c r="Z135" s="11">
        <v>786460</v>
      </c>
      <c r="AA135" s="11">
        <v>757349</v>
      </c>
      <c r="AB135" s="11">
        <v>725135</v>
      </c>
      <c r="AC135" s="11">
        <v>845871</v>
      </c>
      <c r="AD135" s="11">
        <v>942258</v>
      </c>
      <c r="AE135" s="11">
        <v>951798</v>
      </c>
      <c r="AF135" s="11">
        <v>898081</v>
      </c>
      <c r="AG135" s="11">
        <v>806480</v>
      </c>
      <c r="AH135" s="11">
        <v>853117</v>
      </c>
      <c r="AI135" s="11">
        <v>782974</v>
      </c>
      <c r="AJ135" s="11">
        <v>791505</v>
      </c>
      <c r="AK135" s="11">
        <v>716369</v>
      </c>
      <c r="AL135" s="11">
        <v>633718</v>
      </c>
      <c r="AM135" s="11">
        <v>542683</v>
      </c>
      <c r="AN135" s="11">
        <v>379963</v>
      </c>
      <c r="AO135" s="11">
        <v>276040</v>
      </c>
      <c r="AP135" s="11">
        <v>313427</v>
      </c>
      <c r="AQ135" s="11">
        <v>12757605</v>
      </c>
      <c r="AS135" s="90">
        <v>2019</v>
      </c>
      <c r="AT135" s="11">
        <v>1554029</v>
      </c>
      <c r="AU135" s="11">
        <v>1616363</v>
      </c>
      <c r="AV135" s="11">
        <v>1560842</v>
      </c>
      <c r="AW135" s="11">
        <v>1494826</v>
      </c>
      <c r="AX135" s="11">
        <v>1740123</v>
      </c>
      <c r="AY135" s="11">
        <v>1892243</v>
      </c>
      <c r="AZ135" s="11">
        <v>1886359</v>
      </c>
      <c r="BA135" s="11">
        <v>1785674</v>
      </c>
      <c r="BB135" s="11">
        <v>1599113</v>
      </c>
      <c r="BC135" s="11">
        <v>1683617</v>
      </c>
      <c r="BD135" s="11">
        <v>1540816</v>
      </c>
      <c r="BE135" s="11">
        <v>1553707</v>
      </c>
      <c r="BF135" s="11">
        <v>1393957</v>
      </c>
      <c r="BG135" s="11">
        <v>1230623</v>
      </c>
      <c r="BH135" s="11">
        <v>1061422</v>
      </c>
      <c r="BI135" s="11">
        <v>729382</v>
      </c>
      <c r="BJ135" s="11">
        <v>504001</v>
      </c>
      <c r="BK135" s="11">
        <v>507729</v>
      </c>
      <c r="BL135" s="11">
        <v>25334826</v>
      </c>
      <c r="BN135" s="90">
        <v>2019</v>
      </c>
    </row>
    <row r="136" spans="2:66">
      <c r="B136" s="188" t="s">
        <v>223</v>
      </c>
      <c r="C136" s="90">
        <v>2020</v>
      </c>
      <c r="D136" s="11">
        <v>789571</v>
      </c>
      <c r="E136" s="11">
        <v>832349</v>
      </c>
      <c r="F136" s="11">
        <v>824582</v>
      </c>
      <c r="G136" s="11">
        <v>766260</v>
      </c>
      <c r="H136" s="11">
        <v>877255</v>
      </c>
      <c r="I136" s="11">
        <v>947862</v>
      </c>
      <c r="J136" s="11">
        <v>946250</v>
      </c>
      <c r="K136" s="11">
        <v>914471</v>
      </c>
      <c r="L136" s="11">
        <v>801478</v>
      </c>
      <c r="M136" s="11">
        <v>831387</v>
      </c>
      <c r="N136" s="11">
        <v>771543</v>
      </c>
      <c r="O136" s="11">
        <v>767984</v>
      </c>
      <c r="P136" s="11">
        <v>697841</v>
      </c>
      <c r="Q136" s="11">
        <v>609962</v>
      </c>
      <c r="R136" s="11">
        <v>540698</v>
      </c>
      <c r="S136" s="11">
        <v>368497</v>
      </c>
      <c r="T136" s="11">
        <v>239938</v>
      </c>
      <c r="U136" s="11">
        <v>200711</v>
      </c>
      <c r="V136" s="11">
        <v>12728639</v>
      </c>
      <c r="X136" s="90">
        <v>2020</v>
      </c>
      <c r="Y136" s="11">
        <v>745435</v>
      </c>
      <c r="Z136" s="11">
        <v>787135</v>
      </c>
      <c r="AA136" s="11">
        <v>778240</v>
      </c>
      <c r="AB136" s="11">
        <v>720171</v>
      </c>
      <c r="AC136" s="11">
        <v>827034</v>
      </c>
      <c r="AD136" s="11">
        <v>937176</v>
      </c>
      <c r="AE136" s="11">
        <v>962651</v>
      </c>
      <c r="AF136" s="11">
        <v>926037</v>
      </c>
      <c r="AG136" s="11">
        <v>819684</v>
      </c>
      <c r="AH136" s="11">
        <v>851473</v>
      </c>
      <c r="AI136" s="11">
        <v>796781</v>
      </c>
      <c r="AJ136" s="11">
        <v>799113</v>
      </c>
      <c r="AK136" s="11">
        <v>741684</v>
      </c>
      <c r="AL136" s="11">
        <v>652820</v>
      </c>
      <c r="AM136" s="11">
        <v>570355</v>
      </c>
      <c r="AN136" s="11">
        <v>399519</v>
      </c>
      <c r="AO136" s="11">
        <v>286797</v>
      </c>
      <c r="AP136" s="11">
        <v>318504</v>
      </c>
      <c r="AQ136" s="11">
        <v>12920609</v>
      </c>
      <c r="AS136" s="90">
        <v>2020</v>
      </c>
      <c r="AT136" s="11">
        <v>1535006</v>
      </c>
      <c r="AU136" s="11">
        <v>1619484</v>
      </c>
      <c r="AV136" s="11">
        <v>1602822</v>
      </c>
      <c r="AW136" s="11">
        <v>1486431</v>
      </c>
      <c r="AX136" s="11">
        <v>1704289</v>
      </c>
      <c r="AY136" s="11">
        <v>1885038</v>
      </c>
      <c r="AZ136" s="11">
        <v>1908901</v>
      </c>
      <c r="BA136" s="11">
        <v>1840508</v>
      </c>
      <c r="BB136" s="11">
        <v>1621162</v>
      </c>
      <c r="BC136" s="11">
        <v>1682860</v>
      </c>
      <c r="BD136" s="11">
        <v>1568324</v>
      </c>
      <c r="BE136" s="11">
        <v>1567097</v>
      </c>
      <c r="BF136" s="11">
        <v>1439525</v>
      </c>
      <c r="BG136" s="11">
        <v>1262782</v>
      </c>
      <c r="BH136" s="11">
        <v>1111053</v>
      </c>
      <c r="BI136" s="11">
        <v>768016</v>
      </c>
      <c r="BJ136" s="11">
        <v>526735</v>
      </c>
      <c r="BK136" s="11">
        <v>519215</v>
      </c>
      <c r="BL136" s="11">
        <v>25649248</v>
      </c>
      <c r="BN136" s="90">
        <v>2020</v>
      </c>
    </row>
    <row r="137" spans="2:66">
      <c r="B137" s="188" t="s">
        <v>223</v>
      </c>
      <c r="C137" s="90">
        <v>2021</v>
      </c>
      <c r="D137" s="11">
        <v>775899</v>
      </c>
      <c r="E137" s="11">
        <v>831381</v>
      </c>
      <c r="F137" s="11">
        <v>835320</v>
      </c>
      <c r="G137" s="11">
        <v>761881</v>
      </c>
      <c r="H137" s="11">
        <v>837065</v>
      </c>
      <c r="I137" s="11">
        <v>918534</v>
      </c>
      <c r="J137" s="11">
        <v>940571</v>
      </c>
      <c r="K137" s="11">
        <v>928128</v>
      </c>
      <c r="L137" s="11">
        <v>815891</v>
      </c>
      <c r="M137" s="11">
        <v>817346</v>
      </c>
      <c r="N137" s="11">
        <v>794263</v>
      </c>
      <c r="O137" s="11">
        <v>762686</v>
      </c>
      <c r="P137" s="11">
        <v>711335</v>
      </c>
      <c r="Q137" s="11">
        <v>617714</v>
      </c>
      <c r="R137" s="11">
        <v>554728</v>
      </c>
      <c r="S137" s="11">
        <v>387887</v>
      </c>
      <c r="T137" s="11">
        <v>249963</v>
      </c>
      <c r="U137" s="11">
        <v>208818</v>
      </c>
      <c r="V137" s="11">
        <v>12749410</v>
      </c>
      <c r="X137" s="90">
        <v>2021</v>
      </c>
      <c r="Y137" s="11">
        <v>733102</v>
      </c>
      <c r="Z137" s="11">
        <v>784926</v>
      </c>
      <c r="AA137" s="11">
        <v>788254</v>
      </c>
      <c r="AB137" s="11">
        <v>717331</v>
      </c>
      <c r="AC137" s="11">
        <v>785839</v>
      </c>
      <c r="AD137" s="11">
        <v>902967</v>
      </c>
      <c r="AE137" s="11">
        <v>958664</v>
      </c>
      <c r="AF137" s="11">
        <v>938968</v>
      </c>
      <c r="AG137" s="11">
        <v>838500</v>
      </c>
      <c r="AH137" s="11">
        <v>832618</v>
      </c>
      <c r="AI137" s="11">
        <v>817482</v>
      </c>
      <c r="AJ137" s="11">
        <v>788117</v>
      </c>
      <c r="AK137" s="11">
        <v>754125</v>
      </c>
      <c r="AL137" s="11">
        <v>662761</v>
      </c>
      <c r="AM137" s="11">
        <v>592099</v>
      </c>
      <c r="AN137" s="11">
        <v>419384</v>
      </c>
      <c r="AO137" s="11">
        <v>295455</v>
      </c>
      <c r="AP137" s="11">
        <v>325410</v>
      </c>
      <c r="AQ137" s="11">
        <v>12936002</v>
      </c>
      <c r="AS137" s="90">
        <v>2021</v>
      </c>
      <c r="AT137" s="11">
        <v>1509001</v>
      </c>
      <c r="AU137" s="11">
        <v>1616307</v>
      </c>
      <c r="AV137" s="11">
        <v>1623574</v>
      </c>
      <c r="AW137" s="11">
        <v>1479212</v>
      </c>
      <c r="AX137" s="11">
        <v>1622904</v>
      </c>
      <c r="AY137" s="11">
        <v>1821501</v>
      </c>
      <c r="AZ137" s="11">
        <v>1899235</v>
      </c>
      <c r="BA137" s="11">
        <v>1867096</v>
      </c>
      <c r="BB137" s="11">
        <v>1654391</v>
      </c>
      <c r="BC137" s="11">
        <v>1649964</v>
      </c>
      <c r="BD137" s="11">
        <v>1611745</v>
      </c>
      <c r="BE137" s="11">
        <v>1550803</v>
      </c>
      <c r="BF137" s="11">
        <v>1465460</v>
      </c>
      <c r="BG137" s="11">
        <v>1280475</v>
      </c>
      <c r="BH137" s="11">
        <v>1146827</v>
      </c>
      <c r="BI137" s="11">
        <v>807271</v>
      </c>
      <c r="BJ137" s="11">
        <v>545418</v>
      </c>
      <c r="BK137" s="11">
        <v>534228</v>
      </c>
      <c r="BL137" s="11">
        <v>25685412</v>
      </c>
      <c r="BN137" s="90">
        <v>2021</v>
      </c>
    </row>
    <row r="138" spans="2:66">
      <c r="B138" s="188" t="s">
        <v>225</v>
      </c>
      <c r="C138" s="90">
        <v>2022</v>
      </c>
      <c r="D138" s="11">
        <v>777249</v>
      </c>
      <c r="E138" s="11">
        <v>829482</v>
      </c>
      <c r="F138" s="11">
        <v>842072</v>
      </c>
      <c r="G138" s="11">
        <v>790824</v>
      </c>
      <c r="H138" s="11">
        <v>845934</v>
      </c>
      <c r="I138" s="11">
        <v>924551</v>
      </c>
      <c r="J138" s="11">
        <v>947616</v>
      </c>
      <c r="K138" s="11">
        <v>940349</v>
      </c>
      <c r="L138" s="11">
        <v>841766</v>
      </c>
      <c r="M138" s="11">
        <v>803089</v>
      </c>
      <c r="N138" s="11">
        <v>813907</v>
      </c>
      <c r="O138" s="11">
        <v>754523</v>
      </c>
      <c r="P138" s="11">
        <v>725528</v>
      </c>
      <c r="Q138" s="11">
        <v>627318</v>
      </c>
      <c r="R138" s="11">
        <v>551164</v>
      </c>
      <c r="S138" s="11">
        <v>418672</v>
      </c>
      <c r="T138" s="11">
        <v>260286</v>
      </c>
      <c r="U138" s="11">
        <v>215819</v>
      </c>
      <c r="V138" s="11">
        <v>12910149</v>
      </c>
      <c r="X138" s="90">
        <v>2022</v>
      </c>
      <c r="Y138" s="11">
        <v>735823</v>
      </c>
      <c r="Z138" s="11">
        <v>782645</v>
      </c>
      <c r="AA138" s="11">
        <v>796689</v>
      </c>
      <c r="AB138" s="11">
        <v>743095</v>
      </c>
      <c r="AC138" s="11">
        <v>791764</v>
      </c>
      <c r="AD138" s="11">
        <v>902567</v>
      </c>
      <c r="AE138" s="11">
        <v>968014</v>
      </c>
      <c r="AF138" s="11">
        <v>954156</v>
      </c>
      <c r="AG138" s="11">
        <v>863042</v>
      </c>
      <c r="AH138" s="11">
        <v>819401</v>
      </c>
      <c r="AI138" s="11">
        <v>839782</v>
      </c>
      <c r="AJ138" s="11">
        <v>780288</v>
      </c>
      <c r="AK138" s="11">
        <v>766901</v>
      </c>
      <c r="AL138" s="11">
        <v>675623</v>
      </c>
      <c r="AM138" s="11">
        <v>593741</v>
      </c>
      <c r="AN138" s="11">
        <v>454173</v>
      </c>
      <c r="AO138" s="11">
        <v>305187</v>
      </c>
      <c r="AP138" s="11">
        <v>331359</v>
      </c>
      <c r="AQ138" s="11">
        <v>13104250</v>
      </c>
      <c r="AS138" s="90">
        <v>2022</v>
      </c>
      <c r="AT138" s="11">
        <v>1513072</v>
      </c>
      <c r="AU138" s="11">
        <v>1612127</v>
      </c>
      <c r="AV138" s="11">
        <v>1638761</v>
      </c>
      <c r="AW138" s="11">
        <v>1533919</v>
      </c>
      <c r="AX138" s="11">
        <v>1637698</v>
      </c>
      <c r="AY138" s="11">
        <v>1827118</v>
      </c>
      <c r="AZ138" s="11">
        <v>1915630</v>
      </c>
      <c r="BA138" s="11">
        <v>1894505</v>
      </c>
      <c r="BB138" s="11">
        <v>1704808</v>
      </c>
      <c r="BC138" s="11">
        <v>1622490</v>
      </c>
      <c r="BD138" s="11">
        <v>1653689</v>
      </c>
      <c r="BE138" s="11">
        <v>1534811</v>
      </c>
      <c r="BF138" s="11">
        <v>1492429</v>
      </c>
      <c r="BG138" s="11">
        <v>1302941</v>
      </c>
      <c r="BH138" s="11">
        <v>1144905</v>
      </c>
      <c r="BI138" s="11">
        <v>872845</v>
      </c>
      <c r="BJ138" s="11">
        <v>565473</v>
      </c>
      <c r="BK138" s="11">
        <v>547178</v>
      </c>
      <c r="BL138" s="11">
        <v>26014399</v>
      </c>
      <c r="BN138" s="90">
        <v>2022</v>
      </c>
    </row>
    <row r="139" spans="2:66">
      <c r="B139" s="188" t="s">
        <v>226</v>
      </c>
      <c r="C139" s="90">
        <v>2023</v>
      </c>
      <c r="D139" s="11">
        <v>778296</v>
      </c>
      <c r="E139" s="11">
        <v>828201</v>
      </c>
      <c r="F139" s="11">
        <v>851838</v>
      </c>
      <c r="G139" s="11">
        <v>830510</v>
      </c>
      <c r="H139" s="11">
        <v>897123</v>
      </c>
      <c r="I139" s="11">
        <v>973969</v>
      </c>
      <c r="J139" s="11">
        <v>983086</v>
      </c>
      <c r="K139" s="11">
        <v>961138</v>
      </c>
      <c r="L139" s="11">
        <v>881606</v>
      </c>
      <c r="M139" s="11">
        <v>797536</v>
      </c>
      <c r="N139" s="11">
        <v>826516</v>
      </c>
      <c r="O139" s="11">
        <v>748378</v>
      </c>
      <c r="P139" s="11">
        <v>738131</v>
      </c>
      <c r="Q139" s="11">
        <v>637572</v>
      </c>
      <c r="R139" s="11">
        <v>553160</v>
      </c>
      <c r="S139" s="11">
        <v>445969</v>
      </c>
      <c r="T139" s="11">
        <v>268904</v>
      </c>
      <c r="U139" s="11">
        <v>223704</v>
      </c>
      <c r="V139" s="11">
        <v>13225637</v>
      </c>
      <c r="X139" s="90">
        <v>2023</v>
      </c>
      <c r="Y139" s="11">
        <v>737707</v>
      </c>
      <c r="Z139" s="11">
        <v>782196</v>
      </c>
      <c r="AA139" s="11">
        <v>805543</v>
      </c>
      <c r="AB139" s="11">
        <v>778317</v>
      </c>
      <c r="AC139" s="11">
        <v>834812</v>
      </c>
      <c r="AD139" s="11">
        <v>947680</v>
      </c>
      <c r="AE139" s="11">
        <v>999506</v>
      </c>
      <c r="AF139" s="11">
        <v>976728</v>
      </c>
      <c r="AG139" s="11">
        <v>898590</v>
      </c>
      <c r="AH139" s="11">
        <v>816669</v>
      </c>
      <c r="AI139" s="11">
        <v>853770</v>
      </c>
      <c r="AJ139" s="11">
        <v>775225</v>
      </c>
      <c r="AK139" s="11">
        <v>778570</v>
      </c>
      <c r="AL139" s="11">
        <v>689379</v>
      </c>
      <c r="AM139" s="11">
        <v>601922</v>
      </c>
      <c r="AN139" s="11">
        <v>484969</v>
      </c>
      <c r="AO139" s="11">
        <v>314184</v>
      </c>
      <c r="AP139" s="11">
        <v>337140</v>
      </c>
      <c r="AQ139" s="11">
        <v>13412907</v>
      </c>
      <c r="AS139" s="90">
        <v>2023</v>
      </c>
      <c r="AT139" s="11">
        <v>1516003</v>
      </c>
      <c r="AU139" s="11">
        <v>1610397</v>
      </c>
      <c r="AV139" s="11">
        <v>1657381</v>
      </c>
      <c r="AW139" s="11">
        <v>1608827</v>
      </c>
      <c r="AX139" s="11">
        <v>1731935</v>
      </c>
      <c r="AY139" s="11">
        <v>1921649</v>
      </c>
      <c r="AZ139" s="11">
        <v>1982592</v>
      </c>
      <c r="BA139" s="11">
        <v>1937866</v>
      </c>
      <c r="BB139" s="11">
        <v>1780196</v>
      </c>
      <c r="BC139" s="11">
        <v>1614205</v>
      </c>
      <c r="BD139" s="11">
        <v>1680286</v>
      </c>
      <c r="BE139" s="11">
        <v>1523603</v>
      </c>
      <c r="BF139" s="11">
        <v>1516701</v>
      </c>
      <c r="BG139" s="11">
        <v>1326951</v>
      </c>
      <c r="BH139" s="11">
        <v>1155082</v>
      </c>
      <c r="BI139" s="11">
        <v>930938</v>
      </c>
      <c r="BJ139" s="11">
        <v>583088</v>
      </c>
      <c r="BK139" s="11">
        <v>560844</v>
      </c>
      <c r="BL139" s="11">
        <v>26638544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4" sqref="E4"/>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All diseases of the blood and blood-forming organs and certain disorders involving the immune mechanism (ICD-10 D50–D89), 1968–2022</v>
      </c>
      <c r="C1" s="95"/>
      <c r="D1" s="95"/>
      <c r="G1" s="1"/>
      <c r="H1" s="1"/>
      <c r="I1" s="1"/>
      <c r="J1" s="1"/>
    </row>
    <row r="2" spans="1:11" ht="21" customHeight="1">
      <c r="A2" s="151"/>
      <c r="B2" s="7" t="s">
        <v>0</v>
      </c>
      <c r="E2" s="97" t="s">
        <v>177</v>
      </c>
    </row>
    <row r="3" spans="1:11" s="6" customFormat="1" ht="28.9" customHeight="1">
      <c r="B3" s="92" t="s">
        <v>61</v>
      </c>
      <c r="E3" s="191" t="s">
        <v>214</v>
      </c>
      <c r="F3" s="142" t="s">
        <v>153</v>
      </c>
      <c r="G3" s="148">
        <v>2019</v>
      </c>
      <c r="H3" s="1"/>
      <c r="I3" s="1"/>
      <c r="J3" s="1"/>
    </row>
    <row r="4" spans="1:11" ht="28.9" customHeight="1">
      <c r="B4" s="96" t="s">
        <v>148</v>
      </c>
      <c r="E4" s="196" t="s">
        <v>213</v>
      </c>
      <c r="F4" s="98" t="s">
        <v>154</v>
      </c>
      <c r="G4" s="148">
        <v>2020</v>
      </c>
    </row>
    <row r="5" spans="1:11" ht="28.9" customHeight="1">
      <c r="B5" s="97" t="s">
        <v>52</v>
      </c>
      <c r="C5" s="97" t="s">
        <v>152</v>
      </c>
      <c r="D5" s="97" t="s">
        <v>59</v>
      </c>
      <c r="E5" s="99" t="str">
        <f>CONCATENATE("[",E4,"]",E3)</f>
        <v>[GRIM_output_1.xlsx]GRIM0300</v>
      </c>
      <c r="F5" s="98" t="s">
        <v>155</v>
      </c>
      <c r="G5" s="148" t="s">
        <v>206</v>
      </c>
    </row>
    <row r="6" spans="1:11" ht="28.9" customHeight="1">
      <c r="B6" s="195" t="s">
        <v>227</v>
      </c>
      <c r="C6" s="195" t="s">
        <v>219</v>
      </c>
      <c r="D6" s="195">
        <v>1968</v>
      </c>
      <c r="F6" s="98" t="s">
        <v>146</v>
      </c>
      <c r="G6" s="93">
        <v>2024</v>
      </c>
    </row>
    <row r="7" spans="1:11" ht="28.9" customHeight="1">
      <c r="B7" s="145" t="s">
        <v>53</v>
      </c>
      <c r="C7" s="145" t="s">
        <v>152</v>
      </c>
      <c r="D7" s="145" t="s">
        <v>60</v>
      </c>
      <c r="E7" s="197" t="s">
        <v>144</v>
      </c>
      <c r="F7" s="98" t="s">
        <v>110</v>
      </c>
      <c r="G7" s="99" t="str">
        <f>"Australian Institute of Health and Welfare ("&amp;$G$6 &amp;") General Record of Incidence of Mortality (GRIM) books " &amp;$D$8 &amp; ": "&amp;$B$6 &amp;", AIHW, Australian Government."</f>
        <v>Australian Institute of Health and Welfare (2024) General Record of Incidence of Mortality (GRIM) books 2022: All diseases of the blood and blood-forming organs and certain disorders involving the immune mechanism, AIHW, Australian Government.</v>
      </c>
      <c r="H7" s="99"/>
      <c r="I7" s="99"/>
      <c r="J7" s="99"/>
      <c r="K7" s="99"/>
    </row>
    <row r="8" spans="1:11" ht="28.9" customHeight="1">
      <c r="B8" s="195" t="s">
        <v>227</v>
      </c>
      <c r="C8" s="195" t="s">
        <v>219</v>
      </c>
      <c r="D8" s="143">
        <v>2022</v>
      </c>
      <c r="E8" s="144">
        <f ca="1">CELL("row",INDEX(Deaths!$B$14:$B$132,MATCH($D$8,Deaths!$B$14:$B$132,0),0))</f>
        <v>129</v>
      </c>
    </row>
    <row r="10" spans="1:11">
      <c r="B10" s="97" t="s">
        <v>44</v>
      </c>
      <c r="D10" s="101"/>
      <c r="E10" s="102"/>
      <c r="F10" s="103" t="s">
        <v>2</v>
      </c>
      <c r="G10" s="104" t="s">
        <v>90</v>
      </c>
      <c r="I10" s="105"/>
    </row>
    <row r="11" spans="1:11">
      <c r="B11" s="100" t="s">
        <v>183</v>
      </c>
      <c r="C11" s="195" t="s">
        <v>24</v>
      </c>
      <c r="D11" s="106"/>
      <c r="F11" s="108" t="s">
        <v>6</v>
      </c>
      <c r="G11" s="107">
        <v>1</v>
      </c>
    </row>
    <row r="12" spans="1:11">
      <c r="B12" s="100" t="s">
        <v>101</v>
      </c>
      <c r="C12" s="195" t="s">
        <v>24</v>
      </c>
      <c r="D12" s="79"/>
      <c r="F12" s="108" t="s">
        <v>7</v>
      </c>
      <c r="G12" s="107">
        <v>2</v>
      </c>
    </row>
    <row r="13" spans="1:11">
      <c r="B13" s="100" t="s">
        <v>102</v>
      </c>
      <c r="C13" s="195" t="s">
        <v>24</v>
      </c>
      <c r="D13" s="79"/>
      <c r="F13" s="108" t="s">
        <v>8</v>
      </c>
      <c r="G13" s="107">
        <v>3</v>
      </c>
    </row>
    <row r="14" spans="1:11">
      <c r="B14" s="100" t="s">
        <v>103</v>
      </c>
      <c r="C14" s="195" t="s">
        <v>24</v>
      </c>
      <c r="F14" s="108" t="s">
        <v>9</v>
      </c>
      <c r="G14" s="107">
        <v>4</v>
      </c>
    </row>
    <row r="15" spans="1:11">
      <c r="B15" s="100" t="s">
        <v>104</v>
      </c>
      <c r="C15" s="195" t="s">
        <v>24</v>
      </c>
      <c r="F15" s="108" t="s">
        <v>10</v>
      </c>
      <c r="G15" s="107">
        <v>5</v>
      </c>
    </row>
    <row r="16" spans="1:11">
      <c r="B16" s="100" t="s">
        <v>105</v>
      </c>
      <c r="C16" s="195" t="s">
        <v>24</v>
      </c>
      <c r="F16" s="108" t="s">
        <v>11</v>
      </c>
      <c r="G16" s="107">
        <v>6</v>
      </c>
    </row>
    <row r="17" spans="1:20">
      <c r="B17" s="100" t="s">
        <v>106</v>
      </c>
      <c r="C17" s="195" t="s">
        <v>24</v>
      </c>
      <c r="F17" s="108" t="s">
        <v>12</v>
      </c>
      <c r="G17" s="107">
        <v>7</v>
      </c>
    </row>
    <row r="18" spans="1:20">
      <c r="B18" s="100" t="s">
        <v>107</v>
      </c>
      <c r="C18" s="195" t="s">
        <v>217</v>
      </c>
      <c r="F18" s="108" t="s">
        <v>13</v>
      </c>
      <c r="G18" s="107">
        <v>8</v>
      </c>
    </row>
    <row r="19" spans="1:20">
      <c r="B19" s="100" t="s">
        <v>108</v>
      </c>
      <c r="C19" s="195" t="s">
        <v>218</v>
      </c>
      <c r="F19" s="108" t="s">
        <v>14</v>
      </c>
      <c r="G19" s="107">
        <v>9</v>
      </c>
    </row>
    <row r="20" spans="1:20">
      <c r="B20" s="100" t="s">
        <v>184</v>
      </c>
      <c r="C20" s="195" t="s">
        <v>219</v>
      </c>
      <c r="F20" s="108" t="s">
        <v>15</v>
      </c>
      <c r="G20" s="107">
        <v>10</v>
      </c>
    </row>
    <row r="21" spans="1:20">
      <c r="D21" s="63" t="s">
        <v>143</v>
      </c>
      <c r="F21" s="108" t="s">
        <v>16</v>
      </c>
      <c r="G21" s="107">
        <v>11</v>
      </c>
    </row>
    <row r="22" spans="1:20">
      <c r="B22" s="97" t="s">
        <v>56</v>
      </c>
      <c r="D22" s="63" t="s">
        <v>140</v>
      </c>
      <c r="E22" s="99" t="str">
        <f ca="1">"Admin!"&amp;CELL("address",INDEX($B$57:$H$175,MATCH($D$6,$B$57:$B$175,0),1))</f>
        <v>Admin!$B$118</v>
      </c>
      <c r="F22" s="108" t="s">
        <v>17</v>
      </c>
      <c r="G22" s="107">
        <v>12</v>
      </c>
    </row>
    <row r="23" spans="1:20" ht="90">
      <c r="B23" s="195" t="s">
        <v>220</v>
      </c>
      <c r="D23" s="63" t="s">
        <v>141</v>
      </c>
      <c r="E23" s="99" t="str">
        <f ca="1">CELL("address",INDEX($B$57:$H$175,MATCH($D$8,$B$57:$B$175,0),1))</f>
        <v>$B$172</v>
      </c>
      <c r="F23" s="108" t="s">
        <v>18</v>
      </c>
      <c r="G23" s="107">
        <v>13</v>
      </c>
    </row>
    <row r="24" spans="1:20">
      <c r="B24" s="97" t="s">
        <v>54</v>
      </c>
      <c r="C24" s="97" t="s">
        <v>55</v>
      </c>
      <c r="D24" s="63" t="s">
        <v>142</v>
      </c>
      <c r="E24" s="99" t="str">
        <f ca="1">$E$22&amp;":"&amp;$E$23</f>
        <v>Admin!$B$118:$B$172</v>
      </c>
      <c r="F24" s="108" t="s">
        <v>19</v>
      </c>
      <c r="G24" s="107">
        <v>14</v>
      </c>
    </row>
    <row r="25" spans="1:20">
      <c r="B25" s="195" t="s">
        <v>221</v>
      </c>
      <c r="C25" s="195">
        <v>1.07</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All diseases of the blood and blood-forming organs and certain disorders involving the immune mechanism (ICD-10 D50–D89), by sex, 2022</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0.64329449999999999</v>
      </c>
      <c r="D32" s="113">
        <f ca="1">INDIRECT("Rates!D"&amp;$E$8)</f>
        <v>0.1205572</v>
      </c>
      <c r="E32" s="113">
        <f ca="1">INDIRECT("Rates!E"&amp;$E$8)</f>
        <v>0.1187547</v>
      </c>
      <c r="F32" s="113">
        <f ca="1">INDIRECT("Rates!F"&amp;$E$8)</f>
        <v>0.12645039999999999</v>
      </c>
      <c r="G32" s="113">
        <f ca="1">INDIRECT("Rates!G"&amp;$E$8)</f>
        <v>0.2364251</v>
      </c>
      <c r="H32" s="113">
        <f ca="1">INDIRECT("Rates!H"&amp;$E$8)</f>
        <v>0.1081606</v>
      </c>
      <c r="I32" s="113">
        <f ca="1">INDIRECT("Rates!I"&amp;$E$8)</f>
        <v>0.21105599999999999</v>
      </c>
      <c r="J32" s="113">
        <f ca="1">INDIRECT("Rates!J"&amp;$E$8)</f>
        <v>0.53171749999999995</v>
      </c>
      <c r="K32" s="113">
        <f ca="1">INDIRECT("Rates!K"&amp;$E$8)</f>
        <v>0.59398930000000005</v>
      </c>
      <c r="L32" s="113">
        <f ca="1">INDIRECT("Rates!L"&amp;$E$8)</f>
        <v>0.99615359999999997</v>
      </c>
      <c r="M32" s="113">
        <f ca="1">INDIRECT("Rates!M"&amp;$E$8)</f>
        <v>0.49145660000000002</v>
      </c>
      <c r="N32" s="113">
        <f ca="1">INDIRECT("Rates!N"&amp;$E$8)</f>
        <v>1.0602725</v>
      </c>
      <c r="O32" s="113">
        <f ca="1">INDIRECT("Rates!O"&amp;$E$8)</f>
        <v>1.1026452</v>
      </c>
      <c r="P32" s="113">
        <f ca="1">INDIRECT("Rates!P"&amp;$E$8)</f>
        <v>2.7099492999999999</v>
      </c>
      <c r="Q32" s="113">
        <f ca="1">INDIRECT("Rates!Q"&amp;$E$8)</f>
        <v>3.8101181999999998</v>
      </c>
      <c r="R32" s="113">
        <f ca="1">INDIRECT("Rates!R"&amp;$E$8)</f>
        <v>8.1209156999999994</v>
      </c>
      <c r="S32" s="113">
        <f ca="1">INDIRECT("Rates!S"&amp;$E$8)</f>
        <v>17.672868000000001</v>
      </c>
      <c r="T32" s="113">
        <f ca="1">INDIRECT("Rates!T"&amp;$E$8)</f>
        <v>47.725177000000002</v>
      </c>
    </row>
    <row r="33" spans="1:21">
      <c r="B33" s="101" t="s">
        <v>186</v>
      </c>
      <c r="C33" s="113">
        <f ca="1">INDIRECT("Rates!Y"&amp;$E$8)</f>
        <v>0.40770669999999998</v>
      </c>
      <c r="D33" s="113">
        <f ca="1">INDIRECT("Rates!Z"&amp;$E$8)</f>
        <v>0.12777189999999999</v>
      </c>
      <c r="E33" s="113">
        <f ca="1">INDIRECT("Rates!AA"&amp;$E$8)</f>
        <v>0</v>
      </c>
      <c r="F33" s="113">
        <f ca="1">INDIRECT("Rates!AB"&amp;$E$8)</f>
        <v>0</v>
      </c>
      <c r="G33" s="113">
        <f ca="1">INDIRECT("Rates!AC"&amp;$E$8)</f>
        <v>0.1263003</v>
      </c>
      <c r="H33" s="113">
        <f ca="1">INDIRECT("Rates!AD"&amp;$E$8)</f>
        <v>0.11079509999999999</v>
      </c>
      <c r="I33" s="113">
        <f ca="1">INDIRECT("Rates!AE"&amp;$E$8)</f>
        <v>0.1033043</v>
      </c>
      <c r="J33" s="113">
        <f ca="1">INDIRECT("Rates!AF"&amp;$E$8)</f>
        <v>0.2096093</v>
      </c>
      <c r="K33" s="113">
        <f ca="1">INDIRECT("Rates!AG"&amp;$E$8)</f>
        <v>0.57934609999999997</v>
      </c>
      <c r="L33" s="113">
        <f ca="1">INDIRECT("Rates!AH"&amp;$E$8)</f>
        <v>0.8542826</v>
      </c>
      <c r="M33" s="113">
        <f ca="1">INDIRECT("Rates!AI"&amp;$E$8)</f>
        <v>0.47631410000000002</v>
      </c>
      <c r="N33" s="113">
        <f ca="1">INDIRECT("Rates!AJ"&amp;$E$8)</f>
        <v>1.0252625</v>
      </c>
      <c r="O33" s="113">
        <f ca="1">INDIRECT("Rates!AK"&amp;$E$8)</f>
        <v>1.5647390999999999</v>
      </c>
      <c r="P33" s="113">
        <f ca="1">INDIRECT("Rates!AL"&amp;$E$8)</f>
        <v>1.7761385000000001</v>
      </c>
      <c r="Q33" s="113">
        <f ca="1">INDIRECT("Rates!AM"&amp;$E$8)</f>
        <v>3.2000484999999999</v>
      </c>
      <c r="R33" s="113">
        <f ca="1">INDIRECT("Rates!AN"&amp;$E$8)</f>
        <v>5.7246908000000003</v>
      </c>
      <c r="S33" s="113">
        <f ca="1">INDIRECT("Rates!AO"&amp;$E$8)</f>
        <v>11.468378</v>
      </c>
      <c r="T33" s="113">
        <f ca="1">INDIRECT("Rates!AP"&amp;$E$8)</f>
        <v>45.871698000000002</v>
      </c>
    </row>
    <row r="35" spans="1:21">
      <c r="A35" s="63">
        <v>2</v>
      </c>
      <c r="B35" s="96" t="str">
        <f>"Number of deaths due to " &amp;Admin!B6&amp;" (ICD-10 "&amp;UPPER(Admin!C6)&amp;"), by sex and age group, " &amp;Admin!D8</f>
        <v>Number of deaths due to All diseases of the blood and blood-forming organs and certain disorders involving the immune mechanism (ICD-10 D50–D89), by sex and age group, 2022</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5</v>
      </c>
      <c r="D38" s="113">
        <f ca="1">INDIRECT("Deaths!D"&amp;$E$8)</f>
        <v>1</v>
      </c>
      <c r="E38" s="113">
        <f ca="1">INDIRECT("Deaths!E"&amp;$E$8)</f>
        <v>1</v>
      </c>
      <c r="F38" s="113">
        <f ca="1">INDIRECT("Deaths!F"&amp;$E$8)</f>
        <v>1</v>
      </c>
      <c r="G38" s="113">
        <f ca="1">INDIRECT("Deaths!G"&amp;$E$8)</f>
        <v>2</v>
      </c>
      <c r="H38" s="113">
        <f ca="1">INDIRECT("Deaths!H"&amp;$E$8)</f>
        <v>1</v>
      </c>
      <c r="I38" s="113">
        <f ca="1">INDIRECT("Deaths!I"&amp;$E$8)</f>
        <v>2</v>
      </c>
      <c r="J38" s="113">
        <f ca="1">INDIRECT("Deaths!J"&amp;$E$8)</f>
        <v>5</v>
      </c>
      <c r="K38" s="113">
        <f ca="1">INDIRECT("Deaths!K"&amp;$E$8)</f>
        <v>5</v>
      </c>
      <c r="L38" s="113">
        <f ca="1">INDIRECT("Deaths!L"&amp;$E$8)</f>
        <v>8</v>
      </c>
      <c r="M38" s="113">
        <f ca="1">INDIRECT("Deaths!M"&amp;$E$8)</f>
        <v>4</v>
      </c>
      <c r="N38" s="113">
        <f ca="1">INDIRECT("Deaths!N"&amp;$E$8)</f>
        <v>8</v>
      </c>
      <c r="O38" s="113">
        <f ca="1">INDIRECT("Deaths!O"&amp;$E$8)</f>
        <v>8</v>
      </c>
      <c r="P38" s="113">
        <f ca="1">INDIRECT("Deaths!P"&amp;$E$8)</f>
        <v>17</v>
      </c>
      <c r="Q38" s="113">
        <f ca="1">INDIRECT("Deaths!Q"&amp;$E$8)</f>
        <v>21</v>
      </c>
      <c r="R38" s="113">
        <f ca="1">INDIRECT("Deaths!R"&amp;$E$8)</f>
        <v>34</v>
      </c>
      <c r="S38" s="113">
        <f ca="1">INDIRECT("Deaths!S"&amp;$E$8)</f>
        <v>46</v>
      </c>
      <c r="T38" s="113">
        <f ca="1">INDIRECT("Deaths!T"&amp;$E$8)</f>
        <v>103</v>
      </c>
      <c r="U38" s="115">
        <f ca="1">SUM(C38:T38)</f>
        <v>272</v>
      </c>
    </row>
    <row r="39" spans="1:21">
      <c r="B39" s="63" t="s">
        <v>63</v>
      </c>
      <c r="C39" s="113">
        <f ca="1">INDIRECT("Deaths!Y"&amp;$E$8)</f>
        <v>3</v>
      </c>
      <c r="D39" s="113">
        <f ca="1">INDIRECT("Deaths!Z"&amp;$E$8)</f>
        <v>1</v>
      </c>
      <c r="E39" s="113">
        <f ca="1">INDIRECT("Deaths!AA"&amp;$E$8)</f>
        <v>0</v>
      </c>
      <c r="F39" s="113">
        <f ca="1">INDIRECT("Deaths!AB"&amp;$E$8)</f>
        <v>0</v>
      </c>
      <c r="G39" s="113">
        <f ca="1">INDIRECT("Deaths!AC"&amp;$E$8)</f>
        <v>1</v>
      </c>
      <c r="H39" s="113">
        <f ca="1">INDIRECT("Deaths!AD"&amp;$E$8)</f>
        <v>1</v>
      </c>
      <c r="I39" s="113">
        <f ca="1">INDIRECT("Deaths!AE"&amp;$E$8)</f>
        <v>1</v>
      </c>
      <c r="J39" s="113">
        <f ca="1">INDIRECT("Deaths!AF"&amp;$E$8)</f>
        <v>2</v>
      </c>
      <c r="K39" s="113">
        <f ca="1">INDIRECT("Deaths!AG"&amp;$E$8)</f>
        <v>5</v>
      </c>
      <c r="L39" s="113">
        <f ca="1">INDIRECT("Deaths!AH"&amp;$E$8)</f>
        <v>7</v>
      </c>
      <c r="M39" s="113">
        <f ca="1">INDIRECT("Deaths!AI"&amp;$E$8)</f>
        <v>4</v>
      </c>
      <c r="N39" s="113">
        <f ca="1">INDIRECT("Deaths!AJ"&amp;$E$8)</f>
        <v>8</v>
      </c>
      <c r="O39" s="113">
        <f ca="1">INDIRECT("Deaths!AK"&amp;$E$8)</f>
        <v>12</v>
      </c>
      <c r="P39" s="113">
        <f ca="1">INDIRECT("Deaths!AL"&amp;$E$8)</f>
        <v>12</v>
      </c>
      <c r="Q39" s="113">
        <f ca="1">INDIRECT("Deaths!AM"&amp;$E$8)</f>
        <v>19</v>
      </c>
      <c r="R39" s="113">
        <f ca="1">INDIRECT("Deaths!AN"&amp;$E$8)</f>
        <v>26</v>
      </c>
      <c r="S39" s="113">
        <f ca="1">INDIRECT("Deaths!AO"&amp;$E$8)</f>
        <v>35</v>
      </c>
      <c r="T39" s="113">
        <f ca="1">INDIRECT("Deaths!AP"&amp;$E$8)</f>
        <v>152</v>
      </c>
      <c r="U39" s="115">
        <f ca="1">SUM(C39:T39)</f>
        <v>289</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-5</v>
      </c>
      <c r="D42" s="117">
        <f t="shared" ref="D42:T42" ca="1" si="0">-1*D38</f>
        <v>-1</v>
      </c>
      <c r="E42" s="117">
        <f t="shared" ca="1" si="0"/>
        <v>-1</v>
      </c>
      <c r="F42" s="117">
        <f t="shared" ca="1" si="0"/>
        <v>-1</v>
      </c>
      <c r="G42" s="117">
        <f t="shared" ca="1" si="0"/>
        <v>-2</v>
      </c>
      <c r="H42" s="117">
        <f t="shared" ca="1" si="0"/>
        <v>-1</v>
      </c>
      <c r="I42" s="117">
        <f t="shared" ca="1" si="0"/>
        <v>-2</v>
      </c>
      <c r="J42" s="117">
        <f t="shared" ca="1" si="0"/>
        <v>-5</v>
      </c>
      <c r="K42" s="117">
        <f t="shared" ca="1" si="0"/>
        <v>-5</v>
      </c>
      <c r="L42" s="117">
        <f t="shared" ca="1" si="0"/>
        <v>-8</v>
      </c>
      <c r="M42" s="117">
        <f t="shared" ca="1" si="0"/>
        <v>-4</v>
      </c>
      <c r="N42" s="117">
        <f t="shared" ca="1" si="0"/>
        <v>-8</v>
      </c>
      <c r="O42" s="117">
        <f t="shared" ca="1" si="0"/>
        <v>-8</v>
      </c>
      <c r="P42" s="117">
        <f t="shared" ca="1" si="0"/>
        <v>-17</v>
      </c>
      <c r="Q42" s="117">
        <f t="shared" ca="1" si="0"/>
        <v>-21</v>
      </c>
      <c r="R42" s="117">
        <f t="shared" ca="1" si="0"/>
        <v>-34</v>
      </c>
      <c r="S42" s="117">
        <f t="shared" ca="1" si="0"/>
        <v>-46</v>
      </c>
      <c r="T42" s="117">
        <f t="shared" ca="1" si="0"/>
        <v>-103</v>
      </c>
      <c r="U42" s="79"/>
    </row>
    <row r="43" spans="1:21">
      <c r="B43" s="63" t="s">
        <v>63</v>
      </c>
      <c r="C43" s="117">
        <f ca="1">C39</f>
        <v>3</v>
      </c>
      <c r="D43" s="117">
        <f t="shared" ref="D43:T43" ca="1" si="1">D39</f>
        <v>1</v>
      </c>
      <c r="E43" s="117">
        <f t="shared" ca="1" si="1"/>
        <v>0</v>
      </c>
      <c r="F43" s="117">
        <f t="shared" ca="1" si="1"/>
        <v>0</v>
      </c>
      <c r="G43" s="117">
        <f t="shared" ca="1" si="1"/>
        <v>1</v>
      </c>
      <c r="H43" s="117">
        <f t="shared" ca="1" si="1"/>
        <v>1</v>
      </c>
      <c r="I43" s="117">
        <f t="shared" ca="1" si="1"/>
        <v>1</v>
      </c>
      <c r="J43" s="117">
        <f t="shared" ca="1" si="1"/>
        <v>2</v>
      </c>
      <c r="K43" s="117">
        <f t="shared" ca="1" si="1"/>
        <v>5</v>
      </c>
      <c r="L43" s="117">
        <f t="shared" ca="1" si="1"/>
        <v>7</v>
      </c>
      <c r="M43" s="117">
        <f t="shared" ca="1" si="1"/>
        <v>4</v>
      </c>
      <c r="N43" s="117">
        <f t="shared" ca="1" si="1"/>
        <v>8</v>
      </c>
      <c r="O43" s="117">
        <f t="shared" ca="1" si="1"/>
        <v>12</v>
      </c>
      <c r="P43" s="117">
        <f t="shared" ca="1" si="1"/>
        <v>12</v>
      </c>
      <c r="Q43" s="117">
        <f t="shared" ca="1" si="1"/>
        <v>19</v>
      </c>
      <c r="R43" s="117">
        <f t="shared" ca="1" si="1"/>
        <v>26</v>
      </c>
      <c r="S43" s="117">
        <f t="shared" ca="1" si="1"/>
        <v>35</v>
      </c>
      <c r="T43" s="117">
        <f t="shared" ca="1" si="1"/>
        <v>152</v>
      </c>
      <c r="U43" s="79"/>
    </row>
    <row r="45" spans="1:21">
      <c r="A45" s="63">
        <v>3</v>
      </c>
      <c r="B45" s="96" t="str">
        <f>"Number of deaths due to " &amp;Admin!B6&amp;" (ICD-10 "&amp;UPPER(Admin!C6)&amp;"), by sex and year, " &amp;Admin!D6&amp;"–" &amp;Admin!D8</f>
        <v>Number of deaths due to All diseases of the blood and blood-forming organs and certain disorders involving the immune mechanism (ICD-10 D50–D89), by sex and year, 1968–2022</v>
      </c>
      <c r="C45" s="99"/>
      <c r="D45" s="99"/>
      <c r="E45" s="99"/>
    </row>
    <row r="46" spans="1:21">
      <c r="A46" s="63">
        <v>4</v>
      </c>
      <c r="B46" s="96" t="str">
        <f>"Age-standardised death rates for " &amp;Admin!B6&amp;" (ICD-10 "&amp;UPPER(Admin!C6)&amp;"), by sex and year, " &amp;Admin!D6&amp;"–" &amp;Admin!D8</f>
        <v>Age-standardised death rates for All diseases of the blood and blood-forming organs and certain disorders involving the immune mechanism (ICD-10 D50–D89), by sex and year, 1968–2022</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t="str">
        <f>Deaths!V71</f>
        <v/>
      </c>
      <c r="D114" s="119" t="str">
        <f>Deaths!AR71</f>
        <v/>
      </c>
      <c r="E114" s="119" t="str">
        <f>Deaths!BN71</f>
        <v/>
      </c>
      <c r="F114" s="120" t="str">
        <f>Rates!V71</f>
        <v/>
      </c>
      <c r="G114" s="120" t="str">
        <f>Rates!AR71</f>
        <v/>
      </c>
      <c r="H114" s="120" t="str">
        <f>Rates!BN71</f>
        <v/>
      </c>
    </row>
    <row r="115" spans="2:8">
      <c r="B115" s="101">
        <v>1965</v>
      </c>
      <c r="C115" s="119" t="str">
        <f>Deaths!V72</f>
        <v/>
      </c>
      <c r="D115" s="119" t="str">
        <f>Deaths!AR72</f>
        <v/>
      </c>
      <c r="E115" s="119" t="str">
        <f>Deaths!BN72</f>
        <v/>
      </c>
      <c r="F115" s="120" t="str">
        <f>Rates!V72</f>
        <v/>
      </c>
      <c r="G115" s="120" t="str">
        <f>Rates!AR72</f>
        <v/>
      </c>
      <c r="H115" s="120" t="str">
        <f>Rates!BN72</f>
        <v/>
      </c>
    </row>
    <row r="116" spans="2:8">
      <c r="B116" s="101">
        <v>1966</v>
      </c>
      <c r="C116" s="119" t="str">
        <f>Deaths!V73</f>
        <v/>
      </c>
      <c r="D116" s="119" t="str">
        <f>Deaths!AR73</f>
        <v/>
      </c>
      <c r="E116" s="119" t="str">
        <f>Deaths!BN73</f>
        <v/>
      </c>
      <c r="F116" s="120" t="str">
        <f>Rates!V73</f>
        <v/>
      </c>
      <c r="G116" s="120" t="str">
        <f>Rates!AR73</f>
        <v/>
      </c>
      <c r="H116" s="120" t="str">
        <f>Rates!BN73</f>
        <v/>
      </c>
    </row>
    <row r="117" spans="2:8">
      <c r="B117" s="101">
        <v>1967</v>
      </c>
      <c r="C117" s="119" t="str">
        <f>Deaths!V74</f>
        <v/>
      </c>
      <c r="D117" s="119" t="str">
        <f>Deaths!AR74</f>
        <v/>
      </c>
      <c r="E117" s="119" t="str">
        <f>Deaths!BN74</f>
        <v/>
      </c>
      <c r="F117" s="120" t="str">
        <f>Rates!V74</f>
        <v/>
      </c>
      <c r="G117" s="120" t="str">
        <f>Rates!AR74</f>
        <v/>
      </c>
      <c r="H117" s="120" t="str">
        <f>Rates!BN74</f>
        <v/>
      </c>
    </row>
    <row r="118" spans="2:8">
      <c r="B118" s="101">
        <v>1968</v>
      </c>
      <c r="C118" s="119">
        <f>Deaths!V75</f>
        <v>168</v>
      </c>
      <c r="D118" s="119">
        <f>Deaths!AR75</f>
        <v>231</v>
      </c>
      <c r="E118" s="119">
        <f>Deaths!BN75</f>
        <v>399</v>
      </c>
      <c r="F118" s="120">
        <f>Rates!V75</f>
        <v>5.0225217999999998</v>
      </c>
      <c r="G118" s="120">
        <f>Rates!AR75</f>
        <v>5.2836888000000002</v>
      </c>
      <c r="H118" s="120">
        <f>Rates!BN75</f>
        <v>5.214931</v>
      </c>
    </row>
    <row r="119" spans="2:8">
      <c r="B119" s="101">
        <v>1969</v>
      </c>
      <c r="C119" s="119">
        <f>Deaths!V76</f>
        <v>171</v>
      </c>
      <c r="D119" s="119">
        <f>Deaths!AR76</f>
        <v>180</v>
      </c>
      <c r="E119" s="119">
        <f>Deaths!BN76</f>
        <v>351</v>
      </c>
      <c r="F119" s="120">
        <f>Rates!V76</f>
        <v>4.7309238999999996</v>
      </c>
      <c r="G119" s="120">
        <f>Rates!AR76</f>
        <v>3.9798521999999998</v>
      </c>
      <c r="H119" s="120">
        <f>Rates!BN76</f>
        <v>4.3221756999999998</v>
      </c>
    </row>
    <row r="120" spans="2:8">
      <c r="B120" s="101">
        <v>1970</v>
      </c>
      <c r="C120" s="119">
        <f>Deaths!V77</f>
        <v>170</v>
      </c>
      <c r="D120" s="119">
        <f>Deaths!AR77</f>
        <v>205</v>
      </c>
      <c r="E120" s="119">
        <f>Deaths!BN77</f>
        <v>375</v>
      </c>
      <c r="F120" s="120">
        <f>Rates!V77</f>
        <v>4.8358483000000003</v>
      </c>
      <c r="G120" s="120">
        <f>Rates!AR77</f>
        <v>4.4999260000000003</v>
      </c>
      <c r="H120" s="120">
        <f>Rates!BN77</f>
        <v>4.6739930000000003</v>
      </c>
    </row>
    <row r="121" spans="2:8">
      <c r="B121" s="101">
        <v>1971</v>
      </c>
      <c r="C121" s="119">
        <f>Deaths!V78</f>
        <v>176</v>
      </c>
      <c r="D121" s="119">
        <f>Deaths!AR78</f>
        <v>202</v>
      </c>
      <c r="E121" s="119">
        <f>Deaths!BN78</f>
        <v>378</v>
      </c>
      <c r="F121" s="120">
        <f>Rates!V78</f>
        <v>5.1860713000000001</v>
      </c>
      <c r="G121" s="120">
        <f>Rates!AR78</f>
        <v>4.1648005000000001</v>
      </c>
      <c r="H121" s="120">
        <f>Rates!BN78</f>
        <v>4.5150024999999996</v>
      </c>
    </row>
    <row r="122" spans="2:8">
      <c r="B122" s="101">
        <v>1972</v>
      </c>
      <c r="C122" s="119">
        <f>Deaths!V79</f>
        <v>188</v>
      </c>
      <c r="D122" s="119">
        <f>Deaths!AR79</f>
        <v>181</v>
      </c>
      <c r="E122" s="119">
        <f>Deaths!BN79</f>
        <v>369</v>
      </c>
      <c r="F122" s="120">
        <f>Rates!V79</f>
        <v>4.9375738</v>
      </c>
      <c r="G122" s="120">
        <f>Rates!AR79</f>
        <v>3.64106</v>
      </c>
      <c r="H122" s="120">
        <f>Rates!BN79</f>
        <v>4.2044778999999997</v>
      </c>
    </row>
    <row r="123" spans="2:8">
      <c r="B123" s="101">
        <v>1973</v>
      </c>
      <c r="C123" s="119">
        <f>Deaths!V80</f>
        <v>185</v>
      </c>
      <c r="D123" s="119">
        <f>Deaths!AR80</f>
        <v>191</v>
      </c>
      <c r="E123" s="119">
        <f>Deaths!BN80</f>
        <v>376</v>
      </c>
      <c r="F123" s="120">
        <f>Rates!V80</f>
        <v>5.1309440999999998</v>
      </c>
      <c r="G123" s="120">
        <f>Rates!AR80</f>
        <v>3.7839301000000001</v>
      </c>
      <c r="H123" s="120">
        <f>Rates!BN80</f>
        <v>4.3233728999999999</v>
      </c>
    </row>
    <row r="124" spans="2:8">
      <c r="B124" s="101">
        <v>1974</v>
      </c>
      <c r="C124" s="119">
        <f>Deaths!V81</f>
        <v>209</v>
      </c>
      <c r="D124" s="119">
        <f>Deaths!AR81</f>
        <v>194</v>
      </c>
      <c r="E124" s="119">
        <f>Deaths!BN81</f>
        <v>403</v>
      </c>
      <c r="F124" s="120">
        <f>Rates!V81</f>
        <v>5.4517772000000004</v>
      </c>
      <c r="G124" s="120">
        <f>Rates!AR81</f>
        <v>3.8022836999999998</v>
      </c>
      <c r="H124" s="120">
        <f>Rates!BN81</f>
        <v>4.5081335999999999</v>
      </c>
    </row>
    <row r="125" spans="2:8">
      <c r="B125" s="101">
        <v>1975</v>
      </c>
      <c r="C125" s="119">
        <f>Deaths!V82</f>
        <v>197</v>
      </c>
      <c r="D125" s="119">
        <f>Deaths!AR82</f>
        <v>221</v>
      </c>
      <c r="E125" s="119">
        <f>Deaths!BN82</f>
        <v>418</v>
      </c>
      <c r="F125" s="120">
        <f>Rates!V82</f>
        <v>5.2453174999999996</v>
      </c>
      <c r="G125" s="120">
        <f>Rates!AR82</f>
        <v>4.1218336999999998</v>
      </c>
      <c r="H125" s="120">
        <f>Rates!BN82</f>
        <v>4.5383037000000002</v>
      </c>
    </row>
    <row r="126" spans="2:8">
      <c r="B126" s="101">
        <v>1976</v>
      </c>
      <c r="C126" s="119">
        <f>Deaths!V83</f>
        <v>174</v>
      </c>
      <c r="D126" s="119">
        <f>Deaths!AR83</f>
        <v>193</v>
      </c>
      <c r="E126" s="119">
        <f>Deaths!BN83</f>
        <v>367</v>
      </c>
      <c r="F126" s="120">
        <f>Rates!V83</f>
        <v>4.3065715000000004</v>
      </c>
      <c r="G126" s="120">
        <f>Rates!AR83</f>
        <v>3.4442403000000001</v>
      </c>
      <c r="H126" s="120">
        <f>Rates!BN83</f>
        <v>3.8070103</v>
      </c>
    </row>
    <row r="127" spans="2:8">
      <c r="B127" s="101">
        <v>1977</v>
      </c>
      <c r="C127" s="119">
        <f>Deaths!V84</f>
        <v>187</v>
      </c>
      <c r="D127" s="119">
        <f>Deaths!AR84</f>
        <v>215</v>
      </c>
      <c r="E127" s="119">
        <f>Deaths!BN84</f>
        <v>402</v>
      </c>
      <c r="F127" s="120">
        <f>Rates!V84</f>
        <v>4.8943645</v>
      </c>
      <c r="G127" s="120">
        <f>Rates!AR84</f>
        <v>3.820287</v>
      </c>
      <c r="H127" s="120">
        <f>Rates!BN84</f>
        <v>4.1920042999999998</v>
      </c>
    </row>
    <row r="128" spans="2:8">
      <c r="B128" s="101">
        <v>1978</v>
      </c>
      <c r="C128" s="119">
        <f>Deaths!V85</f>
        <v>211</v>
      </c>
      <c r="D128" s="119">
        <f>Deaths!AR85</f>
        <v>192</v>
      </c>
      <c r="E128" s="119">
        <f>Deaths!BN85</f>
        <v>403</v>
      </c>
      <c r="F128" s="120">
        <f>Rates!V85</f>
        <v>5.2207327000000001</v>
      </c>
      <c r="G128" s="120">
        <f>Rates!AR85</f>
        <v>3.3627471999999998</v>
      </c>
      <c r="H128" s="120">
        <f>Rates!BN85</f>
        <v>4.1002587999999998</v>
      </c>
    </row>
    <row r="129" spans="2:8">
      <c r="B129" s="101">
        <v>1979</v>
      </c>
      <c r="C129" s="119">
        <f>Deaths!V86</f>
        <v>151</v>
      </c>
      <c r="D129" s="119">
        <f>Deaths!AR86</f>
        <v>192</v>
      </c>
      <c r="E129" s="119">
        <f>Deaths!BN86</f>
        <v>343</v>
      </c>
      <c r="F129" s="120">
        <f>Rates!V86</f>
        <v>3.7006903000000002</v>
      </c>
      <c r="G129" s="120">
        <f>Rates!AR86</f>
        <v>3.298028</v>
      </c>
      <c r="H129" s="120">
        <f>Rates!BN86</f>
        <v>3.5086233</v>
      </c>
    </row>
    <row r="130" spans="2:8">
      <c r="B130" s="101">
        <v>1980</v>
      </c>
      <c r="C130" s="119">
        <f>Deaths!V87</f>
        <v>168</v>
      </c>
      <c r="D130" s="119">
        <f>Deaths!AR87</f>
        <v>186</v>
      </c>
      <c r="E130" s="119">
        <f>Deaths!BN87</f>
        <v>354</v>
      </c>
      <c r="F130" s="120">
        <f>Rates!V87</f>
        <v>4.1692539000000002</v>
      </c>
      <c r="G130" s="120">
        <f>Rates!AR87</f>
        <v>3.1084018000000002</v>
      </c>
      <c r="H130" s="120">
        <f>Rates!BN87</f>
        <v>3.5249828000000001</v>
      </c>
    </row>
    <row r="131" spans="2:8">
      <c r="B131" s="101">
        <v>1981</v>
      </c>
      <c r="C131" s="119">
        <f>Deaths!V88</f>
        <v>167</v>
      </c>
      <c r="D131" s="119">
        <f>Deaths!AR88</f>
        <v>206</v>
      </c>
      <c r="E131" s="119">
        <f>Deaths!BN88</f>
        <v>373</v>
      </c>
      <c r="F131" s="120">
        <f>Rates!V88</f>
        <v>3.9168064999999999</v>
      </c>
      <c r="G131" s="120">
        <f>Rates!AR88</f>
        <v>3.2686641999999999</v>
      </c>
      <c r="H131" s="120">
        <f>Rates!BN88</f>
        <v>3.5206827000000001</v>
      </c>
    </row>
    <row r="132" spans="2:8">
      <c r="B132" s="101">
        <v>1982</v>
      </c>
      <c r="C132" s="119">
        <f>Deaths!V89</f>
        <v>208</v>
      </c>
      <c r="D132" s="119">
        <f>Deaths!AR89</f>
        <v>214</v>
      </c>
      <c r="E132" s="119">
        <f>Deaths!BN89</f>
        <v>422</v>
      </c>
      <c r="F132" s="120">
        <f>Rates!V89</f>
        <v>4.8391386000000001</v>
      </c>
      <c r="G132" s="120">
        <f>Rates!AR89</f>
        <v>3.3175916000000001</v>
      </c>
      <c r="H132" s="120">
        <f>Rates!BN89</f>
        <v>3.9248344999999998</v>
      </c>
    </row>
    <row r="133" spans="2:8">
      <c r="B133" s="101">
        <v>1983</v>
      </c>
      <c r="C133" s="119">
        <f>Deaths!V90</f>
        <v>185</v>
      </c>
      <c r="D133" s="119">
        <f>Deaths!AR90</f>
        <v>201</v>
      </c>
      <c r="E133" s="119">
        <f>Deaths!BN90</f>
        <v>386</v>
      </c>
      <c r="F133" s="120">
        <f>Rates!V90</f>
        <v>4.1435589999999998</v>
      </c>
      <c r="G133" s="120">
        <f>Rates!AR90</f>
        <v>3.0727232</v>
      </c>
      <c r="H133" s="120">
        <f>Rates!BN90</f>
        <v>3.5257111000000001</v>
      </c>
    </row>
    <row r="134" spans="2:8">
      <c r="B134" s="101">
        <v>1984</v>
      </c>
      <c r="C134" s="119">
        <f>Deaths!V91</f>
        <v>204</v>
      </c>
      <c r="D134" s="119">
        <f>Deaths!AR91</f>
        <v>197</v>
      </c>
      <c r="E134" s="119">
        <f>Deaths!BN91</f>
        <v>401</v>
      </c>
      <c r="F134" s="120">
        <f>Rates!V91</f>
        <v>4.5536491999999997</v>
      </c>
      <c r="G134" s="120">
        <f>Rates!AR91</f>
        <v>2.8570950000000002</v>
      </c>
      <c r="H134" s="120">
        <f>Rates!BN91</f>
        <v>3.4833728000000002</v>
      </c>
    </row>
    <row r="135" spans="2:8">
      <c r="B135" s="101">
        <v>1985</v>
      </c>
      <c r="C135" s="119">
        <f>Deaths!V92</f>
        <v>250</v>
      </c>
      <c r="D135" s="119">
        <f>Deaths!AR92</f>
        <v>235</v>
      </c>
      <c r="E135" s="119">
        <f>Deaths!BN92</f>
        <v>485</v>
      </c>
      <c r="F135" s="120">
        <f>Rates!V92</f>
        <v>5.2373709000000002</v>
      </c>
      <c r="G135" s="120">
        <f>Rates!AR92</f>
        <v>3.3413748999999999</v>
      </c>
      <c r="H135" s="120">
        <f>Rates!BN92</f>
        <v>4.0926523000000001</v>
      </c>
    </row>
    <row r="136" spans="2:8">
      <c r="B136" s="101">
        <v>1986</v>
      </c>
      <c r="C136" s="119">
        <f>Deaths!V93</f>
        <v>304</v>
      </c>
      <c r="D136" s="119">
        <f>Deaths!AR93</f>
        <v>234</v>
      </c>
      <c r="E136" s="119">
        <f>Deaths!BN93</f>
        <v>538</v>
      </c>
      <c r="F136" s="120">
        <f>Rates!V93</f>
        <v>5.7419814000000002</v>
      </c>
      <c r="G136" s="120">
        <f>Rates!AR93</f>
        <v>3.1578602999999998</v>
      </c>
      <c r="H136" s="120">
        <f>Rates!BN93</f>
        <v>4.2461570000000002</v>
      </c>
    </row>
    <row r="137" spans="2:8">
      <c r="B137" s="101">
        <v>1987</v>
      </c>
      <c r="C137" s="119">
        <f>Deaths!V94</f>
        <v>345</v>
      </c>
      <c r="D137" s="119">
        <f>Deaths!AR94</f>
        <v>251</v>
      </c>
      <c r="E137" s="119">
        <f>Deaths!BN94</f>
        <v>596</v>
      </c>
      <c r="F137" s="120">
        <f>Rates!V94</f>
        <v>6.2473549999999998</v>
      </c>
      <c r="G137" s="120">
        <f>Rates!AR94</f>
        <v>3.3522633000000002</v>
      </c>
      <c r="H137" s="120">
        <f>Rates!BN94</f>
        <v>4.6292638999999998</v>
      </c>
    </row>
    <row r="138" spans="2:8">
      <c r="B138" s="101">
        <v>1988</v>
      </c>
      <c r="C138" s="119">
        <f>Deaths!V95</f>
        <v>339</v>
      </c>
      <c r="D138" s="119">
        <f>Deaths!AR95</f>
        <v>235</v>
      </c>
      <c r="E138" s="119">
        <f>Deaths!BN95</f>
        <v>574</v>
      </c>
      <c r="F138" s="120">
        <f>Rates!V95</f>
        <v>5.4694782999999996</v>
      </c>
      <c r="G138" s="120">
        <f>Rates!AR95</f>
        <v>3.0493725</v>
      </c>
      <c r="H138" s="120">
        <f>Rates!BN95</f>
        <v>4.2413843</v>
      </c>
    </row>
    <row r="139" spans="2:8">
      <c r="B139" s="101">
        <v>1989</v>
      </c>
      <c r="C139" s="119">
        <f>Deaths!V96</f>
        <v>458</v>
      </c>
      <c r="D139" s="119">
        <f>Deaths!AR96</f>
        <v>249</v>
      </c>
      <c r="E139" s="119">
        <f>Deaths!BN96</f>
        <v>707</v>
      </c>
      <c r="F139" s="120">
        <f>Rates!V96</f>
        <v>6.9679074999999999</v>
      </c>
      <c r="G139" s="120">
        <f>Rates!AR96</f>
        <v>3.1509569000000002</v>
      </c>
      <c r="H139" s="120">
        <f>Rates!BN96</f>
        <v>5.0143544000000002</v>
      </c>
    </row>
    <row r="140" spans="2:8">
      <c r="B140" s="101">
        <v>1990</v>
      </c>
      <c r="C140" s="119">
        <f>Deaths!V97</f>
        <v>592</v>
      </c>
      <c r="D140" s="119">
        <f>Deaths!AR97</f>
        <v>251</v>
      </c>
      <c r="E140" s="119">
        <f>Deaths!BN97</f>
        <v>843</v>
      </c>
      <c r="F140" s="120">
        <f>Rates!V97</f>
        <v>8.8203645000000002</v>
      </c>
      <c r="G140" s="120">
        <f>Rates!AR97</f>
        <v>3.0960025999999998</v>
      </c>
      <c r="H140" s="120">
        <f>Rates!BN97</f>
        <v>5.8174409000000002</v>
      </c>
    </row>
    <row r="141" spans="2:8">
      <c r="B141" s="101">
        <v>1991</v>
      </c>
      <c r="C141" s="119">
        <f>Deaths!V98</f>
        <v>622</v>
      </c>
      <c r="D141" s="119">
        <f>Deaths!AR98</f>
        <v>240</v>
      </c>
      <c r="E141" s="119">
        <f>Deaths!BN98</f>
        <v>862</v>
      </c>
      <c r="F141" s="120">
        <f>Rates!V98</f>
        <v>8.7394759000000004</v>
      </c>
      <c r="G141" s="120">
        <f>Rates!AR98</f>
        <v>2.8546580000000001</v>
      </c>
      <c r="H141" s="120">
        <f>Rates!BN98</f>
        <v>5.7041886999999996</v>
      </c>
    </row>
    <row r="142" spans="2:8">
      <c r="B142" s="101">
        <v>1992</v>
      </c>
      <c r="C142" s="119">
        <f>Deaths!V99</f>
        <v>687</v>
      </c>
      <c r="D142" s="119">
        <f>Deaths!AR99</f>
        <v>247</v>
      </c>
      <c r="E142" s="119">
        <f>Deaths!BN99</f>
        <v>934</v>
      </c>
      <c r="F142" s="120">
        <f>Rates!V99</f>
        <v>9.3238207000000006</v>
      </c>
      <c r="G142" s="120">
        <f>Rates!AR99</f>
        <v>2.8523697000000001</v>
      </c>
      <c r="H142" s="120">
        <f>Rates!BN99</f>
        <v>5.9591244000000003</v>
      </c>
    </row>
    <row r="143" spans="2:8">
      <c r="B143" s="101">
        <v>1993</v>
      </c>
      <c r="C143" s="119">
        <f>Deaths!V100</f>
        <v>733</v>
      </c>
      <c r="D143" s="119">
        <f>Deaths!AR100</f>
        <v>257</v>
      </c>
      <c r="E143" s="119">
        <f>Deaths!BN100</f>
        <v>990</v>
      </c>
      <c r="F143" s="120">
        <f>Rates!V100</f>
        <v>9.3608603000000006</v>
      </c>
      <c r="G143" s="120">
        <f>Rates!AR100</f>
        <v>2.8699832000000001</v>
      </c>
      <c r="H143" s="120">
        <f>Rates!BN100</f>
        <v>6.1033033000000003</v>
      </c>
    </row>
    <row r="144" spans="2:8">
      <c r="B144" s="101">
        <v>1994</v>
      </c>
      <c r="C144" s="119">
        <f>Deaths!V101</f>
        <v>675</v>
      </c>
      <c r="D144" s="119">
        <f>Deaths!AR101</f>
        <v>264</v>
      </c>
      <c r="E144" s="119">
        <f>Deaths!BN101</f>
        <v>939</v>
      </c>
      <c r="F144" s="120">
        <f>Rates!V101</f>
        <v>8.5158647999999992</v>
      </c>
      <c r="G144" s="120">
        <f>Rates!AR101</f>
        <v>2.8869248000000001</v>
      </c>
      <c r="H144" s="120">
        <f>Rates!BN101</f>
        <v>5.6899135999999997</v>
      </c>
    </row>
    <row r="145" spans="2:8">
      <c r="B145" s="101">
        <v>1995</v>
      </c>
      <c r="C145" s="119">
        <f>Deaths!V102</f>
        <v>640</v>
      </c>
      <c r="D145" s="119">
        <f>Deaths!AR102</f>
        <v>231</v>
      </c>
      <c r="E145" s="119">
        <f>Deaths!BN102</f>
        <v>871</v>
      </c>
      <c r="F145" s="120">
        <f>Rates!V102</f>
        <v>7.9821429000000004</v>
      </c>
      <c r="G145" s="120">
        <f>Rates!AR102</f>
        <v>2.4267929000000001</v>
      </c>
      <c r="H145" s="120">
        <f>Rates!BN102</f>
        <v>5.1659277000000001</v>
      </c>
    </row>
    <row r="146" spans="2:8">
      <c r="B146" s="101">
        <v>1996</v>
      </c>
      <c r="C146" s="119">
        <f>Deaths!V103</f>
        <v>211</v>
      </c>
      <c r="D146" s="119">
        <f>Deaths!AR103</f>
        <v>222</v>
      </c>
      <c r="E146" s="119">
        <f>Deaths!BN103</f>
        <v>433</v>
      </c>
      <c r="F146" s="120">
        <f>Rates!V103</f>
        <v>3.1397707000000001</v>
      </c>
      <c r="G146" s="120">
        <f>Rates!AR103</f>
        <v>2.2829332999999998</v>
      </c>
      <c r="H146" s="120">
        <f>Rates!BN103</f>
        <v>2.6431176000000001</v>
      </c>
    </row>
    <row r="147" spans="2:8">
      <c r="B147" s="101">
        <v>1997</v>
      </c>
      <c r="C147" s="119">
        <f>Deaths!V104</f>
        <v>161</v>
      </c>
      <c r="D147" s="119">
        <f>Deaths!AR104</f>
        <v>211</v>
      </c>
      <c r="E147" s="119">
        <f>Deaths!BN104</f>
        <v>372</v>
      </c>
      <c r="F147" s="120">
        <f>Rates!V104</f>
        <v>2.4513647000000001</v>
      </c>
      <c r="G147" s="120">
        <f>Rates!AR104</f>
        <v>2.0927056999999998</v>
      </c>
      <c r="H147" s="120">
        <f>Rates!BN104</f>
        <v>2.2120625</v>
      </c>
    </row>
    <row r="148" spans="2:8">
      <c r="B148" s="101">
        <v>1998</v>
      </c>
      <c r="C148" s="119">
        <f>Deaths!V105</f>
        <v>199</v>
      </c>
      <c r="D148" s="119">
        <f>Deaths!AR105</f>
        <v>237</v>
      </c>
      <c r="E148" s="119">
        <f>Deaths!BN105</f>
        <v>436</v>
      </c>
      <c r="F148" s="120">
        <f>Rates!V105</f>
        <v>2.9089554</v>
      </c>
      <c r="G148" s="120">
        <f>Rates!AR105</f>
        <v>2.2851800999999998</v>
      </c>
      <c r="H148" s="120">
        <f>Rates!BN105</f>
        <v>2.5123924</v>
      </c>
    </row>
    <row r="149" spans="2:8">
      <c r="B149" s="101">
        <v>1999</v>
      </c>
      <c r="C149" s="119">
        <f>Deaths!V106</f>
        <v>195</v>
      </c>
      <c r="D149" s="119">
        <f>Deaths!AR106</f>
        <v>255</v>
      </c>
      <c r="E149" s="119">
        <f>Deaths!BN106</f>
        <v>450</v>
      </c>
      <c r="F149" s="120">
        <f>Rates!V106</f>
        <v>2.6240157000000002</v>
      </c>
      <c r="G149" s="120">
        <f>Rates!AR106</f>
        <v>2.3987221000000001</v>
      </c>
      <c r="H149" s="120">
        <f>Rates!BN106</f>
        <v>2.4913124</v>
      </c>
    </row>
    <row r="150" spans="2:8">
      <c r="B150" s="101">
        <v>2000</v>
      </c>
      <c r="C150" s="119">
        <f>Deaths!V107</f>
        <v>190</v>
      </c>
      <c r="D150" s="119">
        <f>Deaths!AR107</f>
        <v>223</v>
      </c>
      <c r="E150" s="119">
        <f>Deaths!BN107</f>
        <v>413</v>
      </c>
      <c r="F150" s="120">
        <f>Rates!V107</f>
        <v>2.4898318000000002</v>
      </c>
      <c r="G150" s="120">
        <f>Rates!AR107</f>
        <v>2.0040637000000001</v>
      </c>
      <c r="H150" s="120">
        <f>Rates!BN107</f>
        <v>2.2196170999999998</v>
      </c>
    </row>
    <row r="151" spans="2:8">
      <c r="B151" s="101">
        <v>2001</v>
      </c>
      <c r="C151" s="119">
        <f>Deaths!V108</f>
        <v>183</v>
      </c>
      <c r="D151" s="119">
        <f>Deaths!AR108</f>
        <v>225</v>
      </c>
      <c r="E151" s="119">
        <f>Deaths!BN108</f>
        <v>408</v>
      </c>
      <c r="F151" s="120">
        <f>Rates!V108</f>
        <v>2.2676964000000002</v>
      </c>
      <c r="G151" s="120">
        <f>Rates!AR108</f>
        <v>1.9935442999999999</v>
      </c>
      <c r="H151" s="120">
        <f>Rates!BN108</f>
        <v>2.1159975000000002</v>
      </c>
    </row>
    <row r="152" spans="2:8">
      <c r="B152" s="101">
        <v>2002</v>
      </c>
      <c r="C152" s="119">
        <f>Deaths!V109</f>
        <v>181</v>
      </c>
      <c r="D152" s="119">
        <f>Deaths!AR109</f>
        <v>247</v>
      </c>
      <c r="E152" s="119">
        <f>Deaths!BN109</f>
        <v>428</v>
      </c>
      <c r="F152" s="120">
        <f>Rates!V109</f>
        <v>2.2246467999999999</v>
      </c>
      <c r="G152" s="120">
        <f>Rates!AR109</f>
        <v>2.0762426</v>
      </c>
      <c r="H152" s="120">
        <f>Rates!BN109</f>
        <v>2.1613250000000002</v>
      </c>
    </row>
    <row r="153" spans="2:8">
      <c r="B153" s="101">
        <v>2003</v>
      </c>
      <c r="C153" s="119">
        <f>Deaths!V110</f>
        <v>191</v>
      </c>
      <c r="D153" s="119">
        <f>Deaths!AR110</f>
        <v>263</v>
      </c>
      <c r="E153" s="119">
        <f>Deaths!BN110</f>
        <v>454</v>
      </c>
      <c r="F153" s="120">
        <f>Rates!V110</f>
        <v>2.2372985000000001</v>
      </c>
      <c r="G153" s="120">
        <f>Rates!AR110</f>
        <v>2.1684692999999999</v>
      </c>
      <c r="H153" s="120">
        <f>Rates!BN110</f>
        <v>2.2311822000000001</v>
      </c>
    </row>
    <row r="154" spans="2:8">
      <c r="B154" s="101">
        <v>2004</v>
      </c>
      <c r="C154" s="119">
        <f>Deaths!V111</f>
        <v>222</v>
      </c>
      <c r="D154" s="119">
        <f>Deaths!AR111</f>
        <v>263</v>
      </c>
      <c r="E154" s="119">
        <f>Deaths!BN111</f>
        <v>485</v>
      </c>
      <c r="F154" s="120">
        <f>Rates!V111</f>
        <v>2.5447848</v>
      </c>
      <c r="G154" s="120">
        <f>Rates!AR111</f>
        <v>2.1557544000000002</v>
      </c>
      <c r="H154" s="120">
        <f>Rates!BN111</f>
        <v>2.3404330999999998</v>
      </c>
    </row>
    <row r="155" spans="2:8">
      <c r="B155" s="101">
        <v>2005</v>
      </c>
      <c r="C155" s="119">
        <f>Deaths!V112</f>
        <v>213</v>
      </c>
      <c r="D155" s="119">
        <f>Deaths!AR112</f>
        <v>285</v>
      </c>
      <c r="E155" s="119">
        <f>Deaths!BN112</f>
        <v>498</v>
      </c>
      <c r="F155" s="120">
        <f>Rates!V112</f>
        <v>2.3617651</v>
      </c>
      <c r="G155" s="120">
        <f>Rates!AR112</f>
        <v>2.2775389000000001</v>
      </c>
      <c r="H155" s="120">
        <f>Rates!BN112</f>
        <v>2.3391723999999998</v>
      </c>
    </row>
    <row r="156" spans="2:8">
      <c r="B156" s="101">
        <v>2006</v>
      </c>
      <c r="C156" s="119">
        <f>Deaths!V113</f>
        <v>228</v>
      </c>
      <c r="D156" s="119">
        <f>Deaths!AR113</f>
        <v>267</v>
      </c>
      <c r="E156" s="119">
        <f>Deaths!BN113</f>
        <v>495</v>
      </c>
      <c r="F156" s="120">
        <f>Rates!V113</f>
        <v>2.4533611999999998</v>
      </c>
      <c r="G156" s="120">
        <f>Rates!AR113</f>
        <v>2.0693321</v>
      </c>
      <c r="H156" s="120">
        <f>Rates!BN113</f>
        <v>2.2380276000000001</v>
      </c>
    </row>
    <row r="157" spans="2:8">
      <c r="B157" s="101">
        <v>2007</v>
      </c>
      <c r="C157" s="119">
        <f>Deaths!V114</f>
        <v>202</v>
      </c>
      <c r="D157" s="119">
        <f>Deaths!AR114</f>
        <v>281</v>
      </c>
      <c r="E157" s="119">
        <f>Deaths!BN114</f>
        <v>483</v>
      </c>
      <c r="F157" s="120">
        <f>Rates!V114</f>
        <v>2.0891443999999999</v>
      </c>
      <c r="G157" s="120">
        <f>Rates!AR114</f>
        <v>2.1287756999999998</v>
      </c>
      <c r="H157" s="120">
        <f>Rates!BN114</f>
        <v>2.1204453000000001</v>
      </c>
    </row>
    <row r="158" spans="2:8">
      <c r="B158" s="101">
        <v>2008</v>
      </c>
      <c r="C158" s="119">
        <f>Deaths!V115</f>
        <v>247</v>
      </c>
      <c r="D158" s="119">
        <f>Deaths!AR115</f>
        <v>259</v>
      </c>
      <c r="E158" s="119">
        <f>Deaths!BN115</f>
        <v>506</v>
      </c>
      <c r="F158" s="120">
        <f>Rates!V115</f>
        <v>2.4611415000000001</v>
      </c>
      <c r="G158" s="120">
        <f>Rates!AR115</f>
        <v>1.8800599</v>
      </c>
      <c r="H158" s="120">
        <f>Rates!BN115</f>
        <v>2.1465681000000001</v>
      </c>
    </row>
    <row r="159" spans="2:8">
      <c r="B159" s="101">
        <v>2009</v>
      </c>
      <c r="C159" s="119">
        <f>Deaths!V116</f>
        <v>194</v>
      </c>
      <c r="D159" s="119">
        <f>Deaths!AR116</f>
        <v>233</v>
      </c>
      <c r="E159" s="119">
        <f>Deaths!BN116</f>
        <v>427</v>
      </c>
      <c r="F159" s="120">
        <f>Rates!V116</f>
        <v>1.8664722</v>
      </c>
      <c r="G159" s="120">
        <f>Rates!AR116</f>
        <v>1.6773849000000001</v>
      </c>
      <c r="H159" s="120">
        <f>Rates!BN116</f>
        <v>1.7693597000000001</v>
      </c>
    </row>
    <row r="160" spans="2:8">
      <c r="B160" s="101">
        <v>2010</v>
      </c>
      <c r="C160" s="119">
        <f>Deaths!V117</f>
        <v>199</v>
      </c>
      <c r="D160" s="119">
        <f>Deaths!AR117</f>
        <v>211</v>
      </c>
      <c r="E160" s="119">
        <f>Deaths!BN117</f>
        <v>410</v>
      </c>
      <c r="F160" s="120">
        <f>Rates!V117</f>
        <v>1.8924190000000001</v>
      </c>
      <c r="G160" s="120">
        <f>Rates!AR117</f>
        <v>1.4400252</v>
      </c>
      <c r="H160" s="120">
        <f>Rates!BN117</f>
        <v>1.6346814999999999</v>
      </c>
    </row>
    <row r="161" spans="2:8">
      <c r="B161" s="101">
        <v>2011</v>
      </c>
      <c r="C161" s="119">
        <f>Deaths!V118</f>
        <v>229</v>
      </c>
      <c r="D161" s="119">
        <f>Deaths!AR118</f>
        <v>239</v>
      </c>
      <c r="E161" s="119">
        <f>Deaths!BN118</f>
        <v>468</v>
      </c>
      <c r="F161" s="120">
        <f>Rates!V118</f>
        <v>2.1172442999999999</v>
      </c>
      <c r="G161" s="120">
        <f>Rates!AR118</f>
        <v>1.5898816</v>
      </c>
      <c r="H161" s="120">
        <f>Rates!BN118</f>
        <v>1.8288008</v>
      </c>
    </row>
    <row r="162" spans="2:8">
      <c r="B162" s="112">
        <f>IF($D$8&gt;=2012,2012,"")</f>
        <v>2012</v>
      </c>
      <c r="C162" s="119">
        <f>Deaths!V119</f>
        <v>204</v>
      </c>
      <c r="D162" s="119">
        <f>Deaths!AR119</f>
        <v>235</v>
      </c>
      <c r="E162" s="119">
        <f>Deaths!BN119</f>
        <v>439</v>
      </c>
      <c r="F162" s="120">
        <f>Rates!V119</f>
        <v>1.8082339999999999</v>
      </c>
      <c r="G162" s="120">
        <f>Rates!AR119</f>
        <v>1.5931128000000001</v>
      </c>
      <c r="H162" s="120">
        <f>Rates!BN119</f>
        <v>1.6797656000000001</v>
      </c>
    </row>
    <row r="163" spans="2:8">
      <c r="B163" s="112">
        <f>IF($D$8&gt;=2013,2013,"")</f>
        <v>2013</v>
      </c>
      <c r="C163" s="119">
        <f>Deaths!V120</f>
        <v>220</v>
      </c>
      <c r="D163" s="119">
        <f>Deaths!AR120</f>
        <v>283</v>
      </c>
      <c r="E163" s="119">
        <f>Deaths!BN120</f>
        <v>503</v>
      </c>
      <c r="F163" s="120">
        <f>Rates!V120</f>
        <v>1.8695533</v>
      </c>
      <c r="G163" s="120">
        <f>Rates!AR120</f>
        <v>1.8199159</v>
      </c>
      <c r="H163" s="120">
        <f>Rates!BN120</f>
        <v>1.8328253000000001</v>
      </c>
    </row>
    <row r="164" spans="2:8">
      <c r="B164" s="112">
        <f>IF($D$8&gt;=2014,2014,"")</f>
        <v>2014</v>
      </c>
      <c r="C164" s="119">
        <f>Deaths!V121</f>
        <v>251</v>
      </c>
      <c r="D164" s="119">
        <f>Deaths!AR121</f>
        <v>287</v>
      </c>
      <c r="E164" s="119">
        <f>Deaths!BN121</f>
        <v>538</v>
      </c>
      <c r="F164" s="120">
        <f>Rates!V121</f>
        <v>2.0770382000000001</v>
      </c>
      <c r="G164" s="120">
        <f>Rates!AR121</f>
        <v>1.8132497000000001</v>
      </c>
      <c r="H164" s="120">
        <f>Rates!BN121</f>
        <v>1.9192034</v>
      </c>
    </row>
    <row r="165" spans="2:8">
      <c r="B165" s="112">
        <f>IF($D$8&gt;=2015,2015,"")</f>
        <v>2015</v>
      </c>
      <c r="C165" s="119">
        <f>Deaths!V122</f>
        <v>237</v>
      </c>
      <c r="D165" s="119">
        <f>Deaths!AR122</f>
        <v>289</v>
      </c>
      <c r="E165" s="119">
        <f>Deaths!BN122</f>
        <v>526</v>
      </c>
      <c r="F165" s="120">
        <f>Rates!V122</f>
        <v>1.9140443</v>
      </c>
      <c r="G165" s="120">
        <f>Rates!AR122</f>
        <v>1.7594922</v>
      </c>
      <c r="H165" s="120">
        <f>Rates!BN122</f>
        <v>1.8365534999999999</v>
      </c>
    </row>
    <row r="166" spans="2:8">
      <c r="B166" s="112">
        <f>IF($D$8&gt;=2016,2016,"")</f>
        <v>2016</v>
      </c>
      <c r="C166" s="119">
        <f>Deaths!V123</f>
        <v>234</v>
      </c>
      <c r="D166" s="119">
        <f>Deaths!AR123</f>
        <v>260</v>
      </c>
      <c r="E166" s="119">
        <f>Deaths!BN123</f>
        <v>494</v>
      </c>
      <c r="F166" s="120">
        <f>Rates!V123</f>
        <v>1.8381856000000001</v>
      </c>
      <c r="G166" s="120">
        <f>Rates!AR123</f>
        <v>1.5666401000000001</v>
      </c>
      <c r="H166" s="120">
        <f>Rates!BN123</f>
        <v>1.6877606000000001</v>
      </c>
    </row>
    <row r="167" spans="2:8">
      <c r="B167" s="112">
        <f>IF($D$8&gt;=2017,2017,"")</f>
        <v>2017</v>
      </c>
      <c r="C167" s="119">
        <f>Deaths!V124</f>
        <v>264</v>
      </c>
      <c r="D167" s="119">
        <f>Deaths!AR124</f>
        <v>267</v>
      </c>
      <c r="E167" s="119">
        <f>Deaths!BN124</f>
        <v>531</v>
      </c>
      <c r="F167" s="120">
        <f>Rates!V124</f>
        <v>2.0046263</v>
      </c>
      <c r="G167" s="120">
        <f>Rates!AR124</f>
        <v>1.5431604999999999</v>
      </c>
      <c r="H167" s="120">
        <f>Rates!BN124</f>
        <v>1.7591313</v>
      </c>
    </row>
    <row r="168" spans="2:8">
      <c r="B168" s="112">
        <f>IF($D$8&gt;=2018,2018,"")</f>
        <v>2018</v>
      </c>
      <c r="C168" s="119">
        <f>Deaths!V125</f>
        <v>225</v>
      </c>
      <c r="D168" s="119">
        <f>Deaths!AR125</f>
        <v>271</v>
      </c>
      <c r="E168" s="119">
        <f>Deaths!BN125</f>
        <v>496</v>
      </c>
      <c r="F168" s="120">
        <f>Rates!V125</f>
        <v>1.6424117</v>
      </c>
      <c r="G168" s="120">
        <f>Rates!AR125</f>
        <v>1.5651041999999999</v>
      </c>
      <c r="H168" s="120">
        <f>Rates!BN125</f>
        <v>1.5973326999999999</v>
      </c>
    </row>
    <row r="169" spans="2:8">
      <c r="B169" s="112">
        <f>IF($D$8&gt;=2019,2019,"")</f>
        <v>2019</v>
      </c>
      <c r="C169" s="119">
        <f>Deaths!V126</f>
        <v>234</v>
      </c>
      <c r="D169" s="119">
        <f>Deaths!AR126</f>
        <v>310</v>
      </c>
      <c r="E169" s="119">
        <f>Deaths!BN126</f>
        <v>544</v>
      </c>
      <c r="F169" s="120">
        <f>Rates!V126</f>
        <v>1.6564430000000001</v>
      </c>
      <c r="G169" s="120">
        <f>Rates!AR126</f>
        <v>1.7115283999999999</v>
      </c>
      <c r="H169" s="120">
        <f>Rates!BN126</f>
        <v>1.6886479999999999</v>
      </c>
    </row>
    <row r="170" spans="2:8">
      <c r="B170" s="112">
        <f>IF($D$8&gt;=2020,2020,"")</f>
        <v>2020</v>
      </c>
      <c r="C170" s="119">
        <f>Deaths!V127</f>
        <v>261</v>
      </c>
      <c r="D170" s="119">
        <f>Deaths!AR127</f>
        <v>272</v>
      </c>
      <c r="E170" s="119">
        <f>Deaths!BN127</f>
        <v>533</v>
      </c>
      <c r="F170" s="120">
        <f>Rates!V127</f>
        <v>1.8057049999999999</v>
      </c>
      <c r="G170" s="120">
        <f>Rates!AR127</f>
        <v>1.4699660000000001</v>
      </c>
      <c r="H170" s="120">
        <f>Rates!BN127</f>
        <v>1.6239512</v>
      </c>
    </row>
    <row r="171" spans="2:8">
      <c r="B171" s="112">
        <f>IF($D$8&gt;=2021,2021,"")</f>
        <v>2021</v>
      </c>
      <c r="C171" s="119">
        <f>Deaths!V128</f>
        <v>253</v>
      </c>
      <c r="D171" s="119">
        <f>Deaths!AR128</f>
        <v>286</v>
      </c>
      <c r="E171" s="119">
        <f>Deaths!BN128</f>
        <v>539</v>
      </c>
      <c r="F171" s="120">
        <f>Rates!V128</f>
        <v>1.7028969</v>
      </c>
      <c r="G171" s="120">
        <f>Rates!AR128</f>
        <v>1.5078389000000001</v>
      </c>
      <c r="H171" s="120">
        <f>Rates!BN128</f>
        <v>1.6065735999999999</v>
      </c>
    </row>
    <row r="172" spans="2:8">
      <c r="B172" s="112">
        <f>IF($D$8&gt;=2022,2022,"")</f>
        <v>2022</v>
      </c>
      <c r="C172" s="119">
        <f>Deaths!V129</f>
        <v>272</v>
      </c>
      <c r="D172" s="119">
        <f>Deaths!AR129</f>
        <v>289</v>
      </c>
      <c r="E172" s="119">
        <f>Deaths!BN129</f>
        <v>561</v>
      </c>
      <c r="F172" s="120">
        <f>Rates!V129</f>
        <v>1.7885150000000001</v>
      </c>
      <c r="G172" s="120">
        <f>Rates!AR129</f>
        <v>1.474154</v>
      </c>
      <c r="H172" s="120">
        <f>Rates!BN129</f>
        <v>1.6228237999999999</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1968</v>
      </c>
      <c r="D184" s="28"/>
      <c r="E184" s="49" t="s">
        <v>71</v>
      </c>
      <c r="F184" s="125">
        <f>INDEX($B$57:$H$175,MATCH($C$184,$B$57:$B$175,0),5)</f>
        <v>5.0225217999999998</v>
      </c>
      <c r="G184" s="125">
        <f>INDEX($B$57:$H$175,MATCH($C$184,$B$57:$B$175,0),6)</f>
        <v>5.2836888000000002</v>
      </c>
      <c r="H184" s="125">
        <f>INDEX($B$57:$H$175,MATCH($C$184,$B$57:$B$175,0),7)</f>
        <v>5.214931</v>
      </c>
    </row>
    <row r="185" spans="2:8">
      <c r="B185" s="49" t="s">
        <v>67</v>
      </c>
      <c r="C185" s="124">
        <f>'Interactive summary tables'!$G$10</f>
        <v>2022</v>
      </c>
      <c r="D185" s="28"/>
      <c r="E185" s="49" t="s">
        <v>72</v>
      </c>
      <c r="F185" s="125">
        <f>INDEX($B$57:$H$175,MATCH($C$185,$B$57:$B$175,0),5)</f>
        <v>1.7885150000000001</v>
      </c>
      <c r="G185" s="125">
        <f>INDEX($B$57:$H$175,MATCH($C$185,$B$57:$B$175,0),6)</f>
        <v>1.474154</v>
      </c>
      <c r="H185" s="125">
        <f>INDEX($B$57:$H$175,MATCH($C$185,$B$57:$B$175,0),7)</f>
        <v>1.6228237999999999</v>
      </c>
    </row>
    <row r="186" spans="2:8">
      <c r="B186" s="48"/>
      <c r="C186" s="124"/>
      <c r="D186" s="28"/>
      <c r="E186" s="49" t="s">
        <v>74</v>
      </c>
      <c r="F186" s="126">
        <f>IF(F$184="—","–",IF($C$185&lt;=$C$184,"–",(F$185-F$184)/F$184))</f>
        <v>-0.6439009981001973</v>
      </c>
      <c r="G186" s="126">
        <f>IF(G$184="—","–",IF($C$185&lt;=$C$184,"–",(G$185-G$184)/G$184))</f>
        <v>-0.72099908685008096</v>
      </c>
      <c r="H186" s="126">
        <f>IF(H$184="—","–",IF($C$185&lt;=$C$184,"–",(H$185-H$184)/H$184))</f>
        <v>-0.68881202838541877</v>
      </c>
    </row>
    <row r="187" spans="2:8">
      <c r="B187" s="49" t="s">
        <v>76</v>
      </c>
      <c r="C187" s="124">
        <f>$C$185-$C$184</f>
        <v>54</v>
      </c>
      <c r="D187" s="28"/>
      <c r="E187" s="49" t="s">
        <v>73</v>
      </c>
      <c r="F187" s="126">
        <f>IF(F$184="—","–",IF($C$185&lt;=$C$184,"–",((F$185/F$184)^(1/($C$185-$C$184))-1)))</f>
        <v>-1.893958022173281E-2</v>
      </c>
      <c r="G187" s="126">
        <f>IF(G$184="—","–",IF($C$185&lt;=$C$184,"–",((G$185/G$184)^(1/($C$185-$C$184))-1)))</f>
        <v>-2.3362406453459106E-2</v>
      </c>
      <c r="H187" s="126">
        <f>IF(H$184="—","–",IF($C$185&lt;=$C$184,"-",((H$185/H$184)^(1/($C$185-$C$184))-1)))</f>
        <v>-2.1385754600688367E-2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1968 – 2022</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6" t="s">
        <v>114</v>
      </c>
      <c r="C194" s="246"/>
      <c r="D194" s="246"/>
      <c r="E194" s="246"/>
      <c r="F194" s="246"/>
      <c r="G194" s="246"/>
      <c r="H194" s="246"/>
    </row>
    <row r="195" spans="2:8">
      <c r="B195" s="246"/>
      <c r="C195" s="246"/>
      <c r="D195" s="246"/>
      <c r="E195" s="246"/>
      <c r="F195" s="246"/>
      <c r="G195" s="246"/>
      <c r="H195" s="246"/>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All diseases of the blood and blood-forming organs and certain disorders involving the immune mechanism (ICD-10 D50–D89) in Australia, 1968–2022.</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All diseases of the blood and blood-forming organs and certain disorders involving the immune mechanism (ICD-10 D50–D89) in Australia, 1968–2022.</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1968</v>
      </c>
      <c r="D207" s="17" t="s">
        <v>26</v>
      </c>
      <c r="E207" s="17" t="s">
        <v>86</v>
      </c>
      <c r="F207" s="136" t="str">
        <f ca="1">CELL("address",INDEX(Deaths!$C$7:$T$132,MATCH($C$207,Deaths!$B$7:$B$132,0),MATCH($C$210,Deaths!$C$6:$T$6,0)))</f>
        <v>'[AIHW-PHE-229-GRIM0300.xlsx]Deaths'!$C$75</v>
      </c>
      <c r="G207" s="136" t="str">
        <f ca="1">CELL("address",INDEX(Deaths!$Y$7:$AP$132,MATCH($C$207,Deaths!$B$7:$B$132,0),MATCH($C$210,Deaths!$Y$6:$AP$6,0)))</f>
        <v>'[AIHW-PHE-229-GRIM0300.xlsx]Deaths'!$Y$75</v>
      </c>
      <c r="H207" s="136" t="str">
        <f ca="1">CELL("address",INDEX(Deaths!$AU$7:$BL$132,MATCH($C$207,Deaths!$B$7:$B$132,0),MATCH($C$210,Deaths!$AU$6:$BL$6,0)))</f>
        <v>'[AIHW-PHE-229-GRIM0300.xlsx]Deaths'!$AU$75</v>
      </c>
    </row>
    <row r="208" spans="2:8">
      <c r="B208" s="53" t="s">
        <v>67</v>
      </c>
      <c r="C208" s="135">
        <f>'Interactive summary tables'!$E$34</f>
        <v>2022</v>
      </c>
      <c r="D208" s="17"/>
      <c r="E208" s="17" t="s">
        <v>87</v>
      </c>
      <c r="F208" s="136" t="str">
        <f ca="1">CELL("address",INDEX(Deaths!$C$7:$T$132,MATCH($C$208,Deaths!$B$7:$B$132,0),MATCH($C$211,Deaths!$C$6:$T$6,0)))</f>
        <v>'[AIHW-PHE-229-GRIM0300.xlsx]Deaths'!$T$129</v>
      </c>
      <c r="G208" s="136" t="str">
        <f ca="1">CELL("address",INDEX(Deaths!$Y$7:$AP$132,MATCH($C$208,Deaths!$B$7:$B$132,0),MATCH($C$211,Deaths!$Y$6:$AP$6,0)))</f>
        <v>'[AIHW-PHE-229-GRIM0300.xlsx]Deaths'!$AP$129</v>
      </c>
      <c r="H208" s="136" t="str">
        <f ca="1">CELL("address",INDEX(Deaths!$AU$7:$BL$132,MATCH($C$208,Deaths!$B$7:$B$132,0),MATCH($C$211,Deaths!$AU$6:$BL$6,0)))</f>
        <v>'[AIHW-PHE-229-GRIM0300.xlsx]Deaths'!$BL$129</v>
      </c>
    </row>
    <row r="209" spans="2:8">
      <c r="B209" s="53"/>
      <c r="C209" s="135"/>
      <c r="D209" s="17"/>
      <c r="E209" s="17" t="s">
        <v>93</v>
      </c>
      <c r="F209" s="137">
        <f ca="1">SUM(INDIRECT(F$207,1):INDIRECT(F$208,1))</f>
        <v>14664</v>
      </c>
      <c r="G209" s="138">
        <f ca="1">SUM(INDIRECT(G$207,1):INDIRECT(G$208,1))</f>
        <v>13065</v>
      </c>
      <c r="H209" s="138">
        <f ca="1">SUM(INDIRECT(H$207,1):INDIRECT(H$208,1))</f>
        <v>27729</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'[AIHW-PHE-229-GRIM0300.xlsx]Populations'!$D$84</v>
      </c>
      <c r="G211" s="136" t="str">
        <f ca="1">CELL("address",INDEX(Populations!$Y$16:$AP$141,MATCH($C$207,Populations!$C$16:$C$141,0),MATCH($C$210,Populations!$Y$15:$AP$15,0)))</f>
        <v>'[AIHW-PHE-229-GRIM0300.xlsx]Populations'!$Y$84</v>
      </c>
      <c r="H211" s="136" t="str">
        <f ca="1">CELL("address",INDEX(Populations!$AT$16:$BK$141,MATCH($C$207,Populations!$C$16:$C$141,0),MATCH($C$210,Populations!$AT$15:$BK$15,0)))</f>
        <v>'[AIHW-PHE-229-GRIM0300.xlsx]Populations'!$AT$84</v>
      </c>
    </row>
    <row r="212" spans="2:8">
      <c r="B212" s="53"/>
      <c r="C212" s="17"/>
      <c r="D212" s="17"/>
      <c r="E212" s="17" t="s">
        <v>87</v>
      </c>
      <c r="F212" s="136" t="str">
        <f ca="1">CELL("address",INDEX(Populations!$D$16:$U$141,MATCH($C$208,Populations!$C$16:$C$141,0),MATCH($C$211,Populations!$D$15:$U$15,0)))</f>
        <v>'[AIHW-PHE-229-GRIM0300.xlsx]Populations'!$U$138</v>
      </c>
      <c r="G212" s="136" t="str">
        <f ca="1">CELL("address",INDEX(Populations!$Y$16:$AP$141,MATCH($C$208,Populations!$C$16:$C$141,0),MATCH($C$211,Populations!$Y$15:$AP$15,0)))</f>
        <v>'[AIHW-PHE-229-GRIM0300.xlsx]Populations'!$AP$138</v>
      </c>
      <c r="H212" s="136" t="str">
        <f ca="1">CELL("address",INDEX(Populations!$AT$16:$BK$141,MATCH($C$208,Populations!$C$16:$C$141,0),MATCH($C$211,Populations!$AT$15:$BK$15,0)))</f>
        <v>'[AIHW-PHE-229-GRIM0300.xlsx]Populations'!$BK$138</v>
      </c>
    </row>
    <row r="213" spans="2:8">
      <c r="B213" s="53" t="s">
        <v>91</v>
      </c>
      <c r="C213" s="135">
        <f>INDEX($G$11:$G$28,MATCH($C$210,$F$11:$F$28,0))</f>
        <v>1</v>
      </c>
      <c r="D213" s="17"/>
      <c r="E213" s="17" t="s">
        <v>94</v>
      </c>
      <c r="F213" s="137">
        <f ca="1">SUM(INDIRECT(F$211,1):INDIRECT(F$212,1))</f>
        <v>504920127</v>
      </c>
      <c r="G213" s="138">
        <f ca="1">SUM(INDIRECT(G$211,1):INDIRECT(G$212,1))</f>
        <v>508787799</v>
      </c>
      <c r="H213" s="138">
        <f ca="1">SUM(INDIRECT(H$211,1):INDIRECT(H$212,1))</f>
        <v>1013707926</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2.9042217205970084</v>
      </c>
      <c r="G215" s="140">
        <f t="shared" ref="G215:H215" ca="1" si="2">IF($C$208&lt;$C$207,"-",IF($C$214&lt;$C$213,"-",G$209/G$213*100000))</f>
        <v>2.5678681811314426</v>
      </c>
      <c r="H215" s="140">
        <f t="shared" ca="1" si="2"/>
        <v>2.7354032940648034</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1968 – 2022</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All diseases of the blood and blood-forming organs and certain disorders involving the immune mechanism (ICD-10 D50–D89) in Australia, 1968–2022,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All diseases of the blood and blood-forming organs and certain disorders involving the immune mechanism (ICD-10 D50–D89) in Australia, 1968,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All diseases of the blood and blood-forming organs and certain disorders involving the immune mechanism (ICD-10 D50–D89) in Australia, 1968–2022,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All diseases of the blood and blood-forming organs and certain disorders involving the immune mechanism (ICD-10 D50–D89) in Australia, 1968,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All diseases of the blood and blood-forming organs and certain disorders involving the immune mechanism (ICD-10 D50–D89) in Australia, 1968–2022,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2.xml><?xml version="1.0" encoding="utf-8"?>
<ds:datastoreItem xmlns:ds="http://schemas.openxmlformats.org/officeDocument/2006/customXml" ds:itemID="{5C68BE0F-B399-4B62-922E-F4A02D912894}">
  <ds:schemaRefs>
    <ds:schemaRef ds:uri="http://schemas.microsoft.com/office/2006/metadata/properties"/>
    <ds:schemaRef ds:uri="http://purl.org/dc/elements/1.1/"/>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39aaac7e-fa47-45c8-98ee-9850774078c3"/>
    <ds:schemaRef ds:uri="http://www.w3.org/XML/1998/namespace"/>
    <ds:schemaRef ds:uri="http://purl.org/dc/dcmitype/"/>
  </ds:schemaRefs>
</ds:datastoreItem>
</file>

<file path=customXml/itemProps3.xml><?xml version="1.0" encoding="utf-8"?>
<ds:datastoreItem xmlns:ds="http://schemas.openxmlformats.org/officeDocument/2006/customXml" ds:itemID="{B1F36411-535B-454C-B6BF-F5DA9897D3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GRIM books: All diseases of the blood and blood-forming organs</dc:title>
  <dc:creator>AIHW</dc:creator>
  <cp:lastPrinted>2014-12-22T03:15:21Z</cp:lastPrinted>
  <dcterms:created xsi:type="dcterms:W3CDTF">2013-06-20T00:40:38Z</dcterms:created>
  <dcterms:modified xsi:type="dcterms:W3CDTF">2024-05-11T04:01:43Z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