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A66CA45D-D6BD-40EA-8D84-FFDBF27B432E}"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T38" i="7"/>
  <c r="M32" i="7"/>
  <c r="R32" i="7"/>
  <c r="L33" i="7"/>
  <c r="F207" i="7"/>
  <c r="H211" i="7"/>
  <c r="L32" i="7"/>
  <c r="P39" i="7"/>
  <c r="C33" i="7"/>
  <c r="T39" i="7"/>
  <c r="M38" i="7"/>
  <c r="P38" i="7"/>
  <c r="J32" i="7"/>
  <c r="J39" i="7"/>
  <c r="K33" i="7"/>
  <c r="S32" i="7"/>
  <c r="I38" i="7"/>
  <c r="F32" i="7"/>
  <c r="L39" i="7"/>
  <c r="Q33" i="7"/>
  <c r="F208" i="7"/>
  <c r="H32" i="7"/>
  <c r="H208" i="7"/>
  <c r="E38" i="7"/>
  <c r="E32" i="7"/>
  <c r="G212" i="7"/>
  <c r="D39" i="7"/>
  <c r="F38" i="7"/>
  <c r="E39" i="7"/>
  <c r="H207" i="7"/>
  <c r="I32" i="7"/>
  <c r="E33" i="7"/>
  <c r="F211" i="7"/>
  <c r="D32" i="7"/>
  <c r="C32" i="7"/>
  <c r="N32" i="7"/>
  <c r="J33" i="7"/>
  <c r="H212" i="7"/>
  <c r="N39" i="7"/>
  <c r="G207" i="7"/>
  <c r="L38" i="7"/>
  <c r="P33" i="7"/>
  <c r="K32" i="7"/>
  <c r="S39" i="7"/>
  <c r="C39" i="7"/>
  <c r="G33" i="7"/>
  <c r="F33" i="7"/>
  <c r="K38" i="7"/>
  <c r="R39" i="7"/>
  <c r="J38" i="7"/>
  <c r="G211" i="7"/>
  <c r="D33" i="7"/>
  <c r="Q38" i="7"/>
  <c r="F39" i="7"/>
  <c r="G38" i="7"/>
  <c r="O38" i="7"/>
  <c r="H39" i="7"/>
  <c r="T32" i="7"/>
  <c r="R33" i="7"/>
  <c r="I33" i="7"/>
  <c r="T33" i="7"/>
  <c r="M39" i="7"/>
  <c r="P32" i="7"/>
  <c r="N38" i="7"/>
  <c r="G208" i="7"/>
  <c r="S38" i="7"/>
  <c r="R38" i="7"/>
  <c r="S33" i="7"/>
  <c r="M33" i="7"/>
  <c r="G39" i="7"/>
  <c r="K39" i="7"/>
  <c r="O32" i="7"/>
  <c r="G32" i="7"/>
  <c r="I39" i="7"/>
  <c r="N33" i="7"/>
  <c r="O33" i="7"/>
  <c r="H38" i="7"/>
  <c r="Q32" i="7"/>
  <c r="O39" i="7"/>
  <c r="C38" i="7"/>
  <c r="H33" i="7"/>
  <c r="D38" i="7"/>
  <c r="F212" i="7"/>
  <c r="J43" i="7" l="1"/>
  <c r="T43" i="7"/>
  <c r="F42" i="7"/>
  <c r="G42" i="7"/>
  <c r="H43" i="7"/>
  <c r="L43" i="7"/>
  <c r="P43" i="7"/>
  <c r="F43" i="7"/>
  <c r="E102" i="7"/>
  <c r="D70" i="7"/>
  <c r="K43" i="7"/>
  <c r="C131" i="7"/>
  <c r="D171" i="7"/>
  <c r="G99" i="7"/>
  <c r="C66" i="7"/>
  <c r="D140" i="7"/>
  <c r="P42" i="7"/>
  <c r="E73" i="7"/>
  <c r="D134" i="7"/>
  <c r="E65" i="7"/>
  <c r="D85" i="7"/>
  <c r="D94" i="7"/>
  <c r="D114" i="7"/>
  <c r="E43" i="7"/>
  <c r="E164" i="7"/>
  <c r="D101" i="7"/>
  <c r="E112" i="7"/>
  <c r="C87" i="7"/>
  <c r="E146" i="7"/>
  <c r="C42" i="7"/>
  <c r="U38" i="7"/>
  <c r="M43" i="7"/>
  <c r="E155" i="7"/>
  <c r="J42" i="7"/>
  <c r="C43" i="7"/>
  <c r="C126" i="7"/>
  <c r="E93" i="7"/>
  <c r="C125" i="7"/>
  <c r="D128" i="7"/>
  <c r="D76" i="7"/>
  <c r="C162" i="7"/>
  <c r="E122" i="7"/>
  <c r="C140" i="7"/>
  <c r="D98" i="7"/>
  <c r="E142" i="7"/>
  <c r="C167" i="7"/>
  <c r="D110" i="7"/>
  <c r="D83" i="7"/>
  <c r="D144" i="7"/>
  <c r="M42" i="7"/>
  <c r="E130" i="7"/>
  <c r="D124" i="7"/>
  <c r="C159" i="7"/>
  <c r="C117" i="7"/>
  <c r="D149" i="7"/>
  <c r="D168" i="7"/>
  <c r="C147" i="7"/>
  <c r="D139" i="7"/>
  <c r="N43" i="7"/>
  <c r="C174" i="7"/>
  <c r="E42" i="7"/>
  <c r="E168" i="7"/>
  <c r="E92" i="7"/>
  <c r="E153" i="7"/>
  <c r="E77" i="7"/>
  <c r="R43" i="7"/>
  <c r="E147" i="7"/>
  <c r="D152" i="7"/>
  <c r="C82" i="7"/>
  <c r="S42" i="7"/>
  <c r="D151" i="7"/>
  <c r="C123" i="7"/>
  <c r="D78" i="7"/>
  <c r="E120" i="7"/>
  <c r="G129" i="7"/>
  <c r="E94" i="7"/>
  <c r="E99" i="7"/>
  <c r="D141" i="7"/>
  <c r="E140" i="7"/>
  <c r="E116" i="7"/>
  <c r="D80" i="7"/>
  <c r="R42" i="7"/>
  <c r="D59" i="7"/>
  <c r="E68" i="7"/>
  <c r="D145" i="7"/>
  <c r="C102" i="7"/>
  <c r="C60" i="7"/>
  <c r="C107" i="7"/>
  <c r="E60" i="7"/>
  <c r="C106" i="7"/>
  <c r="I42" i="7"/>
  <c r="D129" i="7"/>
  <c r="D170" i="7"/>
  <c r="O43" i="7"/>
  <c r="D122" i="7"/>
  <c r="C95" i="7"/>
  <c r="G65" i="7"/>
  <c r="C150" i="7"/>
  <c r="C135" i="7"/>
  <c r="E108" i="7"/>
  <c r="D42" i="7"/>
  <c r="D92" i="7"/>
  <c r="K42" i="7"/>
  <c r="D43" i="7"/>
  <c r="T42" i="7"/>
  <c r="D75" i="7"/>
  <c r="G67" i="7"/>
  <c r="D125" i="7"/>
  <c r="C72" i="7"/>
  <c r="E165" i="7"/>
  <c r="D159" i="7"/>
  <c r="H151" i="7"/>
  <c r="C80" i="7"/>
  <c r="E118" i="7"/>
  <c r="D173" i="7"/>
  <c r="D61" i="7"/>
  <c r="H131" i="7"/>
  <c r="E133" i="7"/>
  <c r="D130" i="7"/>
  <c r="E172" i="7"/>
  <c r="D158" i="7"/>
  <c r="N42" i="7"/>
  <c r="C104" i="7"/>
  <c r="E128" i="7"/>
  <c r="E88" i="7"/>
  <c r="D103" i="7"/>
  <c r="C92" i="7"/>
  <c r="C172" i="7"/>
  <c r="D74" i="7"/>
  <c r="E85" i="7"/>
  <c r="D155" i="7"/>
  <c r="D142" i="7"/>
  <c r="C100" i="7"/>
  <c r="D67" i="7"/>
  <c r="D79" i="7"/>
  <c r="E83" i="7"/>
  <c r="D57" i="7"/>
  <c r="D131" i="7"/>
  <c r="D81" i="7"/>
  <c r="F108" i="7"/>
  <c r="E96" i="7"/>
  <c r="D66" i="7"/>
  <c r="G92" i="7"/>
  <c r="C149" i="7"/>
  <c r="E125" i="7"/>
  <c r="C61" i="7"/>
  <c r="C122" i="7"/>
  <c r="E135" i="7"/>
  <c r="E167" i="7"/>
  <c r="C99" i="7"/>
  <c r="C79" i="7"/>
  <c r="C85" i="7"/>
  <c r="E117" i="7"/>
  <c r="C142" i="7"/>
  <c r="E80" i="7"/>
  <c r="D105" i="7"/>
  <c r="E111" i="7"/>
  <c r="E129" i="7"/>
  <c r="E126" i="7"/>
  <c r="H107" i="7"/>
  <c r="E132" i="7"/>
  <c r="D157" i="7"/>
  <c r="F80" i="7"/>
  <c r="E149" i="7"/>
  <c r="D95" i="7"/>
  <c r="C134" i="7"/>
  <c r="D111" i="7"/>
  <c r="D160" i="7"/>
  <c r="H74" i="7"/>
  <c r="C88" i="7"/>
  <c r="E131" i="7"/>
  <c r="E66" i="7"/>
  <c r="C155" i="7"/>
  <c r="E101" i="7"/>
  <c r="E59" i="7"/>
  <c r="E141" i="7"/>
  <c r="D126" i="7"/>
  <c r="C58" i="7"/>
  <c r="C109" i="7"/>
  <c r="H141" i="7"/>
  <c r="C127" i="7"/>
  <c r="G106" i="7"/>
  <c r="E115" i="7"/>
  <c r="C152" i="7"/>
  <c r="E95" i="7"/>
  <c r="E71" i="7"/>
  <c r="E109" i="7"/>
  <c r="D156" i="7"/>
  <c r="D132" i="7"/>
  <c r="G43" i="7"/>
  <c r="E144" i="7"/>
  <c r="C157" i="7"/>
  <c r="Q42" i="7"/>
  <c r="C133" i="7"/>
  <c r="C69" i="7"/>
  <c r="C146" i="7"/>
  <c r="E170" i="7"/>
  <c r="G151" i="7"/>
  <c r="D112" i="7"/>
  <c r="E74" i="7"/>
  <c r="S43" i="7"/>
  <c r="E162" i="7"/>
  <c r="D162" i="7"/>
  <c r="H57" i="7"/>
  <c r="E150" i="7"/>
  <c r="E127" i="7"/>
  <c r="F154" i="7"/>
  <c r="C64" i="7"/>
  <c r="E161" i="7"/>
  <c r="D109" i="7"/>
  <c r="E57" i="7"/>
  <c r="E173" i="7"/>
  <c r="E100" i="7"/>
  <c r="C156" i="7"/>
  <c r="C116" i="7"/>
  <c r="E175" i="7"/>
  <c r="F129" i="7"/>
  <c r="D113" i="7"/>
  <c r="D58" i="7"/>
  <c r="H137" i="7"/>
  <c r="D169" i="7"/>
  <c r="C136" i="7"/>
  <c r="E159" i="7"/>
  <c r="D120" i="7"/>
  <c r="C111" i="7"/>
  <c r="E158" i="7"/>
  <c r="I43" i="7"/>
  <c r="D73" i="7"/>
  <c r="D108" i="7"/>
  <c r="E156" i="7"/>
  <c r="D136" i="7"/>
  <c r="E81" i="7"/>
  <c r="C118" i="7"/>
  <c r="D77" i="7"/>
  <c r="E78" i="7"/>
  <c r="E138" i="7"/>
  <c r="H134" i="7"/>
  <c r="L42" i="7"/>
  <c r="G96" i="7"/>
  <c r="D175" i="7"/>
  <c r="C84" i="7"/>
  <c r="O42" i="7"/>
  <c r="C158" i="7"/>
  <c r="H42" i="7"/>
  <c r="E105" i="7"/>
  <c r="C62" i="7"/>
  <c r="E119" i="7"/>
  <c r="E121" i="7"/>
  <c r="D97" i="7"/>
  <c r="E137" i="7"/>
  <c r="C103" i="7"/>
  <c r="D99" i="7"/>
  <c r="H71" i="7"/>
  <c r="E89" i="7"/>
  <c r="E171" i="7"/>
  <c r="D90" i="7"/>
  <c r="D147" i="7"/>
  <c r="E124" i="7"/>
  <c r="G68" i="7"/>
  <c r="D72" i="7"/>
  <c r="C74" i="7"/>
  <c r="F124" i="7"/>
  <c r="E166" i="7"/>
  <c r="C97" i="7"/>
  <c r="E134" i="7"/>
  <c r="C98" i="7"/>
  <c r="C101" i="7"/>
  <c r="C165" i="7"/>
  <c r="C90" i="7"/>
  <c r="E113" i="7"/>
  <c r="C170" i="7"/>
  <c r="D102" i="7"/>
  <c r="E143" i="7"/>
  <c r="D71" i="7"/>
  <c r="C130" i="7"/>
  <c r="H119" i="7"/>
  <c r="D118" i="7"/>
  <c r="C163" i="7"/>
  <c r="G118" i="7"/>
  <c r="C121" i="7"/>
  <c r="G135" i="7"/>
  <c r="H132" i="7"/>
  <c r="E87" i="7"/>
  <c r="C138" i="7"/>
  <c r="E139" i="7"/>
  <c r="E75" i="7"/>
  <c r="D172" i="7"/>
  <c r="E61" i="7"/>
  <c r="D84" i="7"/>
  <c r="D117" i="7"/>
  <c r="F143" i="7"/>
  <c r="E151" i="7"/>
  <c r="C113" i="7"/>
  <c r="E62" i="7"/>
  <c r="C132" i="7"/>
  <c r="H81" i="7"/>
  <c r="H157" i="7"/>
  <c r="G94" i="7"/>
  <c r="H171" i="7"/>
  <c r="D62" i="7"/>
  <c r="H164" i="7"/>
  <c r="D88" i="7"/>
  <c r="E79" i="7"/>
  <c r="D106" i="7"/>
  <c r="C70" i="7"/>
  <c r="C75" i="7"/>
  <c r="F112" i="7"/>
  <c r="F93" i="7"/>
  <c r="C110" i="7"/>
  <c r="C161" i="7"/>
  <c r="C78" i="7"/>
  <c r="E82" i="7"/>
  <c r="G121" i="7"/>
  <c r="H128" i="7"/>
  <c r="C154" i="7"/>
  <c r="F149" i="7"/>
  <c r="D163" i="7"/>
  <c r="C65" i="7"/>
  <c r="C171" i="7"/>
  <c r="E64" i="7"/>
  <c r="D93" i="7"/>
  <c r="G95" i="7"/>
  <c r="E67" i="7"/>
  <c r="D166" i="7"/>
  <c r="F110" i="7"/>
  <c r="E145" i="7"/>
  <c r="D167" i="7"/>
  <c r="E70" i="7"/>
  <c r="D121" i="7"/>
  <c r="G89" i="7"/>
  <c r="G74" i="7"/>
  <c r="C108" i="7"/>
  <c r="D87" i="7"/>
  <c r="G66" i="7"/>
  <c r="H104" i="7"/>
  <c r="E152" i="7"/>
  <c r="E163" i="7"/>
  <c r="D143" i="7"/>
  <c r="E104" i="7"/>
  <c r="G108" i="7"/>
  <c r="D86" i="7"/>
  <c r="E58" i="7"/>
  <c r="F72" i="7"/>
  <c r="G148" i="7"/>
  <c r="C144" i="7"/>
  <c r="F68" i="7"/>
  <c r="C68" i="7"/>
  <c r="D107" i="7"/>
  <c r="G81" i="7"/>
  <c r="D119" i="7"/>
  <c r="H100" i="7"/>
  <c r="H156" i="7"/>
  <c r="H135" i="7"/>
  <c r="D150" i="7"/>
  <c r="C112" i="7"/>
  <c r="E154" i="7"/>
  <c r="D161" i="7"/>
  <c r="E97" i="7"/>
  <c r="D100" i="7"/>
  <c r="C89" i="7"/>
  <c r="C145" i="7"/>
  <c r="F89" i="7"/>
  <c r="G87" i="7"/>
  <c r="H89" i="7"/>
  <c r="D115" i="7"/>
  <c r="F137" i="7"/>
  <c r="C77" i="7"/>
  <c r="D137" i="7"/>
  <c r="H106" i="7"/>
  <c r="F164" i="7"/>
  <c r="E72" i="7"/>
  <c r="H122" i="7"/>
  <c r="C148" i="7"/>
  <c r="C143" i="7"/>
  <c r="F147" i="7"/>
  <c r="C164" i="7"/>
  <c r="H166" i="7"/>
  <c r="D146" i="7"/>
  <c r="H108" i="7"/>
  <c r="D135" i="7"/>
  <c r="D65" i="7"/>
  <c r="G97" i="7"/>
  <c r="D89" i="7"/>
  <c r="F121" i="7"/>
  <c r="C115" i="7"/>
  <c r="C96" i="7"/>
  <c r="E148" i="7"/>
  <c r="F146" i="7"/>
  <c r="D82" i="7"/>
  <c r="G78" i="7"/>
  <c r="G138" i="7"/>
  <c r="H67" i="7"/>
  <c r="H130" i="7"/>
  <c r="D69" i="7"/>
  <c r="F167" i="7"/>
  <c r="C169" i="7"/>
  <c r="F133" i="7"/>
  <c r="D133" i="7"/>
  <c r="C173" i="7"/>
  <c r="C105" i="7"/>
  <c r="F152" i="7"/>
  <c r="F60" i="7"/>
  <c r="E174" i="7"/>
  <c r="F142" i="7"/>
  <c r="G83" i="7"/>
  <c r="G146" i="7"/>
  <c r="H79" i="7"/>
  <c r="H59" i="7"/>
  <c r="H114" i="7"/>
  <c r="E110" i="7"/>
  <c r="F59" i="7"/>
  <c r="E103" i="7"/>
  <c r="C91" i="7"/>
  <c r="E114" i="7"/>
  <c r="C63" i="7"/>
  <c r="E69" i="7"/>
  <c r="H61" i="7"/>
  <c r="G88" i="7"/>
  <c r="C83" i="7"/>
  <c r="G161" i="7"/>
  <c r="G122" i="7"/>
  <c r="F71" i="7"/>
  <c r="F169" i="7"/>
  <c r="F82" i="7"/>
  <c r="C71" i="7"/>
  <c r="G137" i="7"/>
  <c r="C168" i="7"/>
  <c r="C128" i="7"/>
  <c r="C119" i="7"/>
  <c r="G159" i="7"/>
  <c r="C129" i="7"/>
  <c r="D138" i="7"/>
  <c r="G64" i="7"/>
  <c r="G103" i="7"/>
  <c r="E86" i="7"/>
  <c r="C175" i="7"/>
  <c r="F78" i="7"/>
  <c r="F91" i="7"/>
  <c r="C59" i="7"/>
  <c r="D63" i="7"/>
  <c r="H144" i="7"/>
  <c r="E98" i="7"/>
  <c r="F174" i="7"/>
  <c r="D164" i="7"/>
  <c r="C120" i="7"/>
  <c r="H76" i="7"/>
  <c r="F172" i="7"/>
  <c r="D68" i="7"/>
  <c r="D165" i="7"/>
  <c r="D64" i="7"/>
  <c r="H85" i="7"/>
  <c r="H159" i="7"/>
  <c r="D123" i="7"/>
  <c r="C86" i="7"/>
  <c r="C73" i="7"/>
  <c r="F69" i="7"/>
  <c r="D153" i="7"/>
  <c r="E91" i="7"/>
  <c r="E84" i="7"/>
  <c r="H63" i="7"/>
  <c r="C160" i="7"/>
  <c r="H96" i="7"/>
  <c r="G154" i="7"/>
  <c r="C94" i="7"/>
  <c r="G75" i="7"/>
  <c r="G101" i="7"/>
  <c r="F122" i="7"/>
  <c r="D154" i="7"/>
  <c r="H139" i="7"/>
  <c r="E157" i="7"/>
  <c r="E136" i="7"/>
  <c r="C114" i="7"/>
  <c r="E76" i="7"/>
  <c r="D91" i="7"/>
  <c r="C166" i="7"/>
  <c r="D96" i="7"/>
  <c r="F75" i="7"/>
  <c r="C137" i="7"/>
  <c r="H149" i="7"/>
  <c r="H80" i="7"/>
  <c r="H103" i="7"/>
  <c r="D148" i="7"/>
  <c r="D60" i="7"/>
  <c r="H84" i="7"/>
  <c r="G60" i="7"/>
  <c r="D174" i="7"/>
  <c r="F114" i="7"/>
  <c r="F132" i="7"/>
  <c r="G111" i="7"/>
  <c r="F81" i="7"/>
  <c r="H162" i="7"/>
  <c r="H140" i="7"/>
  <c r="G86" i="7"/>
  <c r="H98" i="7"/>
  <c r="G165" i="7"/>
  <c r="G172" i="7"/>
  <c r="G73" i="7"/>
  <c r="G158" i="7"/>
  <c r="F109" i="7"/>
  <c r="H152" i="7"/>
  <c r="G155" i="7"/>
  <c r="G132" i="7"/>
  <c r="H115" i="7"/>
  <c r="H93" i="7"/>
  <c r="H58" i="7"/>
  <c r="C124" i="7"/>
  <c r="C76" i="7"/>
  <c r="H82" i="7"/>
  <c r="G70" i="7"/>
  <c r="C67" i="7"/>
  <c r="E169" i="7"/>
  <c r="H109" i="7"/>
  <c r="F102" i="7"/>
  <c r="H75" i="7"/>
  <c r="F65" i="7"/>
  <c r="F139" i="7"/>
  <c r="F153" i="7"/>
  <c r="G98" i="7"/>
  <c r="C141" i="7"/>
  <c r="H97" i="7"/>
  <c r="H153" i="7"/>
  <c r="F131" i="7"/>
  <c r="G82" i="7"/>
  <c r="F144" i="7"/>
  <c r="H113" i="7"/>
  <c r="G167" i="7"/>
  <c r="F101" i="7"/>
  <c r="F163" i="7"/>
  <c r="H116" i="7"/>
  <c r="G123" i="7"/>
  <c r="G57" i="7"/>
  <c r="G184" i="7" s="1"/>
  <c r="F135" i="7"/>
  <c r="F134" i="7"/>
  <c r="F118" i="7"/>
  <c r="F175" i="7"/>
  <c r="F58" i="7"/>
  <c r="H142" i="7"/>
  <c r="G125" i="7"/>
  <c r="F97" i="7"/>
  <c r="C139" i="7"/>
  <c r="F156" i="7"/>
  <c r="F141" i="7"/>
  <c r="E63" i="7"/>
  <c r="G115" i="7"/>
  <c r="E160" i="7"/>
  <c r="H127" i="7"/>
  <c r="H78" i="7"/>
  <c r="G160" i="7"/>
  <c r="H87" i="7"/>
  <c r="H91" i="7"/>
  <c r="D116" i="7"/>
  <c r="F107" i="7"/>
  <c r="F105" i="7"/>
  <c r="H95" i="7"/>
  <c r="F62" i="7"/>
  <c r="G90" i="7"/>
  <c r="G166" i="7"/>
  <c r="G58" i="7"/>
  <c r="H64" i="7"/>
  <c r="H112" i="7"/>
  <c r="F76" i="7"/>
  <c r="G150" i="7"/>
  <c r="H73" i="7"/>
  <c r="G109" i="7"/>
  <c r="F170" i="7"/>
  <c r="F158" i="7"/>
  <c r="H138" i="7"/>
  <c r="H66" i="7"/>
  <c r="G113" i="7"/>
  <c r="G136" i="7"/>
  <c r="C93" i="7"/>
  <c r="G130" i="7"/>
  <c r="F120" i="7"/>
  <c r="H68" i="7"/>
  <c r="G141" i="7"/>
  <c r="F157" i="7"/>
  <c r="F150" i="7"/>
  <c r="G84" i="7"/>
  <c r="H90" i="7"/>
  <c r="F79" i="7"/>
  <c r="F166" i="7"/>
  <c r="E90" i="7"/>
  <c r="H92" i="7"/>
  <c r="C151" i="7"/>
  <c r="E123" i="7"/>
  <c r="G126" i="7"/>
  <c r="H62" i="7"/>
  <c r="H102" i="7"/>
  <c r="F125" i="7"/>
  <c r="F126" i="7"/>
  <c r="G168" i="7"/>
  <c r="H163" i="7"/>
  <c r="H158" i="7"/>
  <c r="H175" i="7"/>
  <c r="F98" i="7"/>
  <c r="F130" i="7"/>
  <c r="D127" i="7"/>
  <c r="G105" i="7"/>
  <c r="F113" i="7"/>
  <c r="F148" i="7"/>
  <c r="F155" i="7"/>
  <c r="H105" i="7"/>
  <c r="H123" i="7"/>
  <c r="F115" i="7"/>
  <c r="H154" i="7"/>
  <c r="G173" i="7"/>
  <c r="H72" i="7"/>
  <c r="D104" i="7"/>
  <c r="C153" i="7"/>
  <c r="H148" i="7"/>
  <c r="F67" i="7"/>
  <c r="H121" i="7"/>
  <c r="G169" i="7"/>
  <c r="E106" i="7"/>
  <c r="G139" i="7"/>
  <c r="F151" i="7"/>
  <c r="F57" i="7"/>
  <c r="F184" i="7" s="1"/>
  <c r="C81" i="7"/>
  <c r="F63" i="7"/>
  <c r="F83" i="7"/>
  <c r="G59" i="7"/>
  <c r="G61" i="7"/>
  <c r="F127" i="7"/>
  <c r="H172" i="7"/>
  <c r="G127" i="7"/>
  <c r="H133" i="7"/>
  <c r="F96" i="7"/>
  <c r="H146" i="7"/>
  <c r="H117" i="7"/>
  <c r="H129" i="7"/>
  <c r="F73" i="7"/>
  <c r="F159" i="7"/>
  <c r="G144" i="7"/>
  <c r="G174" i="7"/>
  <c r="H170" i="7"/>
  <c r="H185" i="7" s="1"/>
  <c r="F86" i="7"/>
  <c r="H111" i="7"/>
  <c r="G164" i="7"/>
  <c r="G62" i="7"/>
  <c r="G153" i="7"/>
  <c r="G107" i="7"/>
  <c r="G91" i="7"/>
  <c r="F87" i="7"/>
  <c r="H165" i="7"/>
  <c r="H150" i="7"/>
  <c r="H88" i="7"/>
  <c r="F140" i="7"/>
  <c r="G104" i="7"/>
  <c r="F138" i="7"/>
  <c r="G156" i="7"/>
  <c r="G145" i="7"/>
  <c r="G134" i="7"/>
  <c r="F111" i="7"/>
  <c r="H173" i="7"/>
  <c r="H60" i="7"/>
  <c r="F165" i="7"/>
  <c r="F171" i="7"/>
  <c r="G119" i="7"/>
  <c r="E107" i="7"/>
  <c r="H70" i="7"/>
  <c r="G124" i="7"/>
  <c r="G175" i="7"/>
  <c r="G131" i="7"/>
  <c r="F88" i="7"/>
  <c r="F160" i="7"/>
  <c r="G128" i="7"/>
  <c r="G79" i="7"/>
  <c r="F117" i="7"/>
  <c r="F106" i="7"/>
  <c r="G102" i="7"/>
  <c r="G80" i="7"/>
  <c r="G157" i="7"/>
  <c r="F145" i="7"/>
  <c r="H110" i="7"/>
  <c r="F85" i="7"/>
  <c r="G93" i="7"/>
  <c r="C57" i="7"/>
  <c r="G147" i="7"/>
  <c r="F64" i="7"/>
  <c r="H101" i="7"/>
  <c r="F61" i="7"/>
  <c r="H143" i="7"/>
  <c r="G71" i="7"/>
  <c r="F136" i="7"/>
  <c r="G163" i="7"/>
  <c r="F74" i="7"/>
  <c r="G63" i="7"/>
  <c r="G110" i="7"/>
  <c r="G152" i="7"/>
  <c r="G76" i="7"/>
  <c r="G171" i="7"/>
  <c r="H155" i="7"/>
  <c r="H125" i="7"/>
  <c r="F100" i="7"/>
  <c r="G114" i="7"/>
  <c r="F90" i="7"/>
  <c r="G77" i="7"/>
  <c r="H168" i="7"/>
  <c r="H147" i="7"/>
  <c r="F173" i="7"/>
  <c r="H65" i="7"/>
  <c r="H124" i="7"/>
  <c r="G140" i="7"/>
  <c r="F162" i="7"/>
  <c r="H160" i="7"/>
  <c r="F119" i="7"/>
  <c r="H126" i="7"/>
  <c r="F84" i="7"/>
  <c r="H83" i="7"/>
  <c r="F128" i="7"/>
  <c r="G116" i="7"/>
  <c r="F95" i="7"/>
  <c r="F94" i="7"/>
  <c r="F77" i="7"/>
  <c r="H136" i="7"/>
  <c r="H161" i="7"/>
  <c r="F99" i="7"/>
  <c r="G85" i="7"/>
  <c r="G69" i="7"/>
  <c r="F70" i="7"/>
  <c r="F123" i="7"/>
  <c r="G72" i="7"/>
  <c r="H77" i="7"/>
  <c r="H169" i="7"/>
  <c r="H120" i="7"/>
  <c r="H167" i="7"/>
  <c r="G149" i="7"/>
  <c r="G100" i="7"/>
  <c r="H69" i="7"/>
  <c r="G142" i="7"/>
  <c r="F103" i="7"/>
  <c r="F92" i="7"/>
  <c r="F66" i="7"/>
  <c r="H118" i="7"/>
  <c r="G120" i="7"/>
  <c r="G162" i="7"/>
  <c r="F161" i="7"/>
  <c r="H145" i="7"/>
  <c r="G117" i="7"/>
  <c r="F168" i="7"/>
  <c r="F104" i="7"/>
  <c r="H94" i="7"/>
  <c r="H86" i="7"/>
  <c r="F116" i="7"/>
  <c r="G112" i="7"/>
  <c r="G170" i="7"/>
  <c r="G143" i="7"/>
  <c r="H174" i="7"/>
  <c r="G133" i="7"/>
  <c r="H99" i="7"/>
  <c r="G213" i="7"/>
  <c r="H209" i="7"/>
  <c r="F209" i="7"/>
  <c r="F213" i="7"/>
  <c r="H213" i="7"/>
  <c r="G209" i="7"/>
  <c r="Q39" i="7"/>
  <c r="F185" i="7" l="1"/>
  <c r="F187" i="7" s="1"/>
  <c r="M10" i="12" s="1"/>
  <c r="G185" i="7"/>
  <c r="G186" i="7" s="1"/>
  <c r="N12" i="12" s="1"/>
  <c r="H184" i="7"/>
  <c r="H186" i="7" s="1"/>
  <c r="O12" i="12" s="1"/>
  <c r="U39" i="7"/>
  <c r="F215" i="7"/>
  <c r="M34" i="12" s="1"/>
  <c r="H215" i="7"/>
  <c r="O34" i="12" s="1"/>
  <c r="G215" i="7"/>
  <c r="N34" i="12" s="1"/>
  <c r="Q43" i="7"/>
  <c r="F186" i="7" l="1"/>
  <c r="M12" i="12" s="1"/>
  <c r="G187" i="7"/>
  <c r="N10" i="12" s="1"/>
  <c r="H187" i="7"/>
  <c r="O10" i="12" s="1"/>
</calcChain>
</file>

<file path=xl/sharedStrings.xml><?xml version="1.0" encoding="utf-8"?>
<sst xmlns="http://schemas.openxmlformats.org/spreadsheetml/2006/main" count="13657" uniqueCount="229">
  <si>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</si>
  <si>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</si>
  <si>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</si>
  <si>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</si>
  <si>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</si>
  <si>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</si>
  <si>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</si>
  <si>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</si>
  <si>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</si>
  <si>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</si>
  <si>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</si>
  <si>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</si>
  <si>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</si>
  <si>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</si>
  <si>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</si>
  <si>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</si>
  <si>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</si>
  <si>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</si>
  <si>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</si>
  <si>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</si>
  <si>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</si>
  <si>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</si>
  <si>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</si>
  <si>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</si>
  <si>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</si>
  <si>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</si>
  <si>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</si>
  <si>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</si>
  <si>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</si>
  <si>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</si>
  <si>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</si>
  <si>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</si>
  <si>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</si>
  <si>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</si>
  <si>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</si>
  <si>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</si>
  <si>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</si>
  <si>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</si>
  <si>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</si>
  <si>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</si>
  <si>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</si>
  <si>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</si>
  <si>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</si>
  <si>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</si>
  <si>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</si>
  <si>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</si>
  <si>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</si>
  <si>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</si>
  <si>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</si>
  <si>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</si>
  <si>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</si>
  <si>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</si>
  <si>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</si>
  <si>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</si>
  <si>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</si>
  <si>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</si>
  <si>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</si>
  <si>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</si>
  <si>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</si>
  <si>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</si>
  <si>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</si>
  <si>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</si>
  <si>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</si>
  <si>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</si>
  <si>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</si>
  <si>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</si>
  <si>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</si>
  <si>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</si>
  <si>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</si>
  <si>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</si>
  <si>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</si>
  <si>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</si>
  <si>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</si>
  <si>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</si>
  <si>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</si>
  <si>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</si>
  <si>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</si>
  <si>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</si>
  <si>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</si>
  <si>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</si>
  <si>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</si>
  <si>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</si>
  <si>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</si>
  <si>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</si>
  <si>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</si>
  <si>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</si>
  <si>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</si>
  <si>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</si>
  <si>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</si>
  <si>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</si>
  <si>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</si>
  <si>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</si>
  <si>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</si>
  <si>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</si>
  <si>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</si>
  <si>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</si>
  <si>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</si>
  <si>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</si>
  <si>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</si>
  <si>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</si>
  <si>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</si>
  <si>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</si>
  <si>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</si>
  <si>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</si>
  <si>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</si>
  <si>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</si>
  <si>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</si>
  <si>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</si>
  <si>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</si>
  <si>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</si>
  <si>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</si>
  <si>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</si>
  <si>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</si>
  <si>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</si>
  <si>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</si>
  <si>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</si>
  <si>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</si>
  <si>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</si>
  <si>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</si>
  <si>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</si>
  <si>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</si>
  <si>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</si>
  <si>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</si>
  <si>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</si>
  <si>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</si>
  <si>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</si>
  <si>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</si>
  <si>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</si>
  <si>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</si>
  <si>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</si>
  <si>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</si>
  <si>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</si>
  <si>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</si>
  <si>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</si>
  <si>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</si>
  <si>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</si>
  <si>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</si>
  <si>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</si>
  <si>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</si>
  <si>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</si>
  <si>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</si>
  <si>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</si>
  <si>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</si>
  <si>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</si>
  <si>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</si>
  <si>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</si>
  <si>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</si>
  <si>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</si>
  <si>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</si>
  <si>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</si>
  <si>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</si>
  <si>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</si>
  <si>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</si>
  <si>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</si>
  <si>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</si>
  <si>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</si>
  <si>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</si>
  <si>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</si>
  <si>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</si>
  <si>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</si>
  <si>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</si>
  <si>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</si>
  <si>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</si>
  <si>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</si>
  <si>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</si>
  <si>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</si>
  <si>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</si>
  <si>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</si>
  <si>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</si>
  <si>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</si>
  <si>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</si>
  <si>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</si>
  <si>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</si>
  <si>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</si>
  <si>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</si>
  <si>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</si>
  <si>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</si>
  <si>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</si>
  <si>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</si>
  <si>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</si>
  <si>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</si>
  <si>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</si>
  <si>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</si>
  <si>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</si>
  <si>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</si>
  <si>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</si>
  <si>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</si>
  <si>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</si>
  <si>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</si>
  <si>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</si>
  <si>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</si>
  <si>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</si>
  <si>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</si>
  <si>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</si>
  <si>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</si>
  <si>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</si>
  <si>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</si>
  <si>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</si>
  <si>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</si>
  <si>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</si>
  <si>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</si>
  <si>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</si>
  <si>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</si>
  <si>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</si>
  <si>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</si>
  <si>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</si>
  <si>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</si>
  <si>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</si>
  <si>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GRIM2003</t>
  </si>
  <si>
    <t>GRIM_output_2.xls</t>
  </si>
  <si>
    <t>Accidental drowning (ICD-10 W65–W74), 1979–2021</t>
  </si>
  <si>
    <t>—</t>
  </si>
  <si>
    <t>Final</t>
  </si>
  <si>
    <t>Final Recast</t>
  </si>
  <si>
    <t>Preliminary Rebased</t>
  </si>
  <si>
    <t>Preliminary</t>
  </si>
  <si>
    <t>Accidental drowning</t>
  </si>
  <si>
    <t>W65–W74</t>
  </si>
  <si>
    <t>All external causes of morbidity and mortality</t>
  </si>
  <si>
    <t>V01–Y98</t>
  </si>
  <si>
    <t>None.</t>
  </si>
  <si>
    <t>A comparability factor for Accidental drowning (ICD-10 W65–W74) has not been calculated.</t>
  </si>
  <si>
    <t>Data for Accidental drowning (W65–W74) are from the ICD-10 chapter All external causes of morbidity and mortality (V01–Y98).</t>
  </si>
  <si>
    <r>
      <t xml:space="preserve">Australian Institute of Health and Welfare (2023) </t>
    </r>
    <r>
      <rPr>
        <i/>
        <sz val="11"/>
        <color theme="1"/>
        <rFont val="Calibri"/>
        <family val="2"/>
        <scheme val="minor"/>
      </rPr>
      <t>General Record of Incidence of Mortality (GRIM) books 2021: Accidental drowning,</t>
    </r>
    <r>
      <rPr>
        <sz val="11"/>
        <color theme="1"/>
        <rFont val="Calibri"/>
        <family val="2"/>
        <scheme val="minor"/>
      </rPr>
      <t xml:space="preserve"> AIHW, Australian Government.</t>
    </r>
  </si>
  <si>
    <t>–  Not applicable (for example, there were no deaths in one of the years selected)</t>
  </si>
  <si>
    <t>–  Not applicable</t>
  </si>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</sst>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2">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17" fillId="3" borderId="0" xfId="5" applyFont="1" applyFill="1" applyAlignment="1" applyProtection="1"/>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Accidental drowning (ICD-10 W65–W74), by sex and year, 1979–2021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Admin!Deaths_male</c:f>
              <c:numCache>
                <c:formatCode>#,##0</c:formatCode>
                <c:ptCount val="43"/>
                <c:pt idx="0">
                  <c:v>261</c:v>
                </c:pt>
                <c:pt idx="1">
                  <c:v>265</c:v>
                </c:pt>
                <c:pt idx="2">
                  <c:v>264</c:v>
                </c:pt>
                <c:pt idx="3">
                  <c:v>257</c:v>
                </c:pt>
                <c:pt idx="4">
                  <c:v>259</c:v>
                </c:pt>
                <c:pt idx="5">
                  <c:v>222</c:v>
                </c:pt>
                <c:pt idx="6">
                  <c:v>234</c:v>
                </c:pt>
                <c:pt idx="7">
                  <c:v>216</c:v>
                </c:pt>
                <c:pt idx="8">
                  <c:v>238</c:v>
                </c:pt>
                <c:pt idx="9">
                  <c:v>232</c:v>
                </c:pt>
                <c:pt idx="10">
                  <c:v>244</c:v>
                </c:pt>
                <c:pt idx="11">
                  <c:v>227</c:v>
                </c:pt>
                <c:pt idx="12">
                  <c:v>209</c:v>
                </c:pt>
                <c:pt idx="13">
                  <c:v>216</c:v>
                </c:pt>
                <c:pt idx="14">
                  <c:v>226</c:v>
                </c:pt>
                <c:pt idx="15">
                  <c:v>209</c:v>
                </c:pt>
                <c:pt idx="16">
                  <c:v>190</c:v>
                </c:pt>
                <c:pt idx="17">
                  <c:v>188</c:v>
                </c:pt>
                <c:pt idx="18">
                  <c:v>218</c:v>
                </c:pt>
                <c:pt idx="19">
                  <c:v>191</c:v>
                </c:pt>
                <c:pt idx="20">
                  <c:v>203</c:v>
                </c:pt>
                <c:pt idx="21">
                  <c:v>179</c:v>
                </c:pt>
                <c:pt idx="22">
                  <c:v>210</c:v>
                </c:pt>
                <c:pt idx="23">
                  <c:v>176</c:v>
                </c:pt>
                <c:pt idx="24">
                  <c:v>143</c:v>
                </c:pt>
                <c:pt idx="25">
                  <c:v>146</c:v>
                </c:pt>
                <c:pt idx="26">
                  <c:v>147</c:v>
                </c:pt>
                <c:pt idx="27">
                  <c:v>161</c:v>
                </c:pt>
                <c:pt idx="28">
                  <c:v>145</c:v>
                </c:pt>
                <c:pt idx="29">
                  <c:v>145</c:v>
                </c:pt>
                <c:pt idx="30">
                  <c:v>149</c:v>
                </c:pt>
                <c:pt idx="31">
                  <c:v>172</c:v>
                </c:pt>
                <c:pt idx="32">
                  <c:v>131</c:v>
                </c:pt>
                <c:pt idx="33">
                  <c:v>159</c:v>
                </c:pt>
                <c:pt idx="34">
                  <c:v>162</c:v>
                </c:pt>
                <c:pt idx="35">
                  <c:v>153</c:v>
                </c:pt>
                <c:pt idx="36">
                  <c:v>147</c:v>
                </c:pt>
                <c:pt idx="37">
                  <c:v>159</c:v>
                </c:pt>
                <c:pt idx="38">
                  <c:v>121</c:v>
                </c:pt>
                <c:pt idx="39">
                  <c:v>135</c:v>
                </c:pt>
                <c:pt idx="40">
                  <c:v>156</c:v>
                </c:pt>
                <c:pt idx="41">
                  <c:v>148</c:v>
                </c:pt>
                <c:pt idx="42">
                  <c:v>147</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Admin!Deaths_female</c:f>
              <c:numCache>
                <c:formatCode>#,##0</c:formatCode>
                <c:ptCount val="43"/>
                <c:pt idx="0">
                  <c:v>79</c:v>
                </c:pt>
                <c:pt idx="1">
                  <c:v>76</c:v>
                </c:pt>
                <c:pt idx="2">
                  <c:v>70</c:v>
                </c:pt>
                <c:pt idx="3">
                  <c:v>63</c:v>
                </c:pt>
                <c:pt idx="4">
                  <c:v>69</c:v>
                </c:pt>
                <c:pt idx="5">
                  <c:v>50</c:v>
                </c:pt>
                <c:pt idx="6">
                  <c:v>60</c:v>
                </c:pt>
                <c:pt idx="7">
                  <c:v>53</c:v>
                </c:pt>
                <c:pt idx="8">
                  <c:v>55</c:v>
                </c:pt>
                <c:pt idx="9">
                  <c:v>70</c:v>
                </c:pt>
                <c:pt idx="10">
                  <c:v>70</c:v>
                </c:pt>
                <c:pt idx="11">
                  <c:v>73</c:v>
                </c:pt>
                <c:pt idx="12">
                  <c:v>60</c:v>
                </c:pt>
                <c:pt idx="13">
                  <c:v>75</c:v>
                </c:pt>
                <c:pt idx="14">
                  <c:v>62</c:v>
                </c:pt>
                <c:pt idx="15">
                  <c:v>41</c:v>
                </c:pt>
                <c:pt idx="16">
                  <c:v>69</c:v>
                </c:pt>
                <c:pt idx="17">
                  <c:v>59</c:v>
                </c:pt>
                <c:pt idx="18">
                  <c:v>61</c:v>
                </c:pt>
                <c:pt idx="19">
                  <c:v>58</c:v>
                </c:pt>
                <c:pt idx="20">
                  <c:v>75</c:v>
                </c:pt>
                <c:pt idx="21">
                  <c:v>50</c:v>
                </c:pt>
                <c:pt idx="22">
                  <c:v>51</c:v>
                </c:pt>
                <c:pt idx="23">
                  <c:v>56</c:v>
                </c:pt>
                <c:pt idx="24">
                  <c:v>58</c:v>
                </c:pt>
                <c:pt idx="25">
                  <c:v>51</c:v>
                </c:pt>
                <c:pt idx="26">
                  <c:v>45</c:v>
                </c:pt>
                <c:pt idx="27">
                  <c:v>48</c:v>
                </c:pt>
                <c:pt idx="28">
                  <c:v>46</c:v>
                </c:pt>
                <c:pt idx="29">
                  <c:v>39</c:v>
                </c:pt>
                <c:pt idx="30">
                  <c:v>51</c:v>
                </c:pt>
                <c:pt idx="31">
                  <c:v>50</c:v>
                </c:pt>
                <c:pt idx="32">
                  <c:v>36</c:v>
                </c:pt>
                <c:pt idx="33">
                  <c:v>35</c:v>
                </c:pt>
                <c:pt idx="34">
                  <c:v>52</c:v>
                </c:pt>
                <c:pt idx="35">
                  <c:v>42</c:v>
                </c:pt>
                <c:pt idx="36">
                  <c:v>39</c:v>
                </c:pt>
                <c:pt idx="37">
                  <c:v>50</c:v>
                </c:pt>
                <c:pt idx="38">
                  <c:v>40</c:v>
                </c:pt>
                <c:pt idx="39">
                  <c:v>46</c:v>
                </c:pt>
                <c:pt idx="40">
                  <c:v>44</c:v>
                </c:pt>
                <c:pt idx="41">
                  <c:v>37</c:v>
                </c:pt>
                <c:pt idx="42">
                  <c:v>37</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Accidental drowning (ICD-10 W65–W74), by sex and year, 1979–2021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Admin!ASR_male</c:f>
              <c:numCache>
                <c:formatCode>0.0</c:formatCode>
                <c:ptCount val="43"/>
                <c:pt idx="0">
                  <c:v>3.5673159999999999</c:v>
                </c:pt>
                <c:pt idx="1">
                  <c:v>3.6572992000000002</c:v>
                </c:pt>
                <c:pt idx="2">
                  <c:v>3.5292775000000001</c:v>
                </c:pt>
                <c:pt idx="3">
                  <c:v>3.4163749999999999</c:v>
                </c:pt>
                <c:pt idx="4">
                  <c:v>3.3515820000000001</c:v>
                </c:pt>
                <c:pt idx="5">
                  <c:v>2.8263807000000001</c:v>
                </c:pt>
                <c:pt idx="6">
                  <c:v>2.8937822</c:v>
                </c:pt>
                <c:pt idx="7">
                  <c:v>2.6045147000000002</c:v>
                </c:pt>
                <c:pt idx="8">
                  <c:v>2.9047586999999999</c:v>
                </c:pt>
                <c:pt idx="9">
                  <c:v>2.8315217000000001</c:v>
                </c:pt>
                <c:pt idx="10">
                  <c:v>2.9698441999999998</c:v>
                </c:pt>
                <c:pt idx="11">
                  <c:v>2.5641902000000001</c:v>
                </c:pt>
                <c:pt idx="12">
                  <c:v>2.4042080000000001</c:v>
                </c:pt>
                <c:pt idx="13">
                  <c:v>2.4207762000000002</c:v>
                </c:pt>
                <c:pt idx="14">
                  <c:v>2.5335076999999999</c:v>
                </c:pt>
                <c:pt idx="15">
                  <c:v>2.3089363000000001</c:v>
                </c:pt>
                <c:pt idx="16">
                  <c:v>2.0538579000000001</c:v>
                </c:pt>
                <c:pt idx="17">
                  <c:v>2.0865081000000001</c:v>
                </c:pt>
                <c:pt idx="18">
                  <c:v>2.3126055999999999</c:v>
                </c:pt>
                <c:pt idx="19">
                  <c:v>2.0881908</c:v>
                </c:pt>
                <c:pt idx="20">
                  <c:v>2.1668854999999998</c:v>
                </c:pt>
                <c:pt idx="21">
                  <c:v>1.9006050000000001</c:v>
                </c:pt>
                <c:pt idx="22">
                  <c:v>2.2006662000000001</c:v>
                </c:pt>
                <c:pt idx="23">
                  <c:v>1.8276441999999999</c:v>
                </c:pt>
                <c:pt idx="24">
                  <c:v>1.4800384</c:v>
                </c:pt>
                <c:pt idx="25">
                  <c:v>1.4709483999999999</c:v>
                </c:pt>
                <c:pt idx="26">
                  <c:v>1.4687549</c:v>
                </c:pt>
                <c:pt idx="27">
                  <c:v>1.5878249</c:v>
                </c:pt>
                <c:pt idx="28">
                  <c:v>1.3900516000000001</c:v>
                </c:pt>
                <c:pt idx="29">
                  <c:v>1.3608049</c:v>
                </c:pt>
                <c:pt idx="30">
                  <c:v>1.3814770999999999</c:v>
                </c:pt>
                <c:pt idx="31">
                  <c:v>1.5591069</c:v>
                </c:pt>
                <c:pt idx="32">
                  <c:v>1.1604768999999999</c:v>
                </c:pt>
                <c:pt idx="33">
                  <c:v>1.3825935</c:v>
                </c:pt>
                <c:pt idx="34">
                  <c:v>1.4034690000000001</c:v>
                </c:pt>
                <c:pt idx="35">
                  <c:v>1.2990742</c:v>
                </c:pt>
                <c:pt idx="36">
                  <c:v>1.2146547999999999</c:v>
                </c:pt>
                <c:pt idx="37">
                  <c:v>1.3062807000000001</c:v>
                </c:pt>
                <c:pt idx="38">
                  <c:v>0.9716091</c:v>
                </c:pt>
                <c:pt idx="39">
                  <c:v>1.0676378</c:v>
                </c:pt>
                <c:pt idx="40">
                  <c:v>1.2101580000000001</c:v>
                </c:pt>
                <c:pt idx="41">
                  <c:v>1.1284841999999999</c:v>
                </c:pt>
                <c:pt idx="42">
                  <c:v>1.1054250000000001</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Admin!ASR_female</c:f>
              <c:numCache>
                <c:formatCode>0.0</c:formatCode>
                <c:ptCount val="43"/>
                <c:pt idx="0">
                  <c:v>1.0221389000000001</c:v>
                </c:pt>
                <c:pt idx="1">
                  <c:v>0.98203390000000002</c:v>
                </c:pt>
                <c:pt idx="2">
                  <c:v>0.95810289999999998</c:v>
                </c:pt>
                <c:pt idx="3">
                  <c:v>0.78036550000000005</c:v>
                </c:pt>
                <c:pt idx="4">
                  <c:v>0.87421510000000002</c:v>
                </c:pt>
                <c:pt idx="5">
                  <c:v>0.61895279999999997</c:v>
                </c:pt>
                <c:pt idx="6">
                  <c:v>0.75234849999999998</c:v>
                </c:pt>
                <c:pt idx="7">
                  <c:v>0.64702219999999999</c:v>
                </c:pt>
                <c:pt idx="8">
                  <c:v>0.66273629999999994</c:v>
                </c:pt>
                <c:pt idx="9">
                  <c:v>0.82734189999999996</c:v>
                </c:pt>
                <c:pt idx="10">
                  <c:v>0.82400490000000004</c:v>
                </c:pt>
                <c:pt idx="11">
                  <c:v>0.82294820000000002</c:v>
                </c:pt>
                <c:pt idx="12">
                  <c:v>0.67793020000000004</c:v>
                </c:pt>
                <c:pt idx="13">
                  <c:v>0.83399279999999998</c:v>
                </c:pt>
                <c:pt idx="14">
                  <c:v>0.68450489999999997</c:v>
                </c:pt>
                <c:pt idx="15">
                  <c:v>0.44107740000000001</c:v>
                </c:pt>
                <c:pt idx="16">
                  <c:v>0.76697530000000003</c:v>
                </c:pt>
                <c:pt idx="17">
                  <c:v>0.62112979999999995</c:v>
                </c:pt>
                <c:pt idx="18">
                  <c:v>0.65477439999999998</c:v>
                </c:pt>
                <c:pt idx="19">
                  <c:v>0.62556860000000003</c:v>
                </c:pt>
                <c:pt idx="20">
                  <c:v>0.78569560000000005</c:v>
                </c:pt>
                <c:pt idx="21">
                  <c:v>0.5236634</c:v>
                </c:pt>
                <c:pt idx="22">
                  <c:v>0.52135790000000004</c:v>
                </c:pt>
                <c:pt idx="23">
                  <c:v>0.57202410000000004</c:v>
                </c:pt>
                <c:pt idx="24">
                  <c:v>0.58698950000000005</c:v>
                </c:pt>
                <c:pt idx="25">
                  <c:v>0.50472859999999997</c:v>
                </c:pt>
                <c:pt idx="26">
                  <c:v>0.435332</c:v>
                </c:pt>
                <c:pt idx="27">
                  <c:v>0.46158709999999997</c:v>
                </c:pt>
                <c:pt idx="28">
                  <c:v>0.44284960000000001</c:v>
                </c:pt>
                <c:pt idx="29">
                  <c:v>0.36889270000000002</c:v>
                </c:pt>
                <c:pt idx="30">
                  <c:v>0.4512236</c:v>
                </c:pt>
                <c:pt idx="31">
                  <c:v>0.42607830000000002</c:v>
                </c:pt>
                <c:pt idx="32">
                  <c:v>0.29726760000000002</c:v>
                </c:pt>
                <c:pt idx="33">
                  <c:v>0.28937259999999998</c:v>
                </c:pt>
                <c:pt idx="34">
                  <c:v>0.41555389999999998</c:v>
                </c:pt>
                <c:pt idx="35">
                  <c:v>0.34130650000000001</c:v>
                </c:pt>
                <c:pt idx="36">
                  <c:v>0.32088060000000002</c:v>
                </c:pt>
                <c:pt idx="37">
                  <c:v>0.39187810000000001</c:v>
                </c:pt>
                <c:pt idx="38">
                  <c:v>0.30975849999999999</c:v>
                </c:pt>
                <c:pt idx="39">
                  <c:v>0.36068810000000001</c:v>
                </c:pt>
                <c:pt idx="40">
                  <c:v>0.3276387</c:v>
                </c:pt>
                <c:pt idx="41">
                  <c:v>0.28939730000000002</c:v>
                </c:pt>
                <c:pt idx="42">
                  <c:v>0.2917728</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Accidental drowning (ICD-10 W65–W74),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1.1593605</c:v>
                </c:pt>
                <c:pt idx="1">
                  <c:v>0.7215068</c:v>
                </c:pt>
                <c:pt idx="2">
                  <c:v>0.35909049999999998</c:v>
                </c:pt>
                <c:pt idx="3">
                  <c:v>0.65614039999999996</c:v>
                </c:pt>
                <c:pt idx="4">
                  <c:v>1.9113378000000001</c:v>
                </c:pt>
                <c:pt idx="5">
                  <c:v>1.4154852</c:v>
                </c:pt>
                <c:pt idx="6">
                  <c:v>1.3822023000000001</c:v>
                </c:pt>
                <c:pt idx="7">
                  <c:v>0.86184240000000001</c:v>
                </c:pt>
                <c:pt idx="8">
                  <c:v>0.6128285</c:v>
                </c:pt>
                <c:pt idx="9">
                  <c:v>0.85647660000000003</c:v>
                </c:pt>
                <c:pt idx="10">
                  <c:v>0.5036794</c:v>
                </c:pt>
                <c:pt idx="11">
                  <c:v>1.4425492</c:v>
                </c:pt>
                <c:pt idx="12">
                  <c:v>1.5466991000000001</c:v>
                </c:pt>
                <c:pt idx="13">
                  <c:v>2.105137</c:v>
                </c:pt>
                <c:pt idx="14">
                  <c:v>0.90140109999999996</c:v>
                </c:pt>
                <c:pt idx="15">
                  <c:v>1.2891847999999999</c:v>
                </c:pt>
                <c:pt idx="16">
                  <c:v>3.6005473000000001</c:v>
                </c:pt>
                <c:pt idx="17">
                  <c:v>1.9155529</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1.3630125</c:v>
                </c:pt>
                <c:pt idx="1">
                  <c:v>0.25471830000000001</c:v>
                </c:pt>
                <c:pt idx="2">
                  <c:v>0.25366290000000002</c:v>
                </c:pt>
                <c:pt idx="3">
                  <c:v>0.13935339999999999</c:v>
                </c:pt>
                <c:pt idx="4">
                  <c:v>0.25436429999999999</c:v>
                </c:pt>
                <c:pt idx="5">
                  <c:v>0.22133249999999999</c:v>
                </c:pt>
                <c:pt idx="6">
                  <c:v>0.20853060000000001</c:v>
                </c:pt>
                <c:pt idx="7">
                  <c:v>0.10648009999999999</c:v>
                </c:pt>
                <c:pt idx="8">
                  <c:v>0.1192448</c:v>
                </c:pt>
                <c:pt idx="9">
                  <c:v>0.1200865</c:v>
                </c:pt>
                <c:pt idx="10">
                  <c:v>0.36701830000000002</c:v>
                </c:pt>
                <c:pt idx="11">
                  <c:v>0.25381740000000003</c:v>
                </c:pt>
                <c:pt idx="12">
                  <c:v>0.13265540000000001</c:v>
                </c:pt>
                <c:pt idx="13">
                  <c:v>0.30183850000000001</c:v>
                </c:pt>
                <c:pt idx="14">
                  <c:v>0.33779160000000003</c:v>
                </c:pt>
                <c:pt idx="15">
                  <c:v>0.47692519999999999</c:v>
                </c:pt>
                <c:pt idx="16">
                  <c:v>0</c:v>
                </c:pt>
                <c:pt idx="17">
                  <c:v>0.30727349999999998</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Accidental drowning (ICD-10 W65–W74),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-9</c:v>
                </c:pt>
                <c:pt idx="1">
                  <c:v>-6</c:v>
                </c:pt>
                <c:pt idx="2">
                  <c:v>-3</c:v>
                </c:pt>
                <c:pt idx="3">
                  <c:v>-5</c:v>
                </c:pt>
                <c:pt idx="4">
                  <c:v>-16</c:v>
                </c:pt>
                <c:pt idx="5">
                  <c:v>-13</c:v>
                </c:pt>
                <c:pt idx="6">
                  <c:v>-13</c:v>
                </c:pt>
                <c:pt idx="7">
                  <c:v>-8</c:v>
                </c:pt>
                <c:pt idx="8">
                  <c:v>-5</c:v>
                </c:pt>
                <c:pt idx="9">
                  <c:v>-7</c:v>
                </c:pt>
                <c:pt idx="10">
                  <c:v>-4</c:v>
                </c:pt>
                <c:pt idx="11">
                  <c:v>-11</c:v>
                </c:pt>
                <c:pt idx="12">
                  <c:v>-11</c:v>
                </c:pt>
                <c:pt idx="13">
                  <c:v>-13</c:v>
                </c:pt>
                <c:pt idx="14">
                  <c:v>-5</c:v>
                </c:pt>
                <c:pt idx="15">
                  <c:v>-5</c:v>
                </c:pt>
                <c:pt idx="16">
                  <c:v>-9</c:v>
                </c:pt>
                <c:pt idx="17">
                  <c:v>-4</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10</c:v>
                </c:pt>
                <c:pt idx="1">
                  <c:v>2</c:v>
                </c:pt>
                <c:pt idx="2">
                  <c:v>2</c:v>
                </c:pt>
                <c:pt idx="3">
                  <c:v>1</c:v>
                </c:pt>
                <c:pt idx="4">
                  <c:v>2</c:v>
                </c:pt>
                <c:pt idx="5">
                  <c:v>2</c:v>
                </c:pt>
                <c:pt idx="6">
                  <c:v>2</c:v>
                </c:pt>
                <c:pt idx="7">
                  <c:v>1</c:v>
                </c:pt>
                <c:pt idx="8">
                  <c:v>1</c:v>
                </c:pt>
                <c:pt idx="9">
                  <c:v>1</c:v>
                </c:pt>
                <c:pt idx="10">
                  <c:v>3</c:v>
                </c:pt>
                <c:pt idx="11">
                  <c:v>2</c:v>
                </c:pt>
                <c:pt idx="12">
                  <c:v>1</c:v>
                </c:pt>
                <c:pt idx="13">
                  <c:v>2</c:v>
                </c:pt>
                <c:pt idx="14">
                  <c:v>2</c:v>
                </c:pt>
                <c:pt idx="15">
                  <c:v>2</c:v>
                </c:pt>
                <c:pt idx="16">
                  <c:v>0</c:v>
                </c:pt>
                <c:pt idx="17">
                  <c:v>1</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Accidental drowning (ICD-10 W65–W74), 1979–2021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5"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1"/>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210</v>
      </c>
    </row>
    <row r="2" spans="1:3" s="6" customFormat="1" ht="23.25">
      <c r="A2" s="163"/>
      <c r="B2" s="7" t="s">
        <v>39</v>
      </c>
    </row>
    <row r="4" spans="1:3" ht="21">
      <c r="A4" s="150"/>
      <c r="B4" s="13" t="s">
        <v>38</v>
      </c>
    </row>
    <row r="5" spans="1:3" ht="15.75">
      <c r="A5" s="149"/>
      <c r="B5" s="164" t="s">
        <v>29</v>
      </c>
    </row>
    <row r="6" spans="1:3" ht="30" customHeight="1">
      <c r="A6" s="149"/>
      <c r="B6" s="214" t="s">
        <v>223</v>
      </c>
      <c r="C6" s="214"/>
    </row>
    <row r="7" spans="1:3" ht="15.75">
      <c r="A7" s="149"/>
      <c r="B7" s="164" t="s">
        <v>40</v>
      </c>
      <c r="C7" s="147"/>
    </row>
    <row r="8" spans="1:3" ht="120" customHeight="1">
      <c r="A8" s="149"/>
      <c r="B8" s="214" t="s">
        <v>187</v>
      </c>
      <c r="C8" s="214"/>
    </row>
    <row r="9" spans="1:3" ht="15.75">
      <c r="A9" s="149"/>
      <c r="B9" s="147" t="s">
        <v>179</v>
      </c>
      <c r="C9" s="146"/>
    </row>
    <row r="10" spans="1:3" ht="16.5" customHeight="1">
      <c r="A10" s="149"/>
      <c r="B10" s="147" t="s">
        <v>131</v>
      </c>
      <c r="C10" s="147"/>
    </row>
    <row r="11" spans="1:3" ht="45" customHeight="1">
      <c r="A11" s="149"/>
      <c r="B11" s="214" t="s">
        <v>205</v>
      </c>
      <c r="C11" s="214"/>
    </row>
    <row r="12" spans="1:3" ht="76.5" customHeight="1">
      <c r="A12" s="149"/>
      <c r="B12" s="214" t="s">
        <v>202</v>
      </c>
      <c r="C12" s="214"/>
    </row>
    <row r="13" spans="1:3" ht="30" customHeight="1">
      <c r="A13" s="149"/>
      <c r="B13" s="214" t="s">
        <v>197</v>
      </c>
      <c r="C13" s="214"/>
    </row>
    <row r="14" spans="1:3" ht="89.25" customHeight="1">
      <c r="A14" s="149"/>
      <c r="B14" s="214" t="s">
        <v>227</v>
      </c>
      <c r="C14" s="214"/>
    </row>
    <row r="15" spans="1:3" ht="30.75" customHeight="1">
      <c r="A15" s="149"/>
      <c r="B15" s="214" t="s">
        <v>228</v>
      </c>
      <c r="C15" s="214"/>
    </row>
    <row r="16" spans="1:3" ht="15.75">
      <c r="A16" s="149"/>
      <c r="B16" s="164" t="s">
        <v>181</v>
      </c>
    </row>
    <row r="17" spans="1:3" ht="30" customHeight="1">
      <c r="A17" s="149"/>
      <c r="B17" s="214" t="s">
        <v>193</v>
      </c>
      <c r="C17" s="214"/>
    </row>
    <row r="19" spans="1:3" ht="21">
      <c r="A19" s="150"/>
      <c r="B19" s="13" t="s">
        <v>41</v>
      </c>
    </row>
    <row r="20" spans="1:3" ht="15.75">
      <c r="A20" s="149"/>
      <c r="B20" s="164" t="s">
        <v>45</v>
      </c>
    </row>
    <row r="21" spans="1:3" ht="15.75">
      <c r="A21" s="149"/>
      <c r="B21" s="147" t="s">
        <v>222</v>
      </c>
    </row>
    <row r="22" spans="1:3" ht="15.75">
      <c r="A22" s="149"/>
      <c r="B22" s="164" t="s">
        <v>43</v>
      </c>
      <c r="C22" s="8" t="s">
        <v>44</v>
      </c>
    </row>
    <row r="23" spans="1:3" ht="15.75">
      <c r="A23" s="149"/>
      <c r="B23" s="165" t="s">
        <v>183</v>
      </c>
      <c r="C23" s="3" t="s">
        <v>24</v>
      </c>
    </row>
    <row r="24" spans="1:3" ht="15.75">
      <c r="A24" s="149"/>
      <c r="B24" s="166" t="s">
        <v>101</v>
      </c>
      <c r="C24" s="3" t="s">
        <v>24</v>
      </c>
    </row>
    <row r="25" spans="1:3" ht="15.75">
      <c r="A25" s="149"/>
      <c r="B25" s="167" t="s">
        <v>102</v>
      </c>
      <c r="C25" s="3" t="s">
        <v>24</v>
      </c>
    </row>
    <row r="26" spans="1:3" ht="15.75">
      <c r="A26" s="149"/>
      <c r="B26" s="168" t="s">
        <v>103</v>
      </c>
      <c r="C26" s="3" t="s">
        <v>24</v>
      </c>
    </row>
    <row r="27" spans="1:3" ht="15.75">
      <c r="A27" s="149"/>
      <c r="B27" s="169" t="s">
        <v>104</v>
      </c>
      <c r="C27" s="3" t="s">
        <v>24</v>
      </c>
    </row>
    <row r="28" spans="1:3" ht="15.75">
      <c r="A28" s="149"/>
      <c r="B28" s="170" t="s">
        <v>105</v>
      </c>
      <c r="C28" s="3" t="s">
        <v>24</v>
      </c>
    </row>
    <row r="29" spans="1:3" ht="15.75">
      <c r="A29" s="149"/>
      <c r="B29" s="171" t="s">
        <v>106</v>
      </c>
      <c r="C29" s="3" t="s">
        <v>24</v>
      </c>
    </row>
    <row r="30" spans="1:3" ht="15.75">
      <c r="A30" s="149"/>
      <c r="B30" s="172" t="s">
        <v>107</v>
      </c>
      <c r="C30" s="3" t="s">
        <v>24</v>
      </c>
    </row>
    <row r="31" spans="1:3" ht="15.75">
      <c r="A31" s="149"/>
      <c r="B31" s="173" t="s">
        <v>108</v>
      </c>
      <c r="C31" s="3">
        <v>910</v>
      </c>
    </row>
    <row r="32" spans="1:3" ht="15.75">
      <c r="A32" s="149"/>
      <c r="B32" s="174" t="s">
        <v>109</v>
      </c>
      <c r="C32" s="3" t="s">
        <v>217</v>
      </c>
    </row>
    <row r="33" spans="1:3" ht="15.75">
      <c r="A33" s="149"/>
      <c r="B33" s="164" t="s">
        <v>50</v>
      </c>
    </row>
    <row r="34" spans="1:3" ht="15.75">
      <c r="A34" s="149"/>
      <c r="B34" s="147" t="s">
        <v>220</v>
      </c>
    </row>
    <row r="35" spans="1:3" ht="15.75">
      <c r="A35" s="149"/>
      <c r="B35" s="164" t="s">
        <v>57</v>
      </c>
      <c r="C35" s="76" t="s">
        <v>58</v>
      </c>
    </row>
    <row r="36" spans="1:3" ht="15.75">
      <c r="A36" s="149"/>
      <c r="B36" s="56" t="s">
        <v>211</v>
      </c>
      <c r="C36" s="55" t="s">
        <v>221</v>
      </c>
    </row>
    <row r="37" spans="1:3" ht="15.75">
      <c r="A37" s="149"/>
      <c r="B37" s="147" t="s">
        <v>190</v>
      </c>
    </row>
    <row r="38" spans="1:3" ht="15.75">
      <c r="A38" s="149"/>
      <c r="B38" s="164" t="s">
        <v>37</v>
      </c>
    </row>
    <row r="39" spans="1:3" ht="15.75">
      <c r="A39" s="149"/>
      <c r="B39" s="175" t="s">
        <v>159</v>
      </c>
    </row>
    <row r="40" spans="1:3" ht="30" customHeight="1">
      <c r="A40" s="149"/>
      <c r="B40" s="214" t="s">
        <v>158</v>
      </c>
      <c r="C40" s="214"/>
    </row>
    <row r="41" spans="1:3" ht="45" customHeight="1">
      <c r="A41" s="149"/>
      <c r="B41" s="216" t="s">
        <v>178</v>
      </c>
      <c r="C41" s="216"/>
    </row>
    <row r="42" spans="1:3" ht="15.75">
      <c r="A42" s="149"/>
      <c r="B42" s="164" t="s">
        <v>130</v>
      </c>
    </row>
    <row r="43" spans="1:3" ht="15.75">
      <c r="A43" s="149"/>
      <c r="B43" s="147" t="s">
        <v>139</v>
      </c>
    </row>
    <row r="44" spans="1:3" ht="30" customHeight="1">
      <c r="A44" s="149"/>
      <c r="B44" s="214" t="s">
        <v>182</v>
      </c>
      <c r="C44" s="214"/>
    </row>
    <row r="45" spans="1:3" ht="30" customHeight="1">
      <c r="A45" s="149"/>
      <c r="B45" s="214" t="s">
        <v>164</v>
      </c>
      <c r="C45" s="214"/>
    </row>
    <row r="46" spans="1:3" ht="30" customHeight="1">
      <c r="A46" s="149"/>
      <c r="B46" s="217" t="s">
        <v>160</v>
      </c>
      <c r="C46" s="217"/>
    </row>
    <row r="47" spans="1:3" ht="150" customHeight="1">
      <c r="A47" s="149"/>
      <c r="B47" s="215" t="s">
        <v>203</v>
      </c>
      <c r="C47" s="215"/>
    </row>
    <row r="48" spans="1:3" ht="30" customHeight="1">
      <c r="A48" s="149"/>
      <c r="B48" s="215" t="s">
        <v>161</v>
      </c>
      <c r="C48" s="215"/>
    </row>
    <row r="49" spans="1:16" ht="15.75">
      <c r="A49" s="149"/>
      <c r="B49" s="176" t="s">
        <v>162</v>
      </c>
      <c r="C49" s="176"/>
    </row>
    <row r="50" spans="1:16" ht="15.75">
      <c r="A50" s="149"/>
      <c r="B50" s="176" t="s">
        <v>163</v>
      </c>
      <c r="C50" s="176"/>
    </row>
    <row r="51" spans="1:16" ht="60" customHeight="1">
      <c r="A51" s="149"/>
      <c r="B51" s="216" t="s">
        <v>165</v>
      </c>
      <c r="C51" s="216"/>
    </row>
    <row r="52" spans="1:16" ht="30" customHeight="1">
      <c r="A52" s="149"/>
      <c r="B52" s="216" t="s">
        <v>166</v>
      </c>
      <c r="C52" s="216"/>
    </row>
    <row r="53" spans="1:16" ht="15.75">
      <c r="A53" s="149"/>
      <c r="B53" s="147" t="s">
        <v>136</v>
      </c>
    </row>
    <row r="54" spans="1:16" ht="15.75">
      <c r="A54" s="149"/>
      <c r="B54" s="147" t="s">
        <v>137</v>
      </c>
    </row>
    <row r="55" spans="1:16" ht="60" customHeight="1">
      <c r="A55" s="149"/>
      <c r="B55" s="219" t="s">
        <v>194</v>
      </c>
      <c r="C55" s="219"/>
    </row>
    <row r="56" spans="1:16" ht="15.75">
      <c r="A56" s="149"/>
      <c r="B56" s="177" t="s">
        <v>171</v>
      </c>
      <c r="C56" s="131"/>
    </row>
    <row r="57" spans="1:16" ht="15.75">
      <c r="A57" s="149"/>
      <c r="B57" s="177" t="s">
        <v>169</v>
      </c>
    </row>
    <row r="58" spans="1:16" ht="15.75">
      <c r="A58" s="149"/>
      <c r="B58" s="177" t="s">
        <v>170</v>
      </c>
    </row>
    <row r="59" spans="1:16" ht="45" customHeight="1">
      <c r="A59" s="149"/>
      <c r="B59" s="218" t="s">
        <v>195</v>
      </c>
      <c r="C59" s="218"/>
    </row>
    <row r="60" spans="1:16" ht="15.75">
      <c r="A60" s="149"/>
      <c r="B60" s="164" t="s">
        <v>48</v>
      </c>
    </row>
    <row r="61" spans="1:16" ht="45" customHeight="1">
      <c r="B61" s="214" t="s">
        <v>49</v>
      </c>
      <c r="C61" s="214"/>
    </row>
    <row r="63" spans="1:16" ht="21" customHeight="1">
      <c r="B63" s="13" t="s">
        <v>42</v>
      </c>
      <c r="C63" s="4"/>
      <c r="D63" s="4"/>
      <c r="E63" s="4"/>
      <c r="F63" s="4"/>
      <c r="G63" s="4"/>
      <c r="H63" s="4"/>
      <c r="I63" s="4"/>
      <c r="J63" s="4"/>
      <c r="K63" s="4"/>
      <c r="L63" s="4"/>
      <c r="M63" s="4"/>
      <c r="N63" s="4"/>
      <c r="O63" s="4"/>
      <c r="P63" s="4"/>
    </row>
    <row r="64" spans="1:16" ht="15.75" customHeight="1">
      <c r="A64" s="149"/>
      <c r="B64" s="202" t="s">
        <v>189</v>
      </c>
      <c r="C64" s="201" t="s">
        <v>191</v>
      </c>
      <c r="D64" s="4"/>
      <c r="E64" s="4"/>
      <c r="F64" s="4"/>
      <c r="G64" s="4"/>
      <c r="H64" s="4"/>
      <c r="I64" s="4"/>
      <c r="J64" s="4"/>
      <c r="K64" s="4"/>
      <c r="L64" s="4"/>
      <c r="M64" s="4"/>
      <c r="N64" s="4"/>
      <c r="O64" s="4"/>
      <c r="P64" s="4"/>
    </row>
    <row r="65" spans="1:16" ht="15.75">
      <c r="A65" s="149"/>
      <c r="B65" s="200" t="s">
        <v>167</v>
      </c>
      <c r="C65" s="201" t="s">
        <v>192</v>
      </c>
      <c r="D65" s="4"/>
      <c r="E65" s="4"/>
      <c r="F65" s="4"/>
      <c r="G65" s="4"/>
      <c r="H65" s="4"/>
      <c r="I65" s="4"/>
      <c r="J65" s="4"/>
      <c r="K65" s="4"/>
      <c r="L65" s="4"/>
      <c r="M65" s="4"/>
      <c r="N65" s="4"/>
      <c r="O65" s="4"/>
      <c r="P65" s="4"/>
    </row>
    <row r="66" spans="1:16" ht="15.75">
      <c r="A66" s="149"/>
      <c r="B66" s="200" t="s">
        <v>168</v>
      </c>
      <c r="C66" s="201" t="s">
        <v>112</v>
      </c>
      <c r="D66" s="4"/>
      <c r="E66" s="4"/>
      <c r="F66" s="4"/>
      <c r="G66" s="4"/>
      <c r="H66" s="4"/>
      <c r="I66" s="4"/>
      <c r="J66" s="4"/>
      <c r="K66" s="4"/>
      <c r="L66" s="4"/>
      <c r="M66" s="4"/>
      <c r="N66" s="4"/>
      <c r="O66" s="4"/>
      <c r="P66" s="4"/>
    </row>
    <row r="67" spans="1:16">
      <c r="B67" s="1" t="s">
        <v>200</v>
      </c>
      <c r="C67" s="201" t="s">
        <v>198</v>
      </c>
    </row>
    <row r="68" spans="1:16">
      <c r="B68" s="1" t="s">
        <v>226</v>
      </c>
      <c r="C68" s="201" t="s">
        <v>206</v>
      </c>
    </row>
    <row r="69" spans="1:16">
      <c r="B69" s="1" t="s">
        <v>201</v>
      </c>
      <c r="C69" s="201" t="s">
        <v>199</v>
      </c>
    </row>
    <row r="70" spans="1:16">
      <c r="B70" s="1" t="s">
        <v>204</v>
      </c>
      <c r="C70" s="213" t="s">
        <v>207</v>
      </c>
    </row>
    <row r="71" spans="1:16">
      <c r="C71" s="4"/>
    </row>
  </sheetData>
  <mergeCells count="20">
    <mergeCell ref="B12:C12"/>
    <mergeCell ref="B59:C59"/>
    <mergeCell ref="B55:C55"/>
    <mergeCell ref="B14:C14"/>
    <mergeCell ref="B61:C61"/>
    <mergeCell ref="B6:C6"/>
    <mergeCell ref="B48:C48"/>
    <mergeCell ref="B47:C47"/>
    <mergeCell ref="B51:C51"/>
    <mergeCell ref="B52:C52"/>
    <mergeCell ref="B40:C40"/>
    <mergeCell ref="B44:C44"/>
    <mergeCell ref="B45:C45"/>
    <mergeCell ref="B46:C46"/>
    <mergeCell ref="B41:C41"/>
    <mergeCell ref="B8:C8"/>
    <mergeCell ref="B11:C11"/>
    <mergeCell ref="B13:C13"/>
    <mergeCell ref="B17:C17"/>
    <mergeCell ref="B15:C1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Accidental drowning (ICD-10 W65–W74), 1979–2021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Accidental drowning (ICD-10 W65–W74), 1979–2021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6" t="str">
        <f>Admin!$B$202</f>
        <v>Average annual and total change in mortality rates for Accidental drowning (ICD-10 W65–W74) in Australia, 1979–2021.</v>
      </c>
      <c r="M5" s="226"/>
      <c r="N5" s="226"/>
      <c r="O5" s="226"/>
      <c r="P5" s="40"/>
    </row>
    <row r="6" spans="1:16">
      <c r="B6" s="30"/>
      <c r="C6" s="28"/>
      <c r="D6" s="28"/>
      <c r="E6" s="28"/>
      <c r="F6" s="28"/>
      <c r="G6" s="28"/>
      <c r="H6" s="28"/>
      <c r="I6" s="28"/>
      <c r="J6" s="48"/>
      <c r="K6" s="48"/>
      <c r="L6" s="226"/>
      <c r="M6" s="226"/>
      <c r="N6" s="226"/>
      <c r="O6" s="226"/>
      <c r="P6" s="40"/>
    </row>
    <row r="7" spans="1:16">
      <c r="B7" s="30"/>
      <c r="C7" s="38" t="s">
        <v>80</v>
      </c>
      <c r="D7" s="28"/>
      <c r="E7" s="28"/>
      <c r="F7" s="32"/>
      <c r="G7" s="28" t="s">
        <v>111</v>
      </c>
      <c r="H7" s="28"/>
      <c r="I7" s="28"/>
      <c r="J7" s="48"/>
      <c r="K7" s="48"/>
      <c r="L7" s="227"/>
      <c r="M7" s="227"/>
      <c r="N7" s="227"/>
      <c r="O7" s="227"/>
      <c r="P7" s="40"/>
    </row>
    <row r="8" spans="1:16">
      <c r="B8" s="30"/>
      <c r="C8" s="239" t="str">
        <f xml:space="preserve"> "(Data available for " &amp;Admin!$D$6&amp; " to " &amp;Admin!$D$8 &amp;")"</f>
        <v>(Data available for 1979 to 2021)</v>
      </c>
      <c r="D8" s="239"/>
      <c r="E8" s="239"/>
      <c r="F8" s="239"/>
      <c r="G8" s="239"/>
      <c r="H8" s="239"/>
      <c r="I8" s="28"/>
      <c r="J8" s="48"/>
      <c r="K8" s="48"/>
      <c r="L8" s="248" t="s">
        <v>68</v>
      </c>
      <c r="M8" s="228" t="s">
        <v>1</v>
      </c>
      <c r="N8" s="228" t="s">
        <v>3</v>
      </c>
      <c r="O8" s="228" t="s">
        <v>4</v>
      </c>
      <c r="P8" s="236"/>
    </row>
    <row r="9" spans="1:16">
      <c r="B9" s="30"/>
      <c r="C9" s="239"/>
      <c r="D9" s="239"/>
      <c r="E9" s="239"/>
      <c r="F9" s="239"/>
      <c r="G9" s="239"/>
      <c r="H9" s="239"/>
      <c r="I9" s="28"/>
      <c r="J9" s="48"/>
      <c r="K9" s="48"/>
      <c r="L9" s="249"/>
      <c r="M9" s="229"/>
      <c r="N9" s="229"/>
      <c r="O9" s="229"/>
      <c r="P9" s="236"/>
    </row>
    <row r="10" spans="1:16">
      <c r="B10" s="30"/>
      <c r="C10" s="64">
        <v>1979</v>
      </c>
      <c r="D10" s="28"/>
      <c r="E10" s="28"/>
      <c r="F10" s="28"/>
      <c r="G10" s="64">
        <v>2021</v>
      </c>
      <c r="H10" s="28"/>
      <c r="I10" s="28"/>
      <c r="J10" s="247" t="s">
        <v>116</v>
      </c>
      <c r="K10" s="60"/>
      <c r="L10" s="238" t="str">
        <f>Admin!$C$191</f>
        <v>1979 – 2021</v>
      </c>
      <c r="M10" s="241">
        <f>Admin!F$187</f>
        <v>-2.7509379238778386E-2</v>
      </c>
      <c r="N10" s="241">
        <f>Admin!G$187</f>
        <v>-2.9408363065678178E-2</v>
      </c>
      <c r="O10" s="241">
        <f>Admin!H$187</f>
        <v>-2.7902193155994959E-2</v>
      </c>
      <c r="P10" s="29"/>
    </row>
    <row r="11" spans="1:16">
      <c r="B11" s="30"/>
      <c r="C11" s="28"/>
      <c r="D11" s="28"/>
      <c r="E11" s="28"/>
      <c r="F11" s="28"/>
      <c r="G11" s="28"/>
      <c r="H11" s="28"/>
      <c r="I11" s="28"/>
      <c r="J11" s="247"/>
      <c r="K11" s="60"/>
      <c r="L11" s="239"/>
      <c r="M11" s="242"/>
      <c r="N11" s="243"/>
      <c r="O11" s="243"/>
      <c r="P11" s="29"/>
    </row>
    <row r="12" spans="1:16">
      <c r="B12" s="30"/>
      <c r="C12" s="28"/>
      <c r="D12" s="28"/>
      <c r="E12" s="28"/>
      <c r="F12" s="28"/>
      <c r="G12" s="28"/>
      <c r="H12" s="28"/>
      <c r="I12" s="28"/>
      <c r="J12" s="246" t="s">
        <v>115</v>
      </c>
      <c r="K12" s="59"/>
      <c r="L12" s="238" t="str">
        <f>Admin!$C$191</f>
        <v>1979 – 2021</v>
      </c>
      <c r="M12" s="241">
        <f>Admin!F$186</f>
        <v>-0.69012417178629526</v>
      </c>
      <c r="N12" s="241">
        <f>Admin!G$186</f>
        <v>-0.71454681941955256</v>
      </c>
      <c r="O12" s="241">
        <f>Admin!H$186</f>
        <v>-0.69533788035092436</v>
      </c>
      <c r="P12" s="29"/>
    </row>
    <row r="13" spans="1:16">
      <c r="B13" s="30"/>
      <c r="C13" s="28"/>
      <c r="D13" s="28"/>
      <c r="E13" s="28"/>
      <c r="F13" s="28"/>
      <c r="G13" s="28"/>
      <c r="H13" s="28"/>
      <c r="I13" s="28"/>
      <c r="J13" s="246"/>
      <c r="K13" s="59"/>
      <c r="L13" s="240"/>
      <c r="M13" s="243"/>
      <c r="N13" s="243"/>
      <c r="O13" s="243"/>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1"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1"/>
      <c r="N15" s="221"/>
      <c r="O15" s="221"/>
      <c r="P15" s="39"/>
    </row>
    <row r="16" spans="1:16" ht="14.45" customHeight="1">
      <c r="B16" s="30"/>
      <c r="C16" s="28"/>
      <c r="D16" s="28"/>
      <c r="E16" s="28"/>
      <c r="F16" s="28"/>
      <c r="G16" s="28"/>
      <c r="H16" s="28"/>
      <c r="I16" s="28"/>
      <c r="J16" s="48"/>
      <c r="K16" s="48"/>
      <c r="L16" s="221"/>
      <c r="M16" s="221"/>
      <c r="N16" s="221"/>
      <c r="O16" s="221"/>
      <c r="P16" s="39"/>
    </row>
    <row r="17" spans="2:16">
      <c r="B17" s="30"/>
      <c r="C17" s="28"/>
      <c r="D17" s="28"/>
      <c r="E17" s="28"/>
      <c r="F17" s="28"/>
      <c r="G17" s="28"/>
      <c r="H17" s="28"/>
      <c r="I17" s="28"/>
      <c r="J17" s="48"/>
      <c r="K17" s="48"/>
      <c r="L17" s="221"/>
      <c r="M17" s="221"/>
      <c r="N17" s="221"/>
      <c r="O17" s="221"/>
      <c r="P17" s="39"/>
    </row>
    <row r="18" spans="2:16">
      <c r="B18" s="30"/>
      <c r="C18" s="28"/>
      <c r="D18" s="28"/>
      <c r="E18" s="28"/>
      <c r="F18" s="28"/>
      <c r="G18" s="28"/>
      <c r="H18" s="28"/>
      <c r="I18" s="28"/>
      <c r="J18" s="48"/>
      <c r="K18" s="48"/>
      <c r="L18" s="221"/>
      <c r="M18" s="221"/>
      <c r="N18" s="221"/>
      <c r="O18" s="221"/>
      <c r="P18" s="39"/>
    </row>
    <row r="19" spans="2:16">
      <c r="B19" s="30"/>
      <c r="C19" s="28"/>
      <c r="D19" s="28"/>
      <c r="E19" s="28"/>
      <c r="F19" s="28"/>
      <c r="G19" s="28"/>
      <c r="H19" s="28"/>
      <c r="I19" s="28"/>
      <c r="J19" s="48"/>
      <c r="K19" s="48"/>
      <c r="L19" s="221"/>
      <c r="M19" s="221"/>
      <c r="N19" s="221"/>
      <c r="O19" s="221"/>
      <c r="P19" s="39"/>
    </row>
    <row r="20" spans="2:16">
      <c r="B20" s="30"/>
      <c r="C20" s="28"/>
      <c r="D20" s="28"/>
      <c r="E20" s="28"/>
      <c r="F20" s="28"/>
      <c r="G20" s="28"/>
      <c r="H20" s="28"/>
      <c r="I20" s="28"/>
      <c r="J20" s="48"/>
      <c r="K20" s="48"/>
      <c r="L20" s="221"/>
      <c r="M20" s="221"/>
      <c r="N20" s="221"/>
      <c r="O20" s="221"/>
      <c r="P20" s="39"/>
    </row>
    <row r="21" spans="2:16">
      <c r="B21" s="30"/>
      <c r="C21" s="28"/>
      <c r="D21" s="28"/>
      <c r="E21" s="28"/>
      <c r="F21" s="28"/>
      <c r="G21" s="28"/>
      <c r="H21" s="28"/>
      <c r="I21" s="28"/>
      <c r="J21" s="48"/>
      <c r="K21" s="48"/>
      <c r="L21" s="221"/>
      <c r="M21" s="221"/>
      <c r="N21" s="221"/>
      <c r="O21" s="221"/>
      <c r="P21" s="39"/>
    </row>
    <row r="22" spans="2:16">
      <c r="B22" s="30"/>
      <c r="C22" s="28"/>
      <c r="D22" s="28"/>
      <c r="E22" s="28"/>
      <c r="F22" s="28"/>
      <c r="G22" s="28"/>
      <c r="H22" s="28"/>
      <c r="I22" s="28"/>
      <c r="J22" s="48"/>
      <c r="K22" s="48"/>
      <c r="L22" s="221"/>
      <c r="M22" s="221"/>
      <c r="N22" s="221"/>
      <c r="O22" s="221"/>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1" t="s">
        <v>224</v>
      </c>
      <c r="M24" s="221"/>
      <c r="N24" s="221"/>
      <c r="O24" s="221"/>
      <c r="P24" s="39"/>
    </row>
    <row r="25" spans="2:16">
      <c r="B25" s="30"/>
      <c r="C25" s="28"/>
      <c r="D25" s="28"/>
      <c r="E25" s="28"/>
      <c r="F25" s="28"/>
      <c r="G25" s="28"/>
      <c r="H25" s="28"/>
      <c r="I25" s="28"/>
      <c r="J25" s="48"/>
      <c r="K25" s="48"/>
      <c r="L25" s="221"/>
      <c r="M25" s="221"/>
      <c r="N25" s="221"/>
      <c r="O25" s="221"/>
      <c r="P25" s="39"/>
    </row>
    <row r="26" spans="2:16">
      <c r="B26" s="33"/>
      <c r="C26" s="31"/>
      <c r="D26" s="31"/>
      <c r="E26" s="31"/>
      <c r="F26" s="31"/>
      <c r="G26" s="31"/>
      <c r="H26" s="31"/>
      <c r="I26" s="31"/>
      <c r="J26" s="50"/>
      <c r="K26" s="50"/>
      <c r="L26" s="222"/>
      <c r="M26" s="222"/>
      <c r="N26" s="222"/>
      <c r="O26" s="222"/>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4" t="str">
        <f>Admin!B233</f>
        <v>Age-specific mortality rates (per 100,000 population) for Accidental drowning (ICD-10 W65–W74) in Australia, 1979–2021, 0–4 to 85+ years.</v>
      </c>
      <c r="M29" s="224"/>
      <c r="N29" s="224"/>
      <c r="O29" s="224"/>
      <c r="P29" s="42"/>
    </row>
    <row r="30" spans="2:16">
      <c r="B30" s="18"/>
      <c r="C30" s="36"/>
      <c r="D30" s="17"/>
      <c r="E30" s="17"/>
      <c r="F30" s="17"/>
      <c r="G30" s="17"/>
      <c r="H30" s="17"/>
      <c r="I30" s="17"/>
      <c r="J30" s="52"/>
      <c r="K30" s="52"/>
      <c r="L30" s="224"/>
      <c r="M30" s="224"/>
      <c r="N30" s="224"/>
      <c r="O30" s="224"/>
      <c r="P30" s="42"/>
    </row>
    <row r="31" spans="2:16">
      <c r="B31" s="18"/>
      <c r="C31" s="36" t="s">
        <v>81</v>
      </c>
      <c r="D31" s="17"/>
      <c r="E31" s="17"/>
      <c r="F31" s="17"/>
      <c r="G31" s="17" t="s">
        <v>82</v>
      </c>
      <c r="H31" s="17"/>
      <c r="I31" s="17"/>
      <c r="J31" s="52"/>
      <c r="K31" s="52"/>
      <c r="L31" s="225"/>
      <c r="M31" s="225"/>
      <c r="N31" s="225"/>
      <c r="O31" s="225"/>
      <c r="P31" s="42"/>
    </row>
    <row r="32" spans="2:16">
      <c r="B32" s="18"/>
      <c r="C32" s="237" t="str">
        <f xml:space="preserve"> "(Data available for " &amp;Admin!$D$6&amp; " to " &amp;Admin!$D$8 &amp;")"</f>
        <v>(Data available for 1979 to 2021)</v>
      </c>
      <c r="D32" s="237"/>
      <c r="E32" s="237"/>
      <c r="F32" s="237"/>
      <c r="G32" s="220" t="s">
        <v>117</v>
      </c>
      <c r="H32" s="220"/>
      <c r="I32" s="220" t="s">
        <v>118</v>
      </c>
      <c r="J32" s="220"/>
      <c r="K32" s="58"/>
      <c r="L32" s="244" t="s">
        <v>83</v>
      </c>
      <c r="M32" s="232" t="s">
        <v>1</v>
      </c>
      <c r="N32" s="232" t="s">
        <v>3</v>
      </c>
      <c r="O32" s="232" t="s">
        <v>4</v>
      </c>
      <c r="P32" s="23"/>
    </row>
    <row r="33" spans="2:16">
      <c r="B33" s="18"/>
      <c r="C33" s="237"/>
      <c r="D33" s="237"/>
      <c r="E33" s="237"/>
      <c r="F33" s="237"/>
      <c r="G33" s="220"/>
      <c r="H33" s="220"/>
      <c r="I33" s="220"/>
      <c r="J33" s="220"/>
      <c r="K33" s="58"/>
      <c r="L33" s="245"/>
      <c r="M33" s="233"/>
      <c r="N33" s="233"/>
      <c r="O33" s="233"/>
      <c r="P33" s="23"/>
    </row>
    <row r="34" spans="2:16">
      <c r="B34" s="18"/>
      <c r="C34" s="64">
        <v>1979</v>
      </c>
      <c r="D34" s="17"/>
      <c r="E34" s="64">
        <v>2021</v>
      </c>
      <c r="F34" s="17"/>
      <c r="G34" s="64" t="s">
        <v>6</v>
      </c>
      <c r="H34" s="17"/>
      <c r="I34" s="65" t="s">
        <v>23</v>
      </c>
      <c r="J34" s="52"/>
      <c r="K34" s="52"/>
      <c r="L34" s="230" t="str">
        <f>Admin!$C$219</f>
        <v>1979 – 2021</v>
      </c>
      <c r="M34" s="234">
        <f ca="1">Admin!F$215</f>
        <v>1.9476540633510835</v>
      </c>
      <c r="N34" s="234">
        <f ca="1">Admin!G$215</f>
        <v>0.55613414674097383</v>
      </c>
      <c r="O34" s="234">
        <f ca="1">Admin!H$215</f>
        <v>1.2483677060049503</v>
      </c>
      <c r="P34" s="23"/>
    </row>
    <row r="35" spans="2:16">
      <c r="B35" s="18"/>
      <c r="C35" s="17"/>
      <c r="D35" s="17"/>
      <c r="E35" s="17"/>
      <c r="F35" s="17"/>
      <c r="G35" s="17"/>
      <c r="H35" s="17"/>
      <c r="I35" s="17"/>
      <c r="J35" s="52"/>
      <c r="K35" s="52"/>
      <c r="L35" s="231"/>
      <c r="M35" s="235"/>
      <c r="N35" s="235"/>
      <c r="O35" s="23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3" t="str">
        <f>Admin!$B$222</f>
        <v>Provides an age-specific mortality rate (per 100,000 population) for selected range of years and age groups.</v>
      </c>
      <c r="M37" s="223"/>
      <c r="N37" s="223"/>
      <c r="O37" s="223"/>
      <c r="P37" s="43"/>
    </row>
    <row r="38" spans="2:16" ht="14.45" customHeight="1">
      <c r="B38" s="18"/>
      <c r="C38" s="17"/>
      <c r="D38" s="17"/>
      <c r="E38" s="17"/>
      <c r="F38" s="17"/>
      <c r="G38" s="17"/>
      <c r="H38" s="17"/>
      <c r="I38" s="17"/>
      <c r="J38" s="53"/>
      <c r="K38" s="53"/>
      <c r="L38" s="223"/>
      <c r="M38" s="223"/>
      <c r="N38" s="223"/>
      <c r="O38" s="223"/>
      <c r="P38" s="43"/>
    </row>
    <row r="39" spans="2:16">
      <c r="B39" s="18"/>
      <c r="C39" s="17"/>
      <c r="D39" s="17"/>
      <c r="E39" s="17"/>
      <c r="F39" s="17"/>
      <c r="G39" s="17"/>
      <c r="H39" s="17"/>
      <c r="I39" s="17"/>
      <c r="J39" s="52"/>
      <c r="K39" s="52"/>
      <c r="L39" s="223"/>
      <c r="M39" s="223"/>
      <c r="N39" s="223"/>
      <c r="O39" s="223"/>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3" t="s">
        <v>225</v>
      </c>
      <c r="M41" s="223"/>
      <c r="N41" s="223"/>
      <c r="O41" s="223"/>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0" bestFit="1" customWidth="1"/>
    <col min="16" max="16" width="13.140625" style="210"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0" bestFit="1" customWidth="1"/>
    <col min="32" max="32" width="13.140625" style="210"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0" bestFit="1" customWidth="1"/>
    <col min="48" max="48" width="13.140625" style="210"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6"/>
      <c r="P1" s="206"/>
      <c r="S1" s="45"/>
      <c r="T1" s="45"/>
      <c r="U1" s="45"/>
      <c r="V1" s="45"/>
      <c r="W1" s="45"/>
      <c r="X1" s="45"/>
      <c r="Y1" s="45"/>
      <c r="Z1" s="45"/>
      <c r="AA1" s="45"/>
      <c r="AB1" s="45"/>
      <c r="AC1" s="45"/>
      <c r="AD1" s="45"/>
      <c r="AE1" s="206"/>
      <c r="AF1" s="206"/>
      <c r="AI1" s="45"/>
      <c r="AJ1" s="45"/>
      <c r="AK1" s="45"/>
      <c r="AL1" s="45"/>
      <c r="AM1" s="45"/>
      <c r="AN1" s="45"/>
      <c r="AO1" s="45"/>
      <c r="AP1" s="45"/>
      <c r="AQ1" s="45"/>
      <c r="AR1" s="45"/>
      <c r="AS1" s="45"/>
      <c r="AT1" s="45"/>
      <c r="AU1" s="206"/>
      <c r="AV1" s="206"/>
      <c r="AW1" s="45"/>
    </row>
    <row r="2" spans="1:51" s="6" customFormat="1" ht="23.25">
      <c r="A2" s="163"/>
      <c r="B2" s="7" t="s">
        <v>30</v>
      </c>
      <c r="C2" s="44"/>
      <c r="D2" s="44"/>
      <c r="E2" s="44"/>
      <c r="F2" s="44"/>
      <c r="G2" s="44"/>
      <c r="H2" s="44"/>
      <c r="I2" s="44"/>
      <c r="J2" s="44"/>
      <c r="K2" s="44"/>
      <c r="L2" s="44"/>
      <c r="M2" s="44"/>
      <c r="N2" s="44"/>
      <c r="O2" s="207"/>
      <c r="P2" s="207"/>
      <c r="S2" s="44"/>
      <c r="T2" s="44"/>
      <c r="U2" s="44"/>
      <c r="V2" s="44"/>
      <c r="W2" s="44"/>
      <c r="X2" s="44"/>
      <c r="Y2" s="44"/>
      <c r="Z2" s="44"/>
      <c r="AA2" s="44"/>
      <c r="AB2" s="44"/>
      <c r="AC2" s="44"/>
      <c r="AD2" s="44"/>
      <c r="AE2" s="207"/>
      <c r="AF2" s="207"/>
      <c r="AI2" s="44"/>
      <c r="AJ2" s="44"/>
      <c r="AK2" s="44"/>
      <c r="AL2" s="44"/>
      <c r="AM2" s="44"/>
      <c r="AN2" s="44"/>
      <c r="AO2" s="44"/>
      <c r="AP2" s="44"/>
      <c r="AQ2" s="44"/>
      <c r="AR2" s="44"/>
      <c r="AS2" s="44"/>
      <c r="AT2" s="44"/>
      <c r="AU2" s="207"/>
      <c r="AV2" s="207"/>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8"/>
      <c r="P4" s="208"/>
      <c r="R4" s="158" t="s">
        <v>3</v>
      </c>
      <c r="S4" s="2"/>
      <c r="T4" s="2"/>
      <c r="U4" s="2"/>
      <c r="V4" s="2"/>
      <c r="W4" s="2"/>
      <c r="X4" s="2"/>
      <c r="Y4" s="2"/>
      <c r="Z4" s="2"/>
      <c r="AA4" s="2"/>
      <c r="AB4" s="2"/>
      <c r="AC4" s="2"/>
      <c r="AD4" s="2"/>
      <c r="AE4" s="208"/>
      <c r="AF4" s="208"/>
      <c r="AH4" s="158" t="s">
        <v>4</v>
      </c>
      <c r="AI4" s="2"/>
      <c r="AJ4" s="2"/>
      <c r="AK4" s="2"/>
      <c r="AL4" s="2"/>
      <c r="AM4" s="2"/>
      <c r="AN4" s="2"/>
      <c r="AO4" s="2"/>
      <c r="AP4" s="2"/>
      <c r="AQ4" s="2"/>
      <c r="AR4" s="2"/>
      <c r="AS4" s="2"/>
      <c r="AT4" s="2"/>
      <c r="AU4" s="208"/>
      <c r="AV4" s="208"/>
      <c r="AW4" s="2"/>
    </row>
    <row r="5" spans="1:51" s="76" customFormat="1">
      <c r="B5" s="8"/>
      <c r="C5" s="8"/>
      <c r="D5" s="178"/>
      <c r="E5" s="250" t="s">
        <v>124</v>
      </c>
      <c r="F5" s="250"/>
      <c r="G5" s="250"/>
      <c r="H5" s="250"/>
      <c r="I5" s="250"/>
      <c r="J5" s="77"/>
      <c r="K5" s="77"/>
      <c r="L5" s="77"/>
      <c r="M5" s="77"/>
      <c r="N5" s="250" t="s">
        <v>174</v>
      </c>
      <c r="O5" s="250"/>
      <c r="P5" s="250"/>
      <c r="R5" s="8"/>
      <c r="S5" s="8"/>
      <c r="T5" s="77"/>
      <c r="U5" s="250" t="s">
        <v>124</v>
      </c>
      <c r="V5" s="250"/>
      <c r="W5" s="250"/>
      <c r="X5" s="250"/>
      <c r="Y5" s="250"/>
      <c r="Z5" s="77"/>
      <c r="AA5" s="77"/>
      <c r="AB5" s="77"/>
      <c r="AC5" s="77"/>
      <c r="AD5" s="250" t="s">
        <v>174</v>
      </c>
      <c r="AE5" s="250"/>
      <c r="AF5" s="250"/>
      <c r="AH5" s="8"/>
      <c r="AI5" s="8"/>
      <c r="AJ5" s="77"/>
      <c r="AK5" s="250" t="s">
        <v>124</v>
      </c>
      <c r="AL5" s="250"/>
      <c r="AM5" s="250"/>
      <c r="AN5" s="250"/>
      <c r="AO5" s="250"/>
      <c r="AP5" s="77"/>
      <c r="AQ5" s="77"/>
      <c r="AR5" s="77"/>
      <c r="AS5" s="77"/>
      <c r="AT5" s="250" t="s">
        <v>174</v>
      </c>
      <c r="AU5" s="250"/>
      <c r="AV5" s="250"/>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9" t="s">
        <v>173</v>
      </c>
      <c r="P6" s="209"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9" t="s">
        <v>173</v>
      </c>
      <c r="AF6" s="209"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9" t="s">
        <v>173</v>
      </c>
      <c r="AV6" s="209"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2"/>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1" t="s">
        <v>24</v>
      </c>
      <c r="P14" s="211"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1" t="s">
        <v>24</v>
      </c>
      <c r="AF14" s="211"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1" t="s">
        <v>24</v>
      </c>
      <c r="AV14" s="211"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1" t="s">
        <v>24</v>
      </c>
      <c r="P15" s="211"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1" t="s">
        <v>24</v>
      </c>
      <c r="AF15" s="211"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1" t="s">
        <v>24</v>
      </c>
      <c r="AV15" s="211"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1" t="s">
        <v>24</v>
      </c>
      <c r="P16" s="211"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1" t="s">
        <v>24</v>
      </c>
      <c r="AF16" s="211"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1" t="s">
        <v>24</v>
      </c>
      <c r="AV16" s="211"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1" t="s">
        <v>24</v>
      </c>
      <c r="P17" s="211"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1" t="s">
        <v>24</v>
      </c>
      <c r="AF17" s="211"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1" t="s">
        <v>24</v>
      </c>
      <c r="AV17" s="211"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1" t="s">
        <v>24</v>
      </c>
      <c r="P18" s="211"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1" t="s">
        <v>24</v>
      </c>
      <c r="AF18" s="211"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1" t="s">
        <v>24</v>
      </c>
      <c r="AV18" s="211"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1" t="s">
        <v>24</v>
      </c>
      <c r="P19" s="211"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1" t="s">
        <v>24</v>
      </c>
      <c r="AF19" s="211"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1" t="s">
        <v>24</v>
      </c>
      <c r="AV19" s="211"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1" t="s">
        <v>24</v>
      </c>
      <c r="P20" s="211"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1" t="s">
        <v>24</v>
      </c>
      <c r="AF20" s="211"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1" t="s">
        <v>24</v>
      </c>
      <c r="AV20" s="211"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1" t="s">
        <v>24</v>
      </c>
      <c r="P21" s="211"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1" t="s">
        <v>24</v>
      </c>
      <c r="AF21" s="211"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1" t="s">
        <v>24</v>
      </c>
      <c r="AV21" s="211"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1" t="s">
        <v>24</v>
      </c>
      <c r="P22" s="211"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1" t="s">
        <v>24</v>
      </c>
      <c r="AF22" s="211"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1" t="s">
        <v>24</v>
      </c>
      <c r="AV22" s="211"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1" t="s">
        <v>24</v>
      </c>
      <c r="P23" s="211"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1" t="s">
        <v>24</v>
      </c>
      <c r="AF23" s="211"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1" t="s">
        <v>24</v>
      </c>
      <c r="AV23" s="211"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1" t="s">
        <v>24</v>
      </c>
      <c r="P24" s="211"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1" t="s">
        <v>24</v>
      </c>
      <c r="AF24" s="211"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1" t="s">
        <v>24</v>
      </c>
      <c r="AV24" s="211"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1" t="s">
        <v>24</v>
      </c>
      <c r="P25" s="211"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1" t="s">
        <v>24</v>
      </c>
      <c r="AF25" s="211"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1" t="s">
        <v>24</v>
      </c>
      <c r="AV25" s="211"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1" t="s">
        <v>24</v>
      </c>
      <c r="P26" s="211"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1" t="s">
        <v>24</v>
      </c>
      <c r="AF26" s="211"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1" t="s">
        <v>24</v>
      </c>
      <c r="AV26" s="211"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1" t="s">
        <v>24</v>
      </c>
      <c r="P27" s="211"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1" t="s">
        <v>24</v>
      </c>
      <c r="AF27" s="211"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1" t="s">
        <v>24</v>
      </c>
      <c r="AV27" s="211"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1" t="s">
        <v>24</v>
      </c>
      <c r="P28" s="211"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1" t="s">
        <v>24</v>
      </c>
      <c r="AF28" s="211"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1" t="s">
        <v>24</v>
      </c>
      <c r="AV28" s="211"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1" t="s">
        <v>24</v>
      </c>
      <c r="P29" s="211"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1" t="s">
        <v>24</v>
      </c>
      <c r="AF29" s="211"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1" t="s">
        <v>24</v>
      </c>
      <c r="AV29" s="211"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1" t="s">
        <v>24</v>
      </c>
      <c r="P30" s="211"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1" t="s">
        <v>24</v>
      </c>
      <c r="AF30" s="211"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1" t="s">
        <v>24</v>
      </c>
      <c r="AV30" s="211"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1" t="s">
        <v>24</v>
      </c>
      <c r="P31" s="211"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1" t="s">
        <v>24</v>
      </c>
      <c r="AF31" s="211"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1" t="s">
        <v>24</v>
      </c>
      <c r="AV31" s="211"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1" t="s">
        <v>24</v>
      </c>
      <c r="P32" s="211"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1" t="s">
        <v>24</v>
      </c>
      <c r="AF32" s="211"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1" t="s">
        <v>24</v>
      </c>
      <c r="AV32" s="211"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1" t="s">
        <v>24</v>
      </c>
      <c r="P33" s="211"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1" t="s">
        <v>24</v>
      </c>
      <c r="AF33" s="211"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1" t="s">
        <v>24</v>
      </c>
      <c r="AV33" s="211"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1" t="s">
        <v>24</v>
      </c>
      <c r="P34" s="211"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1" t="s">
        <v>24</v>
      </c>
      <c r="AF34" s="211"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1" t="s">
        <v>24</v>
      </c>
      <c r="AV34" s="211"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1" t="s">
        <v>24</v>
      </c>
      <c r="P35" s="211"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1" t="s">
        <v>24</v>
      </c>
      <c r="AF35" s="211"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1" t="s">
        <v>24</v>
      </c>
      <c r="AV35" s="211"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1" t="s">
        <v>24</v>
      </c>
      <c r="P36" s="211"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1" t="s">
        <v>24</v>
      </c>
      <c r="AF36" s="211"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1" t="s">
        <v>24</v>
      </c>
      <c r="AV36" s="211"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1" t="s">
        <v>24</v>
      </c>
      <c r="P37" s="211"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1" t="s">
        <v>24</v>
      </c>
      <c r="AF37" s="211"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1" t="s">
        <v>24</v>
      </c>
      <c r="AV37" s="211"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1" t="s">
        <v>24</v>
      </c>
      <c r="P38" s="211"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1" t="s">
        <v>24</v>
      </c>
      <c r="AF38" s="211"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1" t="s">
        <v>24</v>
      </c>
      <c r="AV38" s="211"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1" t="s">
        <v>24</v>
      </c>
      <c r="P39" s="211"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1" t="s">
        <v>24</v>
      </c>
      <c r="AF39" s="211"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1" t="s">
        <v>24</v>
      </c>
      <c r="AV39" s="211"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1" t="s">
        <v>24</v>
      </c>
      <c r="P40" s="211"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1" t="s">
        <v>24</v>
      </c>
      <c r="AF40" s="211"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1" t="s">
        <v>24</v>
      </c>
      <c r="AV40" s="211"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1" t="s">
        <v>24</v>
      </c>
      <c r="P41" s="211"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1" t="s">
        <v>24</v>
      </c>
      <c r="AF41" s="211"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1" t="s">
        <v>24</v>
      </c>
      <c r="AV41" s="211"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1" t="s">
        <v>24</v>
      </c>
      <c r="P42" s="211"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1" t="s">
        <v>24</v>
      </c>
      <c r="AF42" s="211"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1" t="s">
        <v>24</v>
      </c>
      <c r="AV42" s="211"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1" t="s">
        <v>24</v>
      </c>
      <c r="P43" s="211"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1" t="s">
        <v>24</v>
      </c>
      <c r="AF43" s="211"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1" t="s">
        <v>24</v>
      </c>
      <c r="AV43" s="211"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1" t="s">
        <v>24</v>
      </c>
      <c r="P44" s="211"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1" t="s">
        <v>24</v>
      </c>
      <c r="AF44" s="211"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1" t="s">
        <v>24</v>
      </c>
      <c r="AV44" s="211"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1" t="s">
        <v>24</v>
      </c>
      <c r="P45" s="211"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1" t="s">
        <v>24</v>
      </c>
      <c r="AF45" s="211"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1" t="s">
        <v>24</v>
      </c>
      <c r="AV45" s="211"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1" t="s">
        <v>24</v>
      </c>
      <c r="P46" s="211"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1" t="s">
        <v>24</v>
      </c>
      <c r="AF46" s="211"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1" t="s">
        <v>24</v>
      </c>
      <c r="AV46" s="211"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1" t="s">
        <v>24</v>
      </c>
      <c r="P47" s="211"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1" t="s">
        <v>24</v>
      </c>
      <c r="AF47" s="211"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1" t="s">
        <v>24</v>
      </c>
      <c r="AV47" s="211"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1" t="s">
        <v>24</v>
      </c>
      <c r="P48" s="211"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1" t="s">
        <v>24</v>
      </c>
      <c r="AF48" s="211"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1" t="s">
        <v>24</v>
      </c>
      <c r="AV48" s="211"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1" t="s">
        <v>24</v>
      </c>
      <c r="P49" s="211"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1" t="s">
        <v>24</v>
      </c>
      <c r="AF49" s="211"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1" t="s">
        <v>24</v>
      </c>
      <c r="AV49" s="211"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1" t="s">
        <v>24</v>
      </c>
      <c r="P50" s="211"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1" t="s">
        <v>24</v>
      </c>
      <c r="AF50" s="211"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1" t="s">
        <v>24</v>
      </c>
      <c r="AV50" s="211"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1" t="s">
        <v>24</v>
      </c>
      <c r="P51" s="211"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1" t="s">
        <v>24</v>
      </c>
      <c r="AF51" s="211"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1" t="s">
        <v>24</v>
      </c>
      <c r="AV51" s="211"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1" t="s">
        <v>24</v>
      </c>
      <c r="P52" s="211"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1" t="s">
        <v>24</v>
      </c>
      <c r="AF52" s="211"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1" t="s">
        <v>24</v>
      </c>
      <c r="AV52" s="211"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1" t="s">
        <v>24</v>
      </c>
      <c r="P53" s="211"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1" t="s">
        <v>24</v>
      </c>
      <c r="AF53" s="211"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1" t="s">
        <v>24</v>
      </c>
      <c r="AV53" s="211"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1" t="s">
        <v>24</v>
      </c>
      <c r="P54" s="211"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1" t="s">
        <v>24</v>
      </c>
      <c r="AF54" s="211"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1" t="s">
        <v>24</v>
      </c>
      <c r="AV54" s="211"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1" t="s">
        <v>24</v>
      </c>
      <c r="P55" s="211"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1" t="s">
        <v>24</v>
      </c>
      <c r="AF55" s="211"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1" t="s">
        <v>24</v>
      </c>
      <c r="AV55" s="211"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1" t="s">
        <v>24</v>
      </c>
      <c r="P56" s="211"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1" t="s">
        <v>24</v>
      </c>
      <c r="AF56" s="211"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1" t="s">
        <v>24</v>
      </c>
      <c r="AV56" s="211"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1" t="s">
        <v>24</v>
      </c>
      <c r="P57" s="211"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1" t="s">
        <v>24</v>
      </c>
      <c r="AF57" s="211"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1" t="s">
        <v>24</v>
      </c>
      <c r="AV57" s="211"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1" t="s">
        <v>24</v>
      </c>
      <c r="P58" s="211"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1" t="s">
        <v>24</v>
      </c>
      <c r="AF58" s="211"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1" t="s">
        <v>24</v>
      </c>
      <c r="AV58" s="211"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1" t="s">
        <v>24</v>
      </c>
      <c r="P59" s="211"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1" t="s">
        <v>24</v>
      </c>
      <c r="AF59" s="211"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1" t="s">
        <v>24</v>
      </c>
      <c r="AV59" s="211"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1" t="s">
        <v>24</v>
      </c>
      <c r="P60" s="211"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1" t="s">
        <v>24</v>
      </c>
      <c r="AF60" s="211"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1" t="s">
        <v>24</v>
      </c>
      <c r="AV60" s="211"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1" t="s">
        <v>24</v>
      </c>
      <c r="P61" s="211"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1" t="s">
        <v>24</v>
      </c>
      <c r="AF61" s="211"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1" t="s">
        <v>24</v>
      </c>
      <c r="AV61" s="211"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1" t="s">
        <v>24</v>
      </c>
      <c r="P62" s="211"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1" t="s">
        <v>24</v>
      </c>
      <c r="AF62" s="211"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1" t="s">
        <v>24</v>
      </c>
      <c r="AV62" s="211"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1" t="s">
        <v>24</v>
      </c>
      <c r="P63" s="211"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1" t="s">
        <v>24</v>
      </c>
      <c r="AF63" s="211"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1" t="s">
        <v>24</v>
      </c>
      <c r="AV63" s="211"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1" t="s">
        <v>24</v>
      </c>
      <c r="P64" s="211"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1" t="s">
        <v>24</v>
      </c>
      <c r="AF64" s="211"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1" t="s">
        <v>24</v>
      </c>
      <c r="AV64" s="211"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1" t="s">
        <v>24</v>
      </c>
      <c r="P65" s="211"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1" t="s">
        <v>24</v>
      </c>
      <c r="AF65" s="211"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1" t="s">
        <v>24</v>
      </c>
      <c r="AV65" s="211"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1" t="s">
        <v>24</v>
      </c>
      <c r="P66" s="211"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1" t="s">
        <v>24</v>
      </c>
      <c r="AF66" s="211"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1" t="s">
        <v>24</v>
      </c>
      <c r="AV66" s="211"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1" t="s">
        <v>24</v>
      </c>
      <c r="P67" s="211"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1" t="s">
        <v>24</v>
      </c>
      <c r="AF67" s="211"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1" t="s">
        <v>24</v>
      </c>
      <c r="AV67" s="211"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1" t="s">
        <v>24</v>
      </c>
      <c r="P68" s="211"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1" t="s">
        <v>24</v>
      </c>
      <c r="AF68" s="211"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1" t="s">
        <v>24</v>
      </c>
      <c r="AV68" s="211"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1" t="s">
        <v>24</v>
      </c>
      <c r="P69" s="211"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1" t="s">
        <v>24</v>
      </c>
      <c r="AF69" s="211"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1" t="s">
        <v>24</v>
      </c>
      <c r="AV69" s="211"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1" t="s">
        <v>24</v>
      </c>
      <c r="P70" s="211"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1" t="s">
        <v>24</v>
      </c>
      <c r="AF70" s="211"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1" t="s">
        <v>24</v>
      </c>
      <c r="AV70" s="211"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1" t="s">
        <v>24</v>
      </c>
      <c r="P71" s="211"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1" t="s">
        <v>24</v>
      </c>
      <c r="AF71" s="211"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1" t="s">
        <v>24</v>
      </c>
      <c r="AV71" s="211"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1" t="s">
        <v>24</v>
      </c>
      <c r="P72" s="211"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1" t="s">
        <v>24</v>
      </c>
      <c r="AF72" s="211"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1" t="s">
        <v>24</v>
      </c>
      <c r="AV72" s="211"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1" t="s">
        <v>24</v>
      </c>
      <c r="P73" s="211"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1" t="s">
        <v>24</v>
      </c>
      <c r="AF73" s="211"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1" t="s">
        <v>24</v>
      </c>
      <c r="AV73" s="211"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1" t="s">
        <v>24</v>
      </c>
      <c r="P74" s="211"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1" t="s">
        <v>24</v>
      </c>
      <c r="AF74" s="211"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1" t="s">
        <v>24</v>
      </c>
      <c r="AV74" s="211" t="s">
        <v>24</v>
      </c>
      <c r="AW74" s="74" t="s">
        <v>24</v>
      </c>
      <c r="AY74" s="87">
        <v>1967</v>
      </c>
    </row>
    <row r="75" spans="2:51">
      <c r="B75" s="88">
        <v>1968</v>
      </c>
      <c r="C75" s="73" t="s">
        <v>24</v>
      </c>
      <c r="D75" s="74" t="s">
        <v>24</v>
      </c>
      <c r="E75" s="74" t="s">
        <v>24</v>
      </c>
      <c r="F75" s="74" t="s">
        <v>24</v>
      </c>
      <c r="G75" s="74" t="s">
        <v>24</v>
      </c>
      <c r="H75" s="74" t="s">
        <v>24</v>
      </c>
      <c r="I75" s="74" t="s">
        <v>24</v>
      </c>
      <c r="J75" s="74" t="s">
        <v>24</v>
      </c>
      <c r="K75" s="74" t="s">
        <v>24</v>
      </c>
      <c r="L75" s="74" t="s">
        <v>24</v>
      </c>
      <c r="M75" s="74" t="s">
        <v>24</v>
      </c>
      <c r="N75" s="73" t="s">
        <v>24</v>
      </c>
      <c r="O75" s="211" t="s">
        <v>24</v>
      </c>
      <c r="P75" s="211" t="s">
        <v>24</v>
      </c>
      <c r="R75" s="88">
        <v>1968</v>
      </c>
      <c r="S75" s="73" t="s">
        <v>24</v>
      </c>
      <c r="T75" s="74" t="s">
        <v>24</v>
      </c>
      <c r="U75" s="74" t="s">
        <v>24</v>
      </c>
      <c r="V75" s="74" t="s">
        <v>24</v>
      </c>
      <c r="W75" s="74" t="s">
        <v>24</v>
      </c>
      <c r="X75" s="74" t="s">
        <v>24</v>
      </c>
      <c r="Y75" s="74" t="s">
        <v>24</v>
      </c>
      <c r="Z75" s="74" t="s">
        <v>24</v>
      </c>
      <c r="AA75" s="74" t="s">
        <v>24</v>
      </c>
      <c r="AB75" s="74" t="s">
        <v>24</v>
      </c>
      <c r="AC75" s="74" t="s">
        <v>24</v>
      </c>
      <c r="AD75" s="73" t="s">
        <v>24</v>
      </c>
      <c r="AE75" s="211" t="s">
        <v>24</v>
      </c>
      <c r="AF75" s="211" t="s">
        <v>24</v>
      </c>
      <c r="AH75" s="88">
        <v>1968</v>
      </c>
      <c r="AI75" s="73" t="s">
        <v>24</v>
      </c>
      <c r="AJ75" s="74" t="s">
        <v>24</v>
      </c>
      <c r="AK75" s="74" t="s">
        <v>24</v>
      </c>
      <c r="AL75" s="74" t="s">
        <v>24</v>
      </c>
      <c r="AM75" s="74" t="s">
        <v>24</v>
      </c>
      <c r="AN75" s="74" t="s">
        <v>24</v>
      </c>
      <c r="AO75" s="74" t="s">
        <v>24</v>
      </c>
      <c r="AP75" s="74" t="s">
        <v>24</v>
      </c>
      <c r="AQ75" s="74" t="s">
        <v>24</v>
      </c>
      <c r="AR75" s="74" t="s">
        <v>24</v>
      </c>
      <c r="AS75" s="74" t="s">
        <v>24</v>
      </c>
      <c r="AT75" s="73" t="s">
        <v>24</v>
      </c>
      <c r="AU75" s="211" t="s">
        <v>24</v>
      </c>
      <c r="AV75" s="211" t="s">
        <v>24</v>
      </c>
      <c r="AW75" s="74" t="s">
        <v>24</v>
      </c>
      <c r="AY75" s="88">
        <v>1968</v>
      </c>
    </row>
    <row r="76" spans="2:51">
      <c r="B76" s="88">
        <v>1969</v>
      </c>
      <c r="C76" s="73" t="s">
        <v>24</v>
      </c>
      <c r="D76" s="74" t="s">
        <v>24</v>
      </c>
      <c r="E76" s="74" t="s">
        <v>24</v>
      </c>
      <c r="F76" s="74" t="s">
        <v>24</v>
      </c>
      <c r="G76" s="74" t="s">
        <v>24</v>
      </c>
      <c r="H76" s="74" t="s">
        <v>24</v>
      </c>
      <c r="I76" s="74" t="s">
        <v>24</v>
      </c>
      <c r="J76" s="74" t="s">
        <v>24</v>
      </c>
      <c r="K76" s="74" t="s">
        <v>24</v>
      </c>
      <c r="L76" s="74" t="s">
        <v>24</v>
      </c>
      <c r="M76" s="74" t="s">
        <v>24</v>
      </c>
      <c r="N76" s="73" t="s">
        <v>24</v>
      </c>
      <c r="O76" s="211" t="s">
        <v>24</v>
      </c>
      <c r="P76" s="211" t="s">
        <v>24</v>
      </c>
      <c r="R76" s="88">
        <v>1969</v>
      </c>
      <c r="S76" s="73" t="s">
        <v>24</v>
      </c>
      <c r="T76" s="74" t="s">
        <v>24</v>
      </c>
      <c r="U76" s="74" t="s">
        <v>24</v>
      </c>
      <c r="V76" s="74" t="s">
        <v>24</v>
      </c>
      <c r="W76" s="74" t="s">
        <v>24</v>
      </c>
      <c r="X76" s="74" t="s">
        <v>24</v>
      </c>
      <c r="Y76" s="74" t="s">
        <v>24</v>
      </c>
      <c r="Z76" s="74" t="s">
        <v>24</v>
      </c>
      <c r="AA76" s="74" t="s">
        <v>24</v>
      </c>
      <c r="AB76" s="74" t="s">
        <v>24</v>
      </c>
      <c r="AC76" s="74" t="s">
        <v>24</v>
      </c>
      <c r="AD76" s="73" t="s">
        <v>24</v>
      </c>
      <c r="AE76" s="211" t="s">
        <v>24</v>
      </c>
      <c r="AF76" s="211" t="s">
        <v>24</v>
      </c>
      <c r="AH76" s="88">
        <v>1969</v>
      </c>
      <c r="AI76" s="73" t="s">
        <v>24</v>
      </c>
      <c r="AJ76" s="74" t="s">
        <v>24</v>
      </c>
      <c r="AK76" s="74" t="s">
        <v>24</v>
      </c>
      <c r="AL76" s="74" t="s">
        <v>24</v>
      </c>
      <c r="AM76" s="74" t="s">
        <v>24</v>
      </c>
      <c r="AN76" s="74" t="s">
        <v>24</v>
      </c>
      <c r="AO76" s="74" t="s">
        <v>24</v>
      </c>
      <c r="AP76" s="74" t="s">
        <v>24</v>
      </c>
      <c r="AQ76" s="74" t="s">
        <v>24</v>
      </c>
      <c r="AR76" s="74" t="s">
        <v>24</v>
      </c>
      <c r="AS76" s="74" t="s">
        <v>24</v>
      </c>
      <c r="AT76" s="73" t="s">
        <v>24</v>
      </c>
      <c r="AU76" s="211" t="s">
        <v>24</v>
      </c>
      <c r="AV76" s="211" t="s">
        <v>24</v>
      </c>
      <c r="AW76" s="74" t="s">
        <v>24</v>
      </c>
      <c r="AY76" s="88">
        <v>1969</v>
      </c>
    </row>
    <row r="77" spans="2:51">
      <c r="B77" s="88">
        <v>1970</v>
      </c>
      <c r="C77" s="73" t="s">
        <v>24</v>
      </c>
      <c r="D77" s="74" t="s">
        <v>24</v>
      </c>
      <c r="E77" s="74" t="s">
        <v>24</v>
      </c>
      <c r="F77" s="74" t="s">
        <v>24</v>
      </c>
      <c r="G77" s="74" t="s">
        <v>24</v>
      </c>
      <c r="H77" s="74" t="s">
        <v>24</v>
      </c>
      <c r="I77" s="74" t="s">
        <v>24</v>
      </c>
      <c r="J77" s="74" t="s">
        <v>24</v>
      </c>
      <c r="K77" s="74" t="s">
        <v>24</v>
      </c>
      <c r="L77" s="74" t="s">
        <v>24</v>
      </c>
      <c r="M77" s="74" t="s">
        <v>24</v>
      </c>
      <c r="N77" s="73" t="s">
        <v>24</v>
      </c>
      <c r="O77" s="211" t="s">
        <v>24</v>
      </c>
      <c r="P77" s="211" t="s">
        <v>24</v>
      </c>
      <c r="R77" s="88">
        <v>1970</v>
      </c>
      <c r="S77" s="73" t="s">
        <v>24</v>
      </c>
      <c r="T77" s="74" t="s">
        <v>24</v>
      </c>
      <c r="U77" s="74" t="s">
        <v>24</v>
      </c>
      <c r="V77" s="74" t="s">
        <v>24</v>
      </c>
      <c r="W77" s="74" t="s">
        <v>24</v>
      </c>
      <c r="X77" s="74" t="s">
        <v>24</v>
      </c>
      <c r="Y77" s="74" t="s">
        <v>24</v>
      </c>
      <c r="Z77" s="74" t="s">
        <v>24</v>
      </c>
      <c r="AA77" s="74" t="s">
        <v>24</v>
      </c>
      <c r="AB77" s="74" t="s">
        <v>24</v>
      </c>
      <c r="AC77" s="74" t="s">
        <v>24</v>
      </c>
      <c r="AD77" s="73" t="s">
        <v>24</v>
      </c>
      <c r="AE77" s="211" t="s">
        <v>24</v>
      </c>
      <c r="AF77" s="211" t="s">
        <v>24</v>
      </c>
      <c r="AH77" s="88">
        <v>1970</v>
      </c>
      <c r="AI77" s="73" t="s">
        <v>24</v>
      </c>
      <c r="AJ77" s="74" t="s">
        <v>24</v>
      </c>
      <c r="AK77" s="74" t="s">
        <v>24</v>
      </c>
      <c r="AL77" s="74" t="s">
        <v>24</v>
      </c>
      <c r="AM77" s="74" t="s">
        <v>24</v>
      </c>
      <c r="AN77" s="74" t="s">
        <v>24</v>
      </c>
      <c r="AO77" s="74" t="s">
        <v>24</v>
      </c>
      <c r="AP77" s="74" t="s">
        <v>24</v>
      </c>
      <c r="AQ77" s="74" t="s">
        <v>24</v>
      </c>
      <c r="AR77" s="74" t="s">
        <v>24</v>
      </c>
      <c r="AS77" s="74" t="s">
        <v>24</v>
      </c>
      <c r="AT77" s="73" t="s">
        <v>24</v>
      </c>
      <c r="AU77" s="211" t="s">
        <v>24</v>
      </c>
      <c r="AV77" s="211" t="s">
        <v>24</v>
      </c>
      <c r="AW77" s="74" t="s">
        <v>24</v>
      </c>
      <c r="AY77" s="88">
        <v>1970</v>
      </c>
    </row>
    <row r="78" spans="2:51">
      <c r="B78" s="88">
        <v>1971</v>
      </c>
      <c r="C78" s="73" t="s">
        <v>24</v>
      </c>
      <c r="D78" s="74" t="s">
        <v>24</v>
      </c>
      <c r="E78" s="74" t="s">
        <v>24</v>
      </c>
      <c r="F78" s="74" t="s">
        <v>24</v>
      </c>
      <c r="G78" s="74" t="s">
        <v>24</v>
      </c>
      <c r="H78" s="74" t="s">
        <v>24</v>
      </c>
      <c r="I78" s="74" t="s">
        <v>24</v>
      </c>
      <c r="J78" s="74" t="s">
        <v>24</v>
      </c>
      <c r="K78" s="74" t="s">
        <v>24</v>
      </c>
      <c r="L78" s="74" t="s">
        <v>24</v>
      </c>
      <c r="M78" s="74" t="s">
        <v>24</v>
      </c>
      <c r="N78" s="73" t="s">
        <v>24</v>
      </c>
      <c r="O78" s="211" t="s">
        <v>24</v>
      </c>
      <c r="P78" s="211" t="s">
        <v>24</v>
      </c>
      <c r="R78" s="88">
        <v>1971</v>
      </c>
      <c r="S78" s="73" t="s">
        <v>24</v>
      </c>
      <c r="T78" s="74" t="s">
        <v>24</v>
      </c>
      <c r="U78" s="74" t="s">
        <v>24</v>
      </c>
      <c r="V78" s="74" t="s">
        <v>24</v>
      </c>
      <c r="W78" s="74" t="s">
        <v>24</v>
      </c>
      <c r="X78" s="74" t="s">
        <v>24</v>
      </c>
      <c r="Y78" s="74" t="s">
        <v>24</v>
      </c>
      <c r="Z78" s="74" t="s">
        <v>24</v>
      </c>
      <c r="AA78" s="74" t="s">
        <v>24</v>
      </c>
      <c r="AB78" s="74" t="s">
        <v>24</v>
      </c>
      <c r="AC78" s="74" t="s">
        <v>24</v>
      </c>
      <c r="AD78" s="73" t="s">
        <v>24</v>
      </c>
      <c r="AE78" s="211" t="s">
        <v>24</v>
      </c>
      <c r="AF78" s="211" t="s">
        <v>24</v>
      </c>
      <c r="AH78" s="88">
        <v>1971</v>
      </c>
      <c r="AI78" s="73" t="s">
        <v>24</v>
      </c>
      <c r="AJ78" s="74" t="s">
        <v>24</v>
      </c>
      <c r="AK78" s="74" t="s">
        <v>24</v>
      </c>
      <c r="AL78" s="74" t="s">
        <v>24</v>
      </c>
      <c r="AM78" s="74" t="s">
        <v>24</v>
      </c>
      <c r="AN78" s="74" t="s">
        <v>24</v>
      </c>
      <c r="AO78" s="74" t="s">
        <v>24</v>
      </c>
      <c r="AP78" s="74" t="s">
        <v>24</v>
      </c>
      <c r="AQ78" s="74" t="s">
        <v>24</v>
      </c>
      <c r="AR78" s="74" t="s">
        <v>24</v>
      </c>
      <c r="AS78" s="74" t="s">
        <v>24</v>
      </c>
      <c r="AT78" s="73" t="s">
        <v>24</v>
      </c>
      <c r="AU78" s="211" t="s">
        <v>24</v>
      </c>
      <c r="AV78" s="211" t="s">
        <v>24</v>
      </c>
      <c r="AW78" s="74" t="s">
        <v>24</v>
      </c>
      <c r="AY78" s="88">
        <v>1971</v>
      </c>
    </row>
    <row r="79" spans="2:51">
      <c r="B79" s="88">
        <v>1972</v>
      </c>
      <c r="C79" s="73" t="s">
        <v>24</v>
      </c>
      <c r="D79" s="74" t="s">
        <v>24</v>
      </c>
      <c r="E79" s="74" t="s">
        <v>24</v>
      </c>
      <c r="F79" s="74" t="s">
        <v>24</v>
      </c>
      <c r="G79" s="74" t="s">
        <v>24</v>
      </c>
      <c r="H79" s="74" t="s">
        <v>24</v>
      </c>
      <c r="I79" s="74" t="s">
        <v>24</v>
      </c>
      <c r="J79" s="74" t="s">
        <v>24</v>
      </c>
      <c r="K79" s="74" t="s">
        <v>24</v>
      </c>
      <c r="L79" s="74" t="s">
        <v>24</v>
      </c>
      <c r="M79" s="74" t="s">
        <v>24</v>
      </c>
      <c r="N79" s="73" t="s">
        <v>24</v>
      </c>
      <c r="O79" s="211" t="s">
        <v>24</v>
      </c>
      <c r="P79" s="211" t="s">
        <v>24</v>
      </c>
      <c r="R79" s="88">
        <v>1972</v>
      </c>
      <c r="S79" s="73" t="s">
        <v>24</v>
      </c>
      <c r="T79" s="74" t="s">
        <v>24</v>
      </c>
      <c r="U79" s="74" t="s">
        <v>24</v>
      </c>
      <c r="V79" s="74" t="s">
        <v>24</v>
      </c>
      <c r="W79" s="74" t="s">
        <v>24</v>
      </c>
      <c r="X79" s="74" t="s">
        <v>24</v>
      </c>
      <c r="Y79" s="74" t="s">
        <v>24</v>
      </c>
      <c r="Z79" s="74" t="s">
        <v>24</v>
      </c>
      <c r="AA79" s="74" t="s">
        <v>24</v>
      </c>
      <c r="AB79" s="74" t="s">
        <v>24</v>
      </c>
      <c r="AC79" s="74" t="s">
        <v>24</v>
      </c>
      <c r="AD79" s="73" t="s">
        <v>24</v>
      </c>
      <c r="AE79" s="211" t="s">
        <v>24</v>
      </c>
      <c r="AF79" s="211" t="s">
        <v>24</v>
      </c>
      <c r="AH79" s="88">
        <v>1972</v>
      </c>
      <c r="AI79" s="73" t="s">
        <v>24</v>
      </c>
      <c r="AJ79" s="74" t="s">
        <v>24</v>
      </c>
      <c r="AK79" s="74" t="s">
        <v>24</v>
      </c>
      <c r="AL79" s="74" t="s">
        <v>24</v>
      </c>
      <c r="AM79" s="74" t="s">
        <v>24</v>
      </c>
      <c r="AN79" s="74" t="s">
        <v>24</v>
      </c>
      <c r="AO79" s="74" t="s">
        <v>24</v>
      </c>
      <c r="AP79" s="74" t="s">
        <v>24</v>
      </c>
      <c r="AQ79" s="74" t="s">
        <v>24</v>
      </c>
      <c r="AR79" s="74" t="s">
        <v>24</v>
      </c>
      <c r="AS79" s="74" t="s">
        <v>24</v>
      </c>
      <c r="AT79" s="73" t="s">
        <v>24</v>
      </c>
      <c r="AU79" s="211" t="s">
        <v>24</v>
      </c>
      <c r="AV79" s="211" t="s">
        <v>24</v>
      </c>
      <c r="AW79" s="74" t="s">
        <v>24</v>
      </c>
      <c r="AY79" s="88">
        <v>1972</v>
      </c>
    </row>
    <row r="80" spans="2:51">
      <c r="B80" s="88">
        <v>1973</v>
      </c>
      <c r="C80" s="73" t="s">
        <v>24</v>
      </c>
      <c r="D80" s="74" t="s">
        <v>24</v>
      </c>
      <c r="E80" s="74" t="s">
        <v>24</v>
      </c>
      <c r="F80" s="74" t="s">
        <v>24</v>
      </c>
      <c r="G80" s="74" t="s">
        <v>24</v>
      </c>
      <c r="H80" s="74" t="s">
        <v>24</v>
      </c>
      <c r="I80" s="74" t="s">
        <v>24</v>
      </c>
      <c r="J80" s="74" t="s">
        <v>24</v>
      </c>
      <c r="K80" s="74" t="s">
        <v>24</v>
      </c>
      <c r="L80" s="74" t="s">
        <v>24</v>
      </c>
      <c r="M80" s="74" t="s">
        <v>24</v>
      </c>
      <c r="N80" s="73" t="s">
        <v>24</v>
      </c>
      <c r="O80" s="211" t="s">
        <v>24</v>
      </c>
      <c r="P80" s="211" t="s">
        <v>24</v>
      </c>
      <c r="R80" s="88">
        <v>1973</v>
      </c>
      <c r="S80" s="73" t="s">
        <v>24</v>
      </c>
      <c r="T80" s="74" t="s">
        <v>24</v>
      </c>
      <c r="U80" s="74" t="s">
        <v>24</v>
      </c>
      <c r="V80" s="74" t="s">
        <v>24</v>
      </c>
      <c r="W80" s="74" t="s">
        <v>24</v>
      </c>
      <c r="X80" s="74" t="s">
        <v>24</v>
      </c>
      <c r="Y80" s="74" t="s">
        <v>24</v>
      </c>
      <c r="Z80" s="74" t="s">
        <v>24</v>
      </c>
      <c r="AA80" s="74" t="s">
        <v>24</v>
      </c>
      <c r="AB80" s="74" t="s">
        <v>24</v>
      </c>
      <c r="AC80" s="74" t="s">
        <v>24</v>
      </c>
      <c r="AD80" s="73" t="s">
        <v>24</v>
      </c>
      <c r="AE80" s="211" t="s">
        <v>24</v>
      </c>
      <c r="AF80" s="211" t="s">
        <v>24</v>
      </c>
      <c r="AH80" s="88">
        <v>1973</v>
      </c>
      <c r="AI80" s="73" t="s">
        <v>24</v>
      </c>
      <c r="AJ80" s="74" t="s">
        <v>24</v>
      </c>
      <c r="AK80" s="74" t="s">
        <v>24</v>
      </c>
      <c r="AL80" s="74" t="s">
        <v>24</v>
      </c>
      <c r="AM80" s="74" t="s">
        <v>24</v>
      </c>
      <c r="AN80" s="74" t="s">
        <v>24</v>
      </c>
      <c r="AO80" s="74" t="s">
        <v>24</v>
      </c>
      <c r="AP80" s="74" t="s">
        <v>24</v>
      </c>
      <c r="AQ80" s="74" t="s">
        <v>24</v>
      </c>
      <c r="AR80" s="74" t="s">
        <v>24</v>
      </c>
      <c r="AS80" s="74" t="s">
        <v>24</v>
      </c>
      <c r="AT80" s="73" t="s">
        <v>24</v>
      </c>
      <c r="AU80" s="211" t="s">
        <v>24</v>
      </c>
      <c r="AV80" s="211" t="s">
        <v>24</v>
      </c>
      <c r="AW80" s="74" t="s">
        <v>24</v>
      </c>
      <c r="AY80" s="88">
        <v>1973</v>
      </c>
    </row>
    <row r="81" spans="2:51">
      <c r="B81" s="88">
        <v>1974</v>
      </c>
      <c r="C81" s="73" t="s">
        <v>24</v>
      </c>
      <c r="D81" s="74" t="s">
        <v>24</v>
      </c>
      <c r="E81" s="74" t="s">
        <v>24</v>
      </c>
      <c r="F81" s="74" t="s">
        <v>24</v>
      </c>
      <c r="G81" s="74" t="s">
        <v>24</v>
      </c>
      <c r="H81" s="74" t="s">
        <v>24</v>
      </c>
      <c r="I81" s="74" t="s">
        <v>24</v>
      </c>
      <c r="J81" s="74" t="s">
        <v>24</v>
      </c>
      <c r="K81" s="74" t="s">
        <v>24</v>
      </c>
      <c r="L81" s="74" t="s">
        <v>24</v>
      </c>
      <c r="M81" s="74" t="s">
        <v>24</v>
      </c>
      <c r="N81" s="73" t="s">
        <v>24</v>
      </c>
      <c r="O81" s="211" t="s">
        <v>24</v>
      </c>
      <c r="P81" s="211" t="s">
        <v>24</v>
      </c>
      <c r="R81" s="88">
        <v>1974</v>
      </c>
      <c r="S81" s="73" t="s">
        <v>24</v>
      </c>
      <c r="T81" s="74" t="s">
        <v>24</v>
      </c>
      <c r="U81" s="74" t="s">
        <v>24</v>
      </c>
      <c r="V81" s="74" t="s">
        <v>24</v>
      </c>
      <c r="W81" s="74" t="s">
        <v>24</v>
      </c>
      <c r="X81" s="74" t="s">
        <v>24</v>
      </c>
      <c r="Y81" s="74" t="s">
        <v>24</v>
      </c>
      <c r="Z81" s="74" t="s">
        <v>24</v>
      </c>
      <c r="AA81" s="74" t="s">
        <v>24</v>
      </c>
      <c r="AB81" s="74" t="s">
        <v>24</v>
      </c>
      <c r="AC81" s="74" t="s">
        <v>24</v>
      </c>
      <c r="AD81" s="73" t="s">
        <v>24</v>
      </c>
      <c r="AE81" s="211" t="s">
        <v>24</v>
      </c>
      <c r="AF81" s="211" t="s">
        <v>24</v>
      </c>
      <c r="AH81" s="88">
        <v>1974</v>
      </c>
      <c r="AI81" s="73" t="s">
        <v>24</v>
      </c>
      <c r="AJ81" s="74" t="s">
        <v>24</v>
      </c>
      <c r="AK81" s="74" t="s">
        <v>24</v>
      </c>
      <c r="AL81" s="74" t="s">
        <v>24</v>
      </c>
      <c r="AM81" s="74" t="s">
        <v>24</v>
      </c>
      <c r="AN81" s="74" t="s">
        <v>24</v>
      </c>
      <c r="AO81" s="74" t="s">
        <v>24</v>
      </c>
      <c r="AP81" s="74" t="s">
        <v>24</v>
      </c>
      <c r="AQ81" s="74" t="s">
        <v>24</v>
      </c>
      <c r="AR81" s="74" t="s">
        <v>24</v>
      </c>
      <c r="AS81" s="74" t="s">
        <v>24</v>
      </c>
      <c r="AT81" s="73" t="s">
        <v>24</v>
      </c>
      <c r="AU81" s="211" t="s">
        <v>24</v>
      </c>
      <c r="AV81" s="211" t="s">
        <v>24</v>
      </c>
      <c r="AW81" s="74" t="s">
        <v>24</v>
      </c>
      <c r="AY81" s="88">
        <v>1974</v>
      </c>
    </row>
    <row r="82" spans="2:51">
      <c r="B82" s="88">
        <v>1975</v>
      </c>
      <c r="C82" s="73" t="s">
        <v>24</v>
      </c>
      <c r="D82" s="74" t="s">
        <v>24</v>
      </c>
      <c r="E82" s="74" t="s">
        <v>24</v>
      </c>
      <c r="F82" s="74" t="s">
        <v>24</v>
      </c>
      <c r="G82" s="74" t="s">
        <v>24</v>
      </c>
      <c r="H82" s="74" t="s">
        <v>24</v>
      </c>
      <c r="I82" s="74" t="s">
        <v>24</v>
      </c>
      <c r="J82" s="74" t="s">
        <v>24</v>
      </c>
      <c r="K82" s="74" t="s">
        <v>24</v>
      </c>
      <c r="L82" s="74" t="s">
        <v>24</v>
      </c>
      <c r="M82" s="74" t="s">
        <v>24</v>
      </c>
      <c r="N82" s="73" t="s">
        <v>24</v>
      </c>
      <c r="O82" s="211" t="s">
        <v>24</v>
      </c>
      <c r="P82" s="211" t="s">
        <v>24</v>
      </c>
      <c r="R82" s="88">
        <v>1975</v>
      </c>
      <c r="S82" s="73" t="s">
        <v>24</v>
      </c>
      <c r="T82" s="74" t="s">
        <v>24</v>
      </c>
      <c r="U82" s="74" t="s">
        <v>24</v>
      </c>
      <c r="V82" s="74" t="s">
        <v>24</v>
      </c>
      <c r="W82" s="74" t="s">
        <v>24</v>
      </c>
      <c r="X82" s="74" t="s">
        <v>24</v>
      </c>
      <c r="Y82" s="74" t="s">
        <v>24</v>
      </c>
      <c r="Z82" s="74" t="s">
        <v>24</v>
      </c>
      <c r="AA82" s="74" t="s">
        <v>24</v>
      </c>
      <c r="AB82" s="74" t="s">
        <v>24</v>
      </c>
      <c r="AC82" s="74" t="s">
        <v>24</v>
      </c>
      <c r="AD82" s="73" t="s">
        <v>24</v>
      </c>
      <c r="AE82" s="211" t="s">
        <v>24</v>
      </c>
      <c r="AF82" s="211" t="s">
        <v>24</v>
      </c>
      <c r="AH82" s="88">
        <v>1975</v>
      </c>
      <c r="AI82" s="73" t="s">
        <v>24</v>
      </c>
      <c r="AJ82" s="74" t="s">
        <v>24</v>
      </c>
      <c r="AK82" s="74" t="s">
        <v>24</v>
      </c>
      <c r="AL82" s="74" t="s">
        <v>24</v>
      </c>
      <c r="AM82" s="74" t="s">
        <v>24</v>
      </c>
      <c r="AN82" s="74" t="s">
        <v>24</v>
      </c>
      <c r="AO82" s="74" t="s">
        <v>24</v>
      </c>
      <c r="AP82" s="74" t="s">
        <v>24</v>
      </c>
      <c r="AQ82" s="74" t="s">
        <v>24</v>
      </c>
      <c r="AR82" s="74" t="s">
        <v>24</v>
      </c>
      <c r="AS82" s="74" t="s">
        <v>24</v>
      </c>
      <c r="AT82" s="73" t="s">
        <v>24</v>
      </c>
      <c r="AU82" s="211" t="s">
        <v>24</v>
      </c>
      <c r="AV82" s="211" t="s">
        <v>24</v>
      </c>
      <c r="AW82" s="74" t="s">
        <v>24</v>
      </c>
      <c r="AY82" s="88">
        <v>1975</v>
      </c>
    </row>
    <row r="83" spans="2:51">
      <c r="B83" s="88">
        <v>1976</v>
      </c>
      <c r="C83" s="73" t="s">
        <v>24</v>
      </c>
      <c r="D83" s="74" t="s">
        <v>24</v>
      </c>
      <c r="E83" s="74" t="s">
        <v>24</v>
      </c>
      <c r="F83" s="74" t="s">
        <v>24</v>
      </c>
      <c r="G83" s="74" t="s">
        <v>24</v>
      </c>
      <c r="H83" s="74" t="s">
        <v>24</v>
      </c>
      <c r="I83" s="74" t="s">
        <v>24</v>
      </c>
      <c r="J83" s="74" t="s">
        <v>24</v>
      </c>
      <c r="K83" s="74" t="s">
        <v>24</v>
      </c>
      <c r="L83" s="74" t="s">
        <v>24</v>
      </c>
      <c r="M83" s="74" t="s">
        <v>24</v>
      </c>
      <c r="N83" s="73" t="s">
        <v>24</v>
      </c>
      <c r="O83" s="211" t="s">
        <v>24</v>
      </c>
      <c r="P83" s="211" t="s">
        <v>24</v>
      </c>
      <c r="R83" s="88">
        <v>1976</v>
      </c>
      <c r="S83" s="73" t="s">
        <v>24</v>
      </c>
      <c r="T83" s="74" t="s">
        <v>24</v>
      </c>
      <c r="U83" s="74" t="s">
        <v>24</v>
      </c>
      <c r="V83" s="74" t="s">
        <v>24</v>
      </c>
      <c r="W83" s="74" t="s">
        <v>24</v>
      </c>
      <c r="X83" s="74" t="s">
        <v>24</v>
      </c>
      <c r="Y83" s="74" t="s">
        <v>24</v>
      </c>
      <c r="Z83" s="74" t="s">
        <v>24</v>
      </c>
      <c r="AA83" s="74" t="s">
        <v>24</v>
      </c>
      <c r="AB83" s="74" t="s">
        <v>24</v>
      </c>
      <c r="AC83" s="74" t="s">
        <v>24</v>
      </c>
      <c r="AD83" s="73" t="s">
        <v>24</v>
      </c>
      <c r="AE83" s="211" t="s">
        <v>24</v>
      </c>
      <c r="AF83" s="211" t="s">
        <v>24</v>
      </c>
      <c r="AH83" s="88">
        <v>1976</v>
      </c>
      <c r="AI83" s="73" t="s">
        <v>24</v>
      </c>
      <c r="AJ83" s="74" t="s">
        <v>24</v>
      </c>
      <c r="AK83" s="74" t="s">
        <v>24</v>
      </c>
      <c r="AL83" s="74" t="s">
        <v>24</v>
      </c>
      <c r="AM83" s="74" t="s">
        <v>24</v>
      </c>
      <c r="AN83" s="74" t="s">
        <v>24</v>
      </c>
      <c r="AO83" s="74" t="s">
        <v>24</v>
      </c>
      <c r="AP83" s="74" t="s">
        <v>24</v>
      </c>
      <c r="AQ83" s="74" t="s">
        <v>24</v>
      </c>
      <c r="AR83" s="74" t="s">
        <v>24</v>
      </c>
      <c r="AS83" s="74" t="s">
        <v>24</v>
      </c>
      <c r="AT83" s="73" t="s">
        <v>24</v>
      </c>
      <c r="AU83" s="211" t="s">
        <v>24</v>
      </c>
      <c r="AV83" s="211" t="s">
        <v>24</v>
      </c>
      <c r="AW83" s="74" t="s">
        <v>24</v>
      </c>
      <c r="AY83" s="88">
        <v>1976</v>
      </c>
    </row>
    <row r="84" spans="2:51">
      <c r="B84" s="88">
        <v>1977</v>
      </c>
      <c r="C84" s="73" t="s">
        <v>24</v>
      </c>
      <c r="D84" s="74" t="s">
        <v>24</v>
      </c>
      <c r="E84" s="74" t="s">
        <v>24</v>
      </c>
      <c r="F84" s="74" t="s">
        <v>24</v>
      </c>
      <c r="G84" s="74" t="s">
        <v>24</v>
      </c>
      <c r="H84" s="74" t="s">
        <v>24</v>
      </c>
      <c r="I84" s="74" t="s">
        <v>24</v>
      </c>
      <c r="J84" s="74" t="s">
        <v>24</v>
      </c>
      <c r="K84" s="74" t="s">
        <v>24</v>
      </c>
      <c r="L84" s="74" t="s">
        <v>24</v>
      </c>
      <c r="M84" s="74" t="s">
        <v>24</v>
      </c>
      <c r="N84" s="73" t="s">
        <v>24</v>
      </c>
      <c r="O84" s="211" t="s">
        <v>24</v>
      </c>
      <c r="P84" s="211" t="s">
        <v>24</v>
      </c>
      <c r="R84" s="88">
        <v>1977</v>
      </c>
      <c r="S84" s="73" t="s">
        <v>24</v>
      </c>
      <c r="T84" s="74" t="s">
        <v>24</v>
      </c>
      <c r="U84" s="74" t="s">
        <v>24</v>
      </c>
      <c r="V84" s="74" t="s">
        <v>24</v>
      </c>
      <c r="W84" s="74" t="s">
        <v>24</v>
      </c>
      <c r="X84" s="74" t="s">
        <v>24</v>
      </c>
      <c r="Y84" s="74" t="s">
        <v>24</v>
      </c>
      <c r="Z84" s="74" t="s">
        <v>24</v>
      </c>
      <c r="AA84" s="74" t="s">
        <v>24</v>
      </c>
      <c r="AB84" s="74" t="s">
        <v>24</v>
      </c>
      <c r="AC84" s="74" t="s">
        <v>24</v>
      </c>
      <c r="AD84" s="73" t="s">
        <v>24</v>
      </c>
      <c r="AE84" s="211" t="s">
        <v>24</v>
      </c>
      <c r="AF84" s="211" t="s">
        <v>24</v>
      </c>
      <c r="AH84" s="88">
        <v>1977</v>
      </c>
      <c r="AI84" s="73" t="s">
        <v>24</v>
      </c>
      <c r="AJ84" s="74" t="s">
        <v>24</v>
      </c>
      <c r="AK84" s="74" t="s">
        <v>24</v>
      </c>
      <c r="AL84" s="74" t="s">
        <v>24</v>
      </c>
      <c r="AM84" s="74" t="s">
        <v>24</v>
      </c>
      <c r="AN84" s="74" t="s">
        <v>24</v>
      </c>
      <c r="AO84" s="74" t="s">
        <v>24</v>
      </c>
      <c r="AP84" s="74" t="s">
        <v>24</v>
      </c>
      <c r="AQ84" s="74" t="s">
        <v>24</v>
      </c>
      <c r="AR84" s="74" t="s">
        <v>24</v>
      </c>
      <c r="AS84" s="74" t="s">
        <v>24</v>
      </c>
      <c r="AT84" s="73" t="s">
        <v>24</v>
      </c>
      <c r="AU84" s="211" t="s">
        <v>24</v>
      </c>
      <c r="AV84" s="211" t="s">
        <v>24</v>
      </c>
      <c r="AW84" s="74" t="s">
        <v>24</v>
      </c>
      <c r="AY84" s="88">
        <v>1977</v>
      </c>
    </row>
    <row r="85" spans="2:51">
      <c r="B85" s="88">
        <v>1978</v>
      </c>
      <c r="C85" s="73" t="s">
        <v>24</v>
      </c>
      <c r="D85" s="74" t="s">
        <v>24</v>
      </c>
      <c r="E85" s="74" t="s">
        <v>24</v>
      </c>
      <c r="F85" s="74" t="s">
        <v>24</v>
      </c>
      <c r="G85" s="74" t="s">
        <v>24</v>
      </c>
      <c r="H85" s="74" t="s">
        <v>24</v>
      </c>
      <c r="I85" s="74" t="s">
        <v>24</v>
      </c>
      <c r="J85" s="74" t="s">
        <v>24</v>
      </c>
      <c r="K85" s="74" t="s">
        <v>24</v>
      </c>
      <c r="L85" s="74" t="s">
        <v>24</v>
      </c>
      <c r="M85" s="74" t="s">
        <v>24</v>
      </c>
      <c r="N85" s="73" t="s">
        <v>24</v>
      </c>
      <c r="O85" s="211" t="s">
        <v>24</v>
      </c>
      <c r="P85" s="211" t="s">
        <v>24</v>
      </c>
      <c r="R85" s="88">
        <v>1978</v>
      </c>
      <c r="S85" s="73" t="s">
        <v>24</v>
      </c>
      <c r="T85" s="74" t="s">
        <v>24</v>
      </c>
      <c r="U85" s="74" t="s">
        <v>24</v>
      </c>
      <c r="V85" s="74" t="s">
        <v>24</v>
      </c>
      <c r="W85" s="74" t="s">
        <v>24</v>
      </c>
      <c r="X85" s="74" t="s">
        <v>24</v>
      </c>
      <c r="Y85" s="74" t="s">
        <v>24</v>
      </c>
      <c r="Z85" s="74" t="s">
        <v>24</v>
      </c>
      <c r="AA85" s="74" t="s">
        <v>24</v>
      </c>
      <c r="AB85" s="74" t="s">
        <v>24</v>
      </c>
      <c r="AC85" s="74" t="s">
        <v>24</v>
      </c>
      <c r="AD85" s="73" t="s">
        <v>24</v>
      </c>
      <c r="AE85" s="211" t="s">
        <v>24</v>
      </c>
      <c r="AF85" s="211" t="s">
        <v>24</v>
      </c>
      <c r="AH85" s="88">
        <v>1978</v>
      </c>
      <c r="AI85" s="73" t="s">
        <v>24</v>
      </c>
      <c r="AJ85" s="74" t="s">
        <v>24</v>
      </c>
      <c r="AK85" s="74" t="s">
        <v>24</v>
      </c>
      <c r="AL85" s="74" t="s">
        <v>24</v>
      </c>
      <c r="AM85" s="74" t="s">
        <v>24</v>
      </c>
      <c r="AN85" s="74" t="s">
        <v>24</v>
      </c>
      <c r="AO85" s="74" t="s">
        <v>24</v>
      </c>
      <c r="AP85" s="74" t="s">
        <v>24</v>
      </c>
      <c r="AQ85" s="74" t="s">
        <v>24</v>
      </c>
      <c r="AR85" s="74" t="s">
        <v>24</v>
      </c>
      <c r="AS85" s="74" t="s">
        <v>24</v>
      </c>
      <c r="AT85" s="73" t="s">
        <v>24</v>
      </c>
      <c r="AU85" s="211" t="s">
        <v>24</v>
      </c>
      <c r="AV85" s="211" t="s">
        <v>24</v>
      </c>
      <c r="AW85" s="74" t="s">
        <v>24</v>
      </c>
      <c r="AY85" s="88">
        <v>1978</v>
      </c>
    </row>
    <row r="86" spans="2:51">
      <c r="B86" s="89">
        <v>1979</v>
      </c>
      <c r="C86" s="73">
        <v>261</v>
      </c>
      <c r="D86" s="74">
        <v>3.5981329</v>
      </c>
      <c r="E86" s="74">
        <v>3.5673159999999999</v>
      </c>
      <c r="F86" s="74" t="s">
        <v>211</v>
      </c>
      <c r="G86" s="74">
        <v>3.6331172</v>
      </c>
      <c r="H86" s="74">
        <v>3.6409254</v>
      </c>
      <c r="I86" s="74">
        <v>3.8184300000000002</v>
      </c>
      <c r="J86" s="74">
        <v>29.8659</v>
      </c>
      <c r="K86" s="74">
        <v>25.5</v>
      </c>
      <c r="L86" s="74">
        <v>4.4402857999999998</v>
      </c>
      <c r="M86" s="74">
        <v>0.44045430000000002</v>
      </c>
      <c r="N86" s="73">
        <v>11811</v>
      </c>
      <c r="O86" s="211">
        <v>1.6678168</v>
      </c>
      <c r="P86" s="211">
        <v>1.5051823</v>
      </c>
      <c r="R86" s="89">
        <v>1979</v>
      </c>
      <c r="S86" s="73">
        <v>79</v>
      </c>
      <c r="T86" s="74">
        <v>1.0878595</v>
      </c>
      <c r="U86" s="74">
        <v>1.0221389000000001</v>
      </c>
      <c r="V86" s="74" t="s">
        <v>211</v>
      </c>
      <c r="W86" s="74">
        <v>1.0077406</v>
      </c>
      <c r="X86" s="74">
        <v>1.1694271999999999</v>
      </c>
      <c r="Y86" s="74">
        <v>1.4128077000000001</v>
      </c>
      <c r="Z86" s="74">
        <v>17.544304</v>
      </c>
      <c r="AA86" s="74">
        <v>3.7</v>
      </c>
      <c r="AB86" s="74">
        <v>3.0454895999999998</v>
      </c>
      <c r="AC86" s="74">
        <v>0.1669802</v>
      </c>
      <c r="AD86" s="73">
        <v>4561</v>
      </c>
      <c r="AE86" s="211">
        <v>0.65616640000000004</v>
      </c>
      <c r="AF86" s="211">
        <v>1.0956226</v>
      </c>
      <c r="AH86" s="89">
        <v>1979</v>
      </c>
      <c r="AI86" s="73">
        <v>340</v>
      </c>
      <c r="AJ86" s="74">
        <v>2.3422868000000001</v>
      </c>
      <c r="AK86" s="74">
        <v>2.2722733000000002</v>
      </c>
      <c r="AL86" s="74" t="s">
        <v>211</v>
      </c>
      <c r="AM86" s="74">
        <v>2.2892944000000002</v>
      </c>
      <c r="AN86" s="74">
        <v>2.3986230000000002</v>
      </c>
      <c r="AO86" s="74">
        <v>2.6137378999999998</v>
      </c>
      <c r="AP86" s="74">
        <v>27.002941</v>
      </c>
      <c r="AQ86" s="74">
        <v>21.818180000000002</v>
      </c>
      <c r="AR86" s="74">
        <v>4.0132199999999996</v>
      </c>
      <c r="AS86" s="74">
        <v>0.31904510000000003</v>
      </c>
      <c r="AT86" s="73">
        <v>16372</v>
      </c>
      <c r="AU86" s="211">
        <v>1.166704</v>
      </c>
      <c r="AV86" s="211">
        <v>1.3632177999999999</v>
      </c>
      <c r="AW86" s="74">
        <v>3.4900502000000002</v>
      </c>
      <c r="AY86" s="89">
        <v>1979</v>
      </c>
    </row>
    <row r="87" spans="2:51">
      <c r="B87" s="89">
        <v>1980</v>
      </c>
      <c r="C87" s="73">
        <v>265</v>
      </c>
      <c r="D87" s="74">
        <v>3.6113086999999999</v>
      </c>
      <c r="E87" s="74">
        <v>3.6572992000000002</v>
      </c>
      <c r="F87" s="74" t="s">
        <v>211</v>
      </c>
      <c r="G87" s="74">
        <v>3.6468592000000002</v>
      </c>
      <c r="H87" s="74">
        <v>3.709063</v>
      </c>
      <c r="I87" s="74">
        <v>3.8967757999999999</v>
      </c>
      <c r="J87" s="74">
        <v>28.615970000000001</v>
      </c>
      <c r="K87" s="74">
        <v>27.5</v>
      </c>
      <c r="L87" s="74">
        <v>4.5871560000000002</v>
      </c>
      <c r="M87" s="74">
        <v>0.4378862</v>
      </c>
      <c r="N87" s="73">
        <v>12230</v>
      </c>
      <c r="O87" s="211">
        <v>1.7082919000000001</v>
      </c>
      <c r="P87" s="211">
        <v>1.570651</v>
      </c>
      <c r="R87" s="89">
        <v>1980</v>
      </c>
      <c r="S87" s="73">
        <v>76</v>
      </c>
      <c r="T87" s="74">
        <v>1.0329881999999999</v>
      </c>
      <c r="U87" s="74">
        <v>0.98203390000000002</v>
      </c>
      <c r="V87" s="74" t="s">
        <v>211</v>
      </c>
      <c r="W87" s="74">
        <v>0.98586569999999996</v>
      </c>
      <c r="X87" s="74">
        <v>1.0884115999999999</v>
      </c>
      <c r="Y87" s="74">
        <v>1.2647364999999999</v>
      </c>
      <c r="Z87" s="74">
        <v>22.486841999999999</v>
      </c>
      <c r="AA87" s="74">
        <v>8</v>
      </c>
      <c r="AB87" s="74">
        <v>3.0707070999999999</v>
      </c>
      <c r="AC87" s="74">
        <v>0.15775159999999999</v>
      </c>
      <c r="AD87" s="73">
        <v>4015</v>
      </c>
      <c r="AE87" s="211">
        <v>0.57059059999999995</v>
      </c>
      <c r="AF87" s="211">
        <v>0.99131639999999999</v>
      </c>
      <c r="AH87" s="89">
        <v>1980</v>
      </c>
      <c r="AI87" s="73">
        <v>341</v>
      </c>
      <c r="AJ87" s="74">
        <v>2.3204609999999999</v>
      </c>
      <c r="AK87" s="74">
        <v>2.3106905000000002</v>
      </c>
      <c r="AL87" s="74" t="s">
        <v>211</v>
      </c>
      <c r="AM87" s="74">
        <v>2.300656</v>
      </c>
      <c r="AN87" s="74">
        <v>2.4038571000000002</v>
      </c>
      <c r="AO87" s="74">
        <v>2.5916296000000001</v>
      </c>
      <c r="AP87" s="74">
        <v>27.241887999999999</v>
      </c>
      <c r="AQ87" s="74">
        <v>24.625</v>
      </c>
      <c r="AR87" s="74">
        <v>4.1323315999999997</v>
      </c>
      <c r="AS87" s="74">
        <v>0.3137219</v>
      </c>
      <c r="AT87" s="73">
        <v>16245</v>
      </c>
      <c r="AU87" s="211">
        <v>1.1443551999999999</v>
      </c>
      <c r="AV87" s="211">
        <v>1.3724206000000001</v>
      </c>
      <c r="AW87" s="74">
        <v>3.7242085</v>
      </c>
      <c r="AY87" s="89">
        <v>1980</v>
      </c>
    </row>
    <row r="88" spans="2:51">
      <c r="B88" s="89">
        <v>1981</v>
      </c>
      <c r="C88" s="73">
        <v>264</v>
      </c>
      <c r="D88" s="74">
        <v>3.5444486999999998</v>
      </c>
      <c r="E88" s="74">
        <v>3.5292775000000001</v>
      </c>
      <c r="F88" s="74" t="s">
        <v>211</v>
      </c>
      <c r="G88" s="74">
        <v>3.5398755999999998</v>
      </c>
      <c r="H88" s="74">
        <v>3.6195913000000002</v>
      </c>
      <c r="I88" s="74">
        <v>3.8095566999999999</v>
      </c>
      <c r="J88" s="74">
        <v>29.727273</v>
      </c>
      <c r="K88" s="74">
        <v>28.4</v>
      </c>
      <c r="L88" s="74">
        <v>4.7109208000000002</v>
      </c>
      <c r="M88" s="74">
        <v>0.43495450000000002</v>
      </c>
      <c r="N88" s="73">
        <v>11969</v>
      </c>
      <c r="O88" s="211">
        <v>1.648115</v>
      </c>
      <c r="P88" s="211">
        <v>1.5714196</v>
      </c>
      <c r="R88" s="89">
        <v>1981</v>
      </c>
      <c r="S88" s="73">
        <v>70</v>
      </c>
      <c r="T88" s="74">
        <v>0.9364557</v>
      </c>
      <c r="U88" s="74">
        <v>0.95810289999999998</v>
      </c>
      <c r="V88" s="74" t="s">
        <v>211</v>
      </c>
      <c r="W88" s="74">
        <v>0.96870049999999996</v>
      </c>
      <c r="X88" s="74">
        <v>0.96789879999999995</v>
      </c>
      <c r="Y88" s="74">
        <v>1.0628599000000001</v>
      </c>
      <c r="Z88" s="74">
        <v>30.7</v>
      </c>
      <c r="AA88" s="74">
        <v>24</v>
      </c>
      <c r="AB88" s="74">
        <v>3.066141</v>
      </c>
      <c r="AC88" s="74">
        <v>0.14490649999999999</v>
      </c>
      <c r="AD88" s="73">
        <v>3136</v>
      </c>
      <c r="AE88" s="211">
        <v>0.43898809999999999</v>
      </c>
      <c r="AF88" s="211">
        <v>0.7947611</v>
      </c>
      <c r="AH88" s="89">
        <v>1981</v>
      </c>
      <c r="AI88" s="73">
        <v>334</v>
      </c>
      <c r="AJ88" s="74">
        <v>2.2381169000000001</v>
      </c>
      <c r="AK88" s="74">
        <v>2.2532918999999998</v>
      </c>
      <c r="AL88" s="74" t="s">
        <v>211</v>
      </c>
      <c r="AM88" s="74">
        <v>2.2608402999999999</v>
      </c>
      <c r="AN88" s="74">
        <v>2.3064816000000001</v>
      </c>
      <c r="AO88" s="74">
        <v>2.4507208999999999</v>
      </c>
      <c r="AP88" s="74">
        <v>29.931138000000001</v>
      </c>
      <c r="AQ88" s="74">
        <v>28</v>
      </c>
      <c r="AR88" s="74">
        <v>4.2348167999999999</v>
      </c>
      <c r="AS88" s="74">
        <v>0.30641360000000001</v>
      </c>
      <c r="AT88" s="73">
        <v>15105</v>
      </c>
      <c r="AU88" s="211">
        <v>1.0485260000000001</v>
      </c>
      <c r="AV88" s="211">
        <v>1.3063761</v>
      </c>
      <c r="AW88" s="74">
        <v>3.6836102999999998</v>
      </c>
      <c r="AY88" s="89">
        <v>1981</v>
      </c>
    </row>
    <row r="89" spans="2:51">
      <c r="B89" s="89">
        <v>1982</v>
      </c>
      <c r="C89" s="73">
        <v>257</v>
      </c>
      <c r="D89" s="74">
        <v>3.3900925000000002</v>
      </c>
      <c r="E89" s="74">
        <v>3.4163749999999999</v>
      </c>
      <c r="F89" s="74" t="s">
        <v>211</v>
      </c>
      <c r="G89" s="74">
        <v>3.4660088999999998</v>
      </c>
      <c r="H89" s="74">
        <v>3.4623832999999999</v>
      </c>
      <c r="I89" s="74">
        <v>3.6304059</v>
      </c>
      <c r="J89" s="74">
        <v>29.980544999999999</v>
      </c>
      <c r="K89" s="74">
        <v>26.1</v>
      </c>
      <c r="L89" s="74">
        <v>4.3470906999999999</v>
      </c>
      <c r="M89" s="74">
        <v>0.40603519999999999</v>
      </c>
      <c r="N89" s="73">
        <v>11625</v>
      </c>
      <c r="O89" s="211">
        <v>1.5737589000000001</v>
      </c>
      <c r="P89" s="211">
        <v>1.4818016000000001</v>
      </c>
      <c r="R89" s="89">
        <v>1982</v>
      </c>
      <c r="S89" s="73">
        <v>63</v>
      </c>
      <c r="T89" s="74">
        <v>0.82858399999999999</v>
      </c>
      <c r="U89" s="74">
        <v>0.78036550000000005</v>
      </c>
      <c r="V89" s="74" t="s">
        <v>211</v>
      </c>
      <c r="W89" s="74">
        <v>0.77957739999999998</v>
      </c>
      <c r="X89" s="74">
        <v>0.88960530000000004</v>
      </c>
      <c r="Y89" s="74">
        <v>1.0610470000000001</v>
      </c>
      <c r="Z89" s="74">
        <v>21.238095000000001</v>
      </c>
      <c r="AA89" s="74">
        <v>4.8333300000000001</v>
      </c>
      <c r="AB89" s="74">
        <v>2.6448363000000001</v>
      </c>
      <c r="AC89" s="74">
        <v>0.1223871</v>
      </c>
      <c r="AD89" s="73">
        <v>3393</v>
      </c>
      <c r="AE89" s="211">
        <v>0.46738170000000001</v>
      </c>
      <c r="AF89" s="211">
        <v>0.82879409999999998</v>
      </c>
      <c r="AH89" s="89">
        <v>1982</v>
      </c>
      <c r="AI89" s="73">
        <v>320</v>
      </c>
      <c r="AJ89" s="74">
        <v>2.1074473</v>
      </c>
      <c r="AK89" s="74">
        <v>2.0683631</v>
      </c>
      <c r="AL89" s="74" t="s">
        <v>211</v>
      </c>
      <c r="AM89" s="74">
        <v>2.0806433000000002</v>
      </c>
      <c r="AN89" s="74">
        <v>2.1692179999999999</v>
      </c>
      <c r="AO89" s="74">
        <v>2.3457892</v>
      </c>
      <c r="AP89" s="74">
        <v>28.259374999999999</v>
      </c>
      <c r="AQ89" s="74">
        <v>24.142859999999999</v>
      </c>
      <c r="AR89" s="74">
        <v>3.8582108000000002</v>
      </c>
      <c r="AS89" s="74">
        <v>0.27881610000000001</v>
      </c>
      <c r="AT89" s="73">
        <v>15018</v>
      </c>
      <c r="AU89" s="211">
        <v>1.0253738999999999</v>
      </c>
      <c r="AV89" s="211">
        <v>1.2578859</v>
      </c>
      <c r="AW89" s="74">
        <v>4.3779164000000002</v>
      </c>
      <c r="AY89" s="89">
        <v>1982</v>
      </c>
    </row>
    <row r="90" spans="2:51">
      <c r="B90" s="89">
        <v>1983</v>
      </c>
      <c r="C90" s="73">
        <v>259</v>
      </c>
      <c r="D90" s="74">
        <v>3.3696115</v>
      </c>
      <c r="E90" s="74">
        <v>3.3515820000000001</v>
      </c>
      <c r="F90" s="74" t="s">
        <v>211</v>
      </c>
      <c r="G90" s="74">
        <v>3.3531233</v>
      </c>
      <c r="H90" s="74">
        <v>3.4492194999999999</v>
      </c>
      <c r="I90" s="74">
        <v>3.6581005000000002</v>
      </c>
      <c r="J90" s="74">
        <v>28.701550000000001</v>
      </c>
      <c r="K90" s="74">
        <v>27.22222</v>
      </c>
      <c r="L90" s="74">
        <v>4.8195012999999998</v>
      </c>
      <c r="M90" s="74">
        <v>0.42845329999999998</v>
      </c>
      <c r="N90" s="73">
        <v>11975</v>
      </c>
      <c r="O90" s="211">
        <v>1.6000581</v>
      </c>
      <c r="P90" s="211">
        <v>1.6290211999999999</v>
      </c>
      <c r="R90" s="89">
        <v>1983</v>
      </c>
      <c r="S90" s="73">
        <v>69</v>
      </c>
      <c r="T90" s="74">
        <v>0.89527540000000005</v>
      </c>
      <c r="U90" s="74">
        <v>0.87421510000000002</v>
      </c>
      <c r="V90" s="74" t="s">
        <v>211</v>
      </c>
      <c r="W90" s="74">
        <v>0.86932889999999996</v>
      </c>
      <c r="X90" s="74">
        <v>0.97973140000000003</v>
      </c>
      <c r="Y90" s="74">
        <v>1.1560542</v>
      </c>
      <c r="Z90" s="74">
        <v>21.260870000000001</v>
      </c>
      <c r="AA90" s="74">
        <v>4.5</v>
      </c>
      <c r="AB90" s="74">
        <v>3.1137184000000002</v>
      </c>
      <c r="AC90" s="74">
        <v>0.13901759999999999</v>
      </c>
      <c r="AD90" s="73">
        <v>3730</v>
      </c>
      <c r="AE90" s="211">
        <v>0.50750960000000001</v>
      </c>
      <c r="AF90" s="211">
        <v>0.93775609999999998</v>
      </c>
      <c r="AH90" s="89">
        <v>1983</v>
      </c>
      <c r="AI90" s="73">
        <v>328</v>
      </c>
      <c r="AJ90" s="74">
        <v>2.1307733999999998</v>
      </c>
      <c r="AK90" s="74">
        <v>2.1012903000000001</v>
      </c>
      <c r="AL90" s="74" t="s">
        <v>211</v>
      </c>
      <c r="AM90" s="74">
        <v>2.0951525000000002</v>
      </c>
      <c r="AN90" s="74">
        <v>2.2161426</v>
      </c>
      <c r="AO90" s="74">
        <v>2.4157255000000002</v>
      </c>
      <c r="AP90" s="74">
        <v>27.131498000000001</v>
      </c>
      <c r="AQ90" s="74">
        <v>24.625</v>
      </c>
      <c r="AR90" s="74">
        <v>4.3214756000000003</v>
      </c>
      <c r="AS90" s="74">
        <v>0.29795430000000001</v>
      </c>
      <c r="AT90" s="73">
        <v>15705</v>
      </c>
      <c r="AU90" s="211">
        <v>1.0587367000000001</v>
      </c>
      <c r="AV90" s="211">
        <v>1.3863118000000001</v>
      </c>
      <c r="AW90" s="74">
        <v>3.8338182999999999</v>
      </c>
      <c r="AY90" s="89">
        <v>1983</v>
      </c>
    </row>
    <row r="91" spans="2:51">
      <c r="B91" s="89">
        <v>1984</v>
      </c>
      <c r="C91" s="73">
        <v>222</v>
      </c>
      <c r="D91" s="74">
        <v>2.8541264000000002</v>
      </c>
      <c r="E91" s="74">
        <v>2.8263807000000001</v>
      </c>
      <c r="F91" s="74" t="s">
        <v>211</v>
      </c>
      <c r="G91" s="74">
        <v>2.886622</v>
      </c>
      <c r="H91" s="74">
        <v>2.8666703999999998</v>
      </c>
      <c r="I91" s="74">
        <v>2.9966799000000002</v>
      </c>
      <c r="J91" s="74">
        <v>31.389140000000001</v>
      </c>
      <c r="K91" s="74">
        <v>26.75</v>
      </c>
      <c r="L91" s="74">
        <v>4.3908227999999996</v>
      </c>
      <c r="M91" s="74">
        <v>0.37008020000000003</v>
      </c>
      <c r="N91" s="73">
        <v>9683</v>
      </c>
      <c r="O91" s="211">
        <v>1.2797434999999999</v>
      </c>
      <c r="P91" s="211">
        <v>1.3713743</v>
      </c>
      <c r="R91" s="89">
        <v>1984</v>
      </c>
      <c r="S91" s="73">
        <v>50</v>
      </c>
      <c r="T91" s="74">
        <v>0.64092879999999997</v>
      </c>
      <c r="U91" s="74">
        <v>0.61895279999999997</v>
      </c>
      <c r="V91" s="74" t="s">
        <v>211</v>
      </c>
      <c r="W91" s="74">
        <v>0.63304559999999999</v>
      </c>
      <c r="X91" s="74">
        <v>0.66878210000000005</v>
      </c>
      <c r="Y91" s="74">
        <v>0.79818270000000002</v>
      </c>
      <c r="Z91" s="74">
        <v>26.72</v>
      </c>
      <c r="AA91" s="74">
        <v>4.5</v>
      </c>
      <c r="AB91" s="74">
        <v>2.2779042999999999</v>
      </c>
      <c r="AC91" s="74">
        <v>0.1001462</v>
      </c>
      <c r="AD91" s="73">
        <v>2431</v>
      </c>
      <c r="AE91" s="211">
        <v>0.32723950000000002</v>
      </c>
      <c r="AF91" s="211">
        <v>0.63742200000000004</v>
      </c>
      <c r="AH91" s="89">
        <v>1984</v>
      </c>
      <c r="AI91" s="73">
        <v>272</v>
      </c>
      <c r="AJ91" s="74">
        <v>1.7458962</v>
      </c>
      <c r="AK91" s="74">
        <v>1.7043090000000001</v>
      </c>
      <c r="AL91" s="74" t="s">
        <v>211</v>
      </c>
      <c r="AM91" s="74">
        <v>1.7327437999999999</v>
      </c>
      <c r="AN91" s="74">
        <v>1.764562</v>
      </c>
      <c r="AO91" s="74">
        <v>1.899114</v>
      </c>
      <c r="AP91" s="74">
        <v>30.527674999999999</v>
      </c>
      <c r="AQ91" s="74">
        <v>25.875</v>
      </c>
      <c r="AR91" s="74">
        <v>3.7512067</v>
      </c>
      <c r="AS91" s="74">
        <v>0.2474662</v>
      </c>
      <c r="AT91" s="73">
        <v>12114</v>
      </c>
      <c r="AU91" s="211">
        <v>0.80786009999999997</v>
      </c>
      <c r="AV91" s="211">
        <v>1.113972</v>
      </c>
      <c r="AW91" s="74">
        <v>4.5663916000000002</v>
      </c>
      <c r="AY91" s="89">
        <v>1984</v>
      </c>
    </row>
    <row r="92" spans="2:51">
      <c r="B92" s="89">
        <v>1985</v>
      </c>
      <c r="C92" s="73">
        <v>234</v>
      </c>
      <c r="D92" s="74">
        <v>2.9685155000000001</v>
      </c>
      <c r="E92" s="74">
        <v>2.8937822</v>
      </c>
      <c r="F92" s="74" t="s">
        <v>211</v>
      </c>
      <c r="G92" s="74">
        <v>2.8776598999999998</v>
      </c>
      <c r="H92" s="74">
        <v>3.0480562</v>
      </c>
      <c r="I92" s="74">
        <v>3.2704887999999999</v>
      </c>
      <c r="J92" s="74">
        <v>27.645299000000001</v>
      </c>
      <c r="K92" s="74">
        <v>26.6</v>
      </c>
      <c r="L92" s="74">
        <v>4.2622951000000002</v>
      </c>
      <c r="M92" s="74">
        <v>0.364736</v>
      </c>
      <c r="N92" s="73">
        <v>11090</v>
      </c>
      <c r="O92" s="211">
        <v>1.4476718</v>
      </c>
      <c r="P92" s="211">
        <v>1.4763164</v>
      </c>
      <c r="R92" s="89">
        <v>1985</v>
      </c>
      <c r="S92" s="73">
        <v>60</v>
      </c>
      <c r="T92" s="74">
        <v>0.7589572</v>
      </c>
      <c r="U92" s="74">
        <v>0.75234849999999998</v>
      </c>
      <c r="V92" s="74" t="s">
        <v>211</v>
      </c>
      <c r="W92" s="74">
        <v>0.76706439999999998</v>
      </c>
      <c r="X92" s="74">
        <v>0.78359299999999998</v>
      </c>
      <c r="Y92" s="74">
        <v>0.89809119999999998</v>
      </c>
      <c r="Z92" s="74">
        <v>28.1</v>
      </c>
      <c r="AA92" s="74">
        <v>8</v>
      </c>
      <c r="AB92" s="74">
        <v>2.5762130000000001</v>
      </c>
      <c r="AC92" s="74">
        <v>0.1097856</v>
      </c>
      <c r="AD92" s="73">
        <v>2880</v>
      </c>
      <c r="AE92" s="211">
        <v>0.38311190000000001</v>
      </c>
      <c r="AF92" s="211">
        <v>0.70712330000000001</v>
      </c>
      <c r="AH92" s="89">
        <v>1985</v>
      </c>
      <c r="AI92" s="73">
        <v>294</v>
      </c>
      <c r="AJ92" s="74">
        <v>1.8621369999999999</v>
      </c>
      <c r="AK92" s="74">
        <v>1.8507804999999999</v>
      </c>
      <c r="AL92" s="74" t="s">
        <v>211</v>
      </c>
      <c r="AM92" s="74">
        <v>1.8524839</v>
      </c>
      <c r="AN92" s="74">
        <v>1.9389405</v>
      </c>
      <c r="AO92" s="74">
        <v>2.1072373</v>
      </c>
      <c r="AP92" s="74">
        <v>27.738095000000001</v>
      </c>
      <c r="AQ92" s="74">
        <v>24.8</v>
      </c>
      <c r="AR92" s="74">
        <v>3.7600715999999998</v>
      </c>
      <c r="AS92" s="74">
        <v>0.24745809999999999</v>
      </c>
      <c r="AT92" s="73">
        <v>13970</v>
      </c>
      <c r="AU92" s="211">
        <v>0.9204135</v>
      </c>
      <c r="AV92" s="211">
        <v>1.2058926000000001</v>
      </c>
      <c r="AW92" s="74">
        <v>3.8463319999999999</v>
      </c>
      <c r="AY92" s="89">
        <v>1985</v>
      </c>
    </row>
    <row r="93" spans="2:51">
      <c r="B93" s="89">
        <v>1986</v>
      </c>
      <c r="C93" s="73">
        <v>216</v>
      </c>
      <c r="D93" s="74">
        <v>2.6999369</v>
      </c>
      <c r="E93" s="74">
        <v>2.6045147000000002</v>
      </c>
      <c r="F93" s="74" t="s">
        <v>211</v>
      </c>
      <c r="G93" s="74">
        <v>2.593302</v>
      </c>
      <c r="H93" s="74">
        <v>2.7378140000000002</v>
      </c>
      <c r="I93" s="74">
        <v>2.9446501</v>
      </c>
      <c r="J93" s="74">
        <v>27.632558</v>
      </c>
      <c r="K93" s="74">
        <v>24.928570000000001</v>
      </c>
      <c r="L93" s="74">
        <v>3.9480898999999998</v>
      </c>
      <c r="M93" s="74">
        <v>0.34721109999999999</v>
      </c>
      <c r="N93" s="73">
        <v>10199</v>
      </c>
      <c r="O93" s="211">
        <v>1.3132216000000001</v>
      </c>
      <c r="P93" s="211">
        <v>1.4093770999999999</v>
      </c>
      <c r="R93" s="89">
        <v>1986</v>
      </c>
      <c r="S93" s="73">
        <v>53</v>
      </c>
      <c r="T93" s="74">
        <v>0.66099929999999996</v>
      </c>
      <c r="U93" s="74">
        <v>0.64702219999999999</v>
      </c>
      <c r="V93" s="74" t="s">
        <v>211</v>
      </c>
      <c r="W93" s="74">
        <v>0.66594450000000005</v>
      </c>
      <c r="X93" s="74">
        <v>0.67342230000000003</v>
      </c>
      <c r="Y93" s="74">
        <v>0.76355130000000004</v>
      </c>
      <c r="Z93" s="74">
        <v>31.245283000000001</v>
      </c>
      <c r="AA93" s="74">
        <v>20.5</v>
      </c>
      <c r="AB93" s="74">
        <v>2.2486210999999998</v>
      </c>
      <c r="AC93" s="74">
        <v>0.100434</v>
      </c>
      <c r="AD93" s="73">
        <v>2338</v>
      </c>
      <c r="AE93" s="211">
        <v>0.3070986</v>
      </c>
      <c r="AF93" s="211">
        <v>0.59931350000000005</v>
      </c>
      <c r="AH93" s="89">
        <v>1986</v>
      </c>
      <c r="AI93" s="73">
        <v>269</v>
      </c>
      <c r="AJ93" s="74">
        <v>1.679324</v>
      </c>
      <c r="AK93" s="74">
        <v>1.6316162999999999</v>
      </c>
      <c r="AL93" s="74" t="s">
        <v>211</v>
      </c>
      <c r="AM93" s="74">
        <v>1.633483</v>
      </c>
      <c r="AN93" s="74">
        <v>1.7169855000000001</v>
      </c>
      <c r="AO93" s="74">
        <v>1.8691712</v>
      </c>
      <c r="AP93" s="74">
        <v>28.347014999999999</v>
      </c>
      <c r="AQ93" s="74">
        <v>24.714289999999998</v>
      </c>
      <c r="AR93" s="74">
        <v>3.4363822000000002</v>
      </c>
      <c r="AS93" s="74">
        <v>0.23395170000000001</v>
      </c>
      <c r="AT93" s="73">
        <v>12537</v>
      </c>
      <c r="AU93" s="211">
        <v>0.81517139999999999</v>
      </c>
      <c r="AV93" s="211">
        <v>1.1256404</v>
      </c>
      <c r="AW93" s="74">
        <v>4.0253867000000003</v>
      </c>
      <c r="AY93" s="89">
        <v>1986</v>
      </c>
    </row>
    <row r="94" spans="2:51">
      <c r="B94" s="89">
        <v>1987</v>
      </c>
      <c r="C94" s="73">
        <v>238</v>
      </c>
      <c r="D94" s="74">
        <v>2.9316645000000001</v>
      </c>
      <c r="E94" s="74">
        <v>2.9047586999999999</v>
      </c>
      <c r="F94" s="74" t="s">
        <v>211</v>
      </c>
      <c r="G94" s="74">
        <v>2.914679</v>
      </c>
      <c r="H94" s="74">
        <v>2.9933812999999998</v>
      </c>
      <c r="I94" s="74">
        <v>3.1817500999999999</v>
      </c>
      <c r="J94" s="74">
        <v>29.443038000000001</v>
      </c>
      <c r="K94" s="74">
        <v>28.9</v>
      </c>
      <c r="L94" s="74">
        <v>4.1550279000000003</v>
      </c>
      <c r="M94" s="74">
        <v>0.37416090000000002</v>
      </c>
      <c r="N94" s="73">
        <v>10825</v>
      </c>
      <c r="O94" s="211">
        <v>1.374784</v>
      </c>
      <c r="P94" s="211">
        <v>1.5027208999999999</v>
      </c>
      <c r="R94" s="89">
        <v>1987</v>
      </c>
      <c r="S94" s="73">
        <v>55</v>
      </c>
      <c r="T94" s="74">
        <v>0.67520959999999997</v>
      </c>
      <c r="U94" s="74">
        <v>0.66273629999999994</v>
      </c>
      <c r="V94" s="74" t="s">
        <v>211</v>
      </c>
      <c r="W94" s="74">
        <v>0.67749300000000001</v>
      </c>
      <c r="X94" s="74">
        <v>0.66653459999999998</v>
      </c>
      <c r="Y94" s="74">
        <v>0.73415580000000003</v>
      </c>
      <c r="Z94" s="74">
        <v>32.581817999999998</v>
      </c>
      <c r="AA94" s="74">
        <v>25.5</v>
      </c>
      <c r="AB94" s="74">
        <v>2.3504274000000001</v>
      </c>
      <c r="AC94" s="74">
        <v>0.1024018</v>
      </c>
      <c r="AD94" s="73">
        <v>2392</v>
      </c>
      <c r="AE94" s="211">
        <v>0.30961309999999997</v>
      </c>
      <c r="AF94" s="211">
        <v>0.63085329999999995</v>
      </c>
      <c r="AH94" s="89">
        <v>1987</v>
      </c>
      <c r="AI94" s="73">
        <v>293</v>
      </c>
      <c r="AJ94" s="74">
        <v>1.8015388000000001</v>
      </c>
      <c r="AK94" s="74">
        <v>1.7941495999999999</v>
      </c>
      <c r="AL94" s="74" t="s">
        <v>211</v>
      </c>
      <c r="AM94" s="74">
        <v>1.8041677</v>
      </c>
      <c r="AN94" s="74">
        <v>1.8446442000000001</v>
      </c>
      <c r="AO94" s="74">
        <v>1.9746652</v>
      </c>
      <c r="AP94" s="74">
        <v>30.034247000000001</v>
      </c>
      <c r="AQ94" s="74">
        <v>28.66667</v>
      </c>
      <c r="AR94" s="74">
        <v>3.6316310999999999</v>
      </c>
      <c r="AS94" s="74">
        <v>0.24974640000000001</v>
      </c>
      <c r="AT94" s="73">
        <v>13217</v>
      </c>
      <c r="AU94" s="211">
        <v>0.84725790000000001</v>
      </c>
      <c r="AV94" s="211">
        <v>1.2020602</v>
      </c>
      <c r="AW94" s="74">
        <v>4.3829779999999996</v>
      </c>
      <c r="AY94" s="89">
        <v>1987</v>
      </c>
    </row>
    <row r="95" spans="2:51">
      <c r="B95" s="89">
        <v>1988</v>
      </c>
      <c r="C95" s="73">
        <v>232</v>
      </c>
      <c r="D95" s="74">
        <v>2.8124809000000002</v>
      </c>
      <c r="E95" s="74">
        <v>2.8315217000000001</v>
      </c>
      <c r="F95" s="74" t="s">
        <v>211</v>
      </c>
      <c r="G95" s="74">
        <v>2.8619314999999999</v>
      </c>
      <c r="H95" s="74">
        <v>2.8726783999999999</v>
      </c>
      <c r="I95" s="74">
        <v>3.0368240000000002</v>
      </c>
      <c r="J95" s="74">
        <v>29.698276</v>
      </c>
      <c r="K95" s="74">
        <v>26.75</v>
      </c>
      <c r="L95" s="74">
        <v>3.8795986999999998</v>
      </c>
      <c r="M95" s="74">
        <v>0.35648429999999998</v>
      </c>
      <c r="N95" s="73">
        <v>10571</v>
      </c>
      <c r="O95" s="211">
        <v>1.3223510999999999</v>
      </c>
      <c r="P95" s="211">
        <v>1.4286293000000001</v>
      </c>
      <c r="R95" s="89">
        <v>1988</v>
      </c>
      <c r="S95" s="73">
        <v>70</v>
      </c>
      <c r="T95" s="74">
        <v>0.84508209999999995</v>
      </c>
      <c r="U95" s="74">
        <v>0.82734189999999996</v>
      </c>
      <c r="V95" s="74" t="s">
        <v>211</v>
      </c>
      <c r="W95" s="74">
        <v>0.82793159999999999</v>
      </c>
      <c r="X95" s="74">
        <v>0.91522709999999996</v>
      </c>
      <c r="Y95" s="74">
        <v>1.0912417999999999</v>
      </c>
      <c r="Z95" s="74">
        <v>22.614286</v>
      </c>
      <c r="AA95" s="74">
        <v>3.5</v>
      </c>
      <c r="AB95" s="74">
        <v>2.8044872000000001</v>
      </c>
      <c r="AC95" s="74">
        <v>0.12777450000000001</v>
      </c>
      <c r="AD95" s="73">
        <v>3712</v>
      </c>
      <c r="AE95" s="211">
        <v>0.47295749999999998</v>
      </c>
      <c r="AF95" s="211">
        <v>0.94787460000000001</v>
      </c>
      <c r="AH95" s="89">
        <v>1988</v>
      </c>
      <c r="AI95" s="73">
        <v>302</v>
      </c>
      <c r="AJ95" s="74">
        <v>1.8267420999999999</v>
      </c>
      <c r="AK95" s="74">
        <v>1.8053945</v>
      </c>
      <c r="AL95" s="74" t="s">
        <v>211</v>
      </c>
      <c r="AM95" s="74">
        <v>1.8126412999999999</v>
      </c>
      <c r="AN95" s="74">
        <v>1.8874310000000001</v>
      </c>
      <c r="AO95" s="74">
        <v>2.0636486999999999</v>
      </c>
      <c r="AP95" s="74">
        <v>28.056291000000002</v>
      </c>
      <c r="AQ95" s="74">
        <v>25</v>
      </c>
      <c r="AR95" s="74">
        <v>3.5630014000000001</v>
      </c>
      <c r="AS95" s="74">
        <v>0.25195220000000002</v>
      </c>
      <c r="AT95" s="73">
        <v>14283</v>
      </c>
      <c r="AU95" s="211">
        <v>0.90155759999999996</v>
      </c>
      <c r="AV95" s="211">
        <v>1.2622475</v>
      </c>
      <c r="AW95" s="74">
        <v>3.4224325000000002</v>
      </c>
      <c r="AY95" s="89">
        <v>1988</v>
      </c>
    </row>
    <row r="96" spans="2:51">
      <c r="B96" s="89">
        <v>1989</v>
      </c>
      <c r="C96" s="73">
        <v>244</v>
      </c>
      <c r="D96" s="74">
        <v>2.9090600000000002</v>
      </c>
      <c r="E96" s="74">
        <v>2.9698441999999998</v>
      </c>
      <c r="F96" s="74" t="s">
        <v>211</v>
      </c>
      <c r="G96" s="74">
        <v>3.0588475000000002</v>
      </c>
      <c r="H96" s="74">
        <v>2.9671998999999998</v>
      </c>
      <c r="I96" s="74">
        <v>3.1154806000000002</v>
      </c>
      <c r="J96" s="74">
        <v>30.991803000000001</v>
      </c>
      <c r="K96" s="74">
        <v>26</v>
      </c>
      <c r="L96" s="74">
        <v>4.2784499</v>
      </c>
      <c r="M96" s="74">
        <v>0.36458180000000001</v>
      </c>
      <c r="N96" s="73">
        <v>10859</v>
      </c>
      <c r="O96" s="211">
        <v>1.3371923999999999</v>
      </c>
      <c r="P96" s="211">
        <v>1.5063721999999999</v>
      </c>
      <c r="R96" s="89">
        <v>1989</v>
      </c>
      <c r="S96" s="73">
        <v>70</v>
      </c>
      <c r="T96" s="74">
        <v>0.83068039999999999</v>
      </c>
      <c r="U96" s="74">
        <v>0.82400490000000004</v>
      </c>
      <c r="V96" s="74" t="s">
        <v>211</v>
      </c>
      <c r="W96" s="74">
        <v>0.84720589999999996</v>
      </c>
      <c r="X96" s="74">
        <v>0.84480909999999998</v>
      </c>
      <c r="Y96" s="74">
        <v>0.93325360000000002</v>
      </c>
      <c r="Z96" s="74">
        <v>31.657143000000001</v>
      </c>
      <c r="AA96" s="74">
        <v>25</v>
      </c>
      <c r="AB96" s="74">
        <v>2.8363046999999999</v>
      </c>
      <c r="AC96" s="74">
        <v>0.1221513</v>
      </c>
      <c r="AD96" s="73">
        <v>3096</v>
      </c>
      <c r="AE96" s="211">
        <v>0.3882118</v>
      </c>
      <c r="AF96" s="211">
        <v>0.80452780000000002</v>
      </c>
      <c r="AH96" s="89">
        <v>1989</v>
      </c>
      <c r="AI96" s="73">
        <v>314</v>
      </c>
      <c r="AJ96" s="74">
        <v>1.8674451999999999</v>
      </c>
      <c r="AK96" s="74">
        <v>1.8474993</v>
      </c>
      <c r="AL96" s="74" t="s">
        <v>211</v>
      </c>
      <c r="AM96" s="74">
        <v>1.8868206000000001</v>
      </c>
      <c r="AN96" s="74">
        <v>1.8893275</v>
      </c>
      <c r="AO96" s="74">
        <v>2.015717</v>
      </c>
      <c r="AP96" s="74">
        <v>31.140127</v>
      </c>
      <c r="AQ96" s="74">
        <v>26</v>
      </c>
      <c r="AR96" s="74">
        <v>3.8428589</v>
      </c>
      <c r="AS96" s="74">
        <v>0.2527529</v>
      </c>
      <c r="AT96" s="73">
        <v>13955</v>
      </c>
      <c r="AU96" s="211">
        <v>0.86699769999999998</v>
      </c>
      <c r="AV96" s="211">
        <v>1.2621043999999999</v>
      </c>
      <c r="AW96" s="74">
        <v>3.6041587000000002</v>
      </c>
      <c r="AY96" s="89">
        <v>1989</v>
      </c>
    </row>
    <row r="97" spans="2:51">
      <c r="B97" s="89">
        <v>1990</v>
      </c>
      <c r="C97" s="73">
        <v>227</v>
      </c>
      <c r="D97" s="74">
        <v>2.6670524000000002</v>
      </c>
      <c r="E97" s="74">
        <v>2.5641902000000001</v>
      </c>
      <c r="F97" s="74" t="s">
        <v>211</v>
      </c>
      <c r="G97" s="74">
        <v>2.5482784999999999</v>
      </c>
      <c r="H97" s="74">
        <v>2.7042389</v>
      </c>
      <c r="I97" s="74">
        <v>2.8768414</v>
      </c>
      <c r="J97" s="74">
        <v>27.783186000000001</v>
      </c>
      <c r="K97" s="74">
        <v>26.571429999999999</v>
      </c>
      <c r="L97" s="74">
        <v>4.0622762999999997</v>
      </c>
      <c r="M97" s="74">
        <v>0.351078</v>
      </c>
      <c r="N97" s="73">
        <v>10704</v>
      </c>
      <c r="O97" s="211">
        <v>1.2999141000000001</v>
      </c>
      <c r="P97" s="211">
        <v>1.4999579999999999</v>
      </c>
      <c r="R97" s="89">
        <v>1990</v>
      </c>
      <c r="S97" s="73">
        <v>73</v>
      </c>
      <c r="T97" s="74">
        <v>0.85341599999999995</v>
      </c>
      <c r="U97" s="74">
        <v>0.82294820000000002</v>
      </c>
      <c r="V97" s="74" t="s">
        <v>211</v>
      </c>
      <c r="W97" s="74">
        <v>0.82834419999999997</v>
      </c>
      <c r="X97" s="74">
        <v>0.90719910000000004</v>
      </c>
      <c r="Y97" s="74">
        <v>1.0578903</v>
      </c>
      <c r="Z97" s="74">
        <v>25.041096</v>
      </c>
      <c r="AA97" s="74">
        <v>10.5</v>
      </c>
      <c r="AB97" s="74">
        <v>3.1103535999999998</v>
      </c>
      <c r="AC97" s="74">
        <v>0.1317642</v>
      </c>
      <c r="AD97" s="73">
        <v>3675</v>
      </c>
      <c r="AE97" s="211">
        <v>0.45436369999999998</v>
      </c>
      <c r="AF97" s="211">
        <v>0.97336040000000001</v>
      </c>
      <c r="AH97" s="89">
        <v>1990</v>
      </c>
      <c r="AI97" s="73">
        <v>300</v>
      </c>
      <c r="AJ97" s="74">
        <v>1.757971</v>
      </c>
      <c r="AK97" s="74">
        <v>1.6949813</v>
      </c>
      <c r="AL97" s="74" t="s">
        <v>211</v>
      </c>
      <c r="AM97" s="74">
        <v>1.6871904</v>
      </c>
      <c r="AN97" s="74">
        <v>1.8124925000000001</v>
      </c>
      <c r="AO97" s="74">
        <v>1.9773729</v>
      </c>
      <c r="AP97" s="74">
        <v>27.113712</v>
      </c>
      <c r="AQ97" s="74">
        <v>25.5</v>
      </c>
      <c r="AR97" s="74">
        <v>3.7807183000000002</v>
      </c>
      <c r="AS97" s="74">
        <v>0.24987509999999999</v>
      </c>
      <c r="AT97" s="73">
        <v>14379</v>
      </c>
      <c r="AU97" s="211">
        <v>0.8809245</v>
      </c>
      <c r="AV97" s="211">
        <v>1.3177502000000001</v>
      </c>
      <c r="AW97" s="74">
        <v>3.1158587</v>
      </c>
      <c r="AY97" s="89">
        <v>1990</v>
      </c>
    </row>
    <row r="98" spans="2:51">
      <c r="B98" s="89">
        <v>1991</v>
      </c>
      <c r="C98" s="73">
        <v>209</v>
      </c>
      <c r="D98" s="74">
        <v>2.4258860000000002</v>
      </c>
      <c r="E98" s="74">
        <v>2.4042080000000001</v>
      </c>
      <c r="F98" s="74" t="s">
        <v>211</v>
      </c>
      <c r="G98" s="74">
        <v>2.4213342</v>
      </c>
      <c r="H98" s="74">
        <v>2.4577331999999998</v>
      </c>
      <c r="I98" s="74">
        <v>2.5371632000000002</v>
      </c>
      <c r="J98" s="74">
        <v>31.334928000000001</v>
      </c>
      <c r="K98" s="74">
        <v>30.83333</v>
      </c>
      <c r="L98" s="74">
        <v>3.8703704000000001</v>
      </c>
      <c r="M98" s="74">
        <v>0.32622099999999998</v>
      </c>
      <c r="N98" s="73">
        <v>9168</v>
      </c>
      <c r="O98" s="211">
        <v>1.1008932</v>
      </c>
      <c r="P98" s="211">
        <v>1.3524797</v>
      </c>
      <c r="R98" s="89">
        <v>1991</v>
      </c>
      <c r="S98" s="73">
        <v>60</v>
      </c>
      <c r="T98" s="74">
        <v>0.69215110000000002</v>
      </c>
      <c r="U98" s="74">
        <v>0.67793020000000004</v>
      </c>
      <c r="V98" s="74" t="s">
        <v>211</v>
      </c>
      <c r="W98" s="74">
        <v>0.70437950000000005</v>
      </c>
      <c r="X98" s="74">
        <v>0.71404979999999996</v>
      </c>
      <c r="Y98" s="74">
        <v>0.80744419999999995</v>
      </c>
      <c r="Z98" s="74">
        <v>30.266667000000002</v>
      </c>
      <c r="AA98" s="74">
        <v>22</v>
      </c>
      <c r="AB98" s="74">
        <v>2.6052974</v>
      </c>
      <c r="AC98" s="74">
        <v>0.1089344</v>
      </c>
      <c r="AD98" s="73">
        <v>2740</v>
      </c>
      <c r="AE98" s="211">
        <v>0.33464899999999997</v>
      </c>
      <c r="AF98" s="211">
        <v>0.74634999999999996</v>
      </c>
      <c r="AH98" s="89">
        <v>1991</v>
      </c>
      <c r="AI98" s="73">
        <v>269</v>
      </c>
      <c r="AJ98" s="74">
        <v>1.5563495000000001</v>
      </c>
      <c r="AK98" s="74">
        <v>1.5457178</v>
      </c>
      <c r="AL98" s="74" t="s">
        <v>211</v>
      </c>
      <c r="AM98" s="74">
        <v>1.5664186</v>
      </c>
      <c r="AN98" s="74">
        <v>1.5934269999999999</v>
      </c>
      <c r="AO98" s="74">
        <v>1.6820089</v>
      </c>
      <c r="AP98" s="74">
        <v>31.096654000000001</v>
      </c>
      <c r="AQ98" s="74">
        <v>29.16667</v>
      </c>
      <c r="AR98" s="74">
        <v>3.4921459000000001</v>
      </c>
      <c r="AS98" s="74">
        <v>0.22577340000000001</v>
      </c>
      <c r="AT98" s="73">
        <v>11908</v>
      </c>
      <c r="AU98" s="211">
        <v>0.72102109999999997</v>
      </c>
      <c r="AV98" s="211">
        <v>1.1395367999999999</v>
      </c>
      <c r="AW98" s="74">
        <v>3.5463947999999998</v>
      </c>
      <c r="AY98" s="89">
        <v>1991</v>
      </c>
    </row>
    <row r="99" spans="2:51">
      <c r="B99" s="89">
        <v>1992</v>
      </c>
      <c r="C99" s="73">
        <v>216</v>
      </c>
      <c r="D99" s="74">
        <v>2.4804048000000001</v>
      </c>
      <c r="E99" s="74">
        <v>2.4207762000000002</v>
      </c>
      <c r="F99" s="74" t="s">
        <v>211</v>
      </c>
      <c r="G99" s="74">
        <v>2.4177303000000001</v>
      </c>
      <c r="H99" s="74">
        <v>2.5226047</v>
      </c>
      <c r="I99" s="74">
        <v>2.6910883999999999</v>
      </c>
      <c r="J99" s="74">
        <v>28.855813999999999</v>
      </c>
      <c r="K99" s="74">
        <v>25.75</v>
      </c>
      <c r="L99" s="74">
        <v>4.1300191000000002</v>
      </c>
      <c r="M99" s="74">
        <v>0.32670349999999998</v>
      </c>
      <c r="N99" s="73">
        <v>9959</v>
      </c>
      <c r="O99" s="211">
        <v>1.1840868</v>
      </c>
      <c r="P99" s="211">
        <v>1.4737785999999999</v>
      </c>
      <c r="R99" s="89">
        <v>1992</v>
      </c>
      <c r="S99" s="73">
        <v>75</v>
      </c>
      <c r="T99" s="74">
        <v>0.8551512</v>
      </c>
      <c r="U99" s="74">
        <v>0.83399279999999998</v>
      </c>
      <c r="V99" s="74" t="s">
        <v>211</v>
      </c>
      <c r="W99" s="74">
        <v>0.83492509999999998</v>
      </c>
      <c r="X99" s="74">
        <v>0.9023082</v>
      </c>
      <c r="Y99" s="74">
        <v>1.0101509</v>
      </c>
      <c r="Z99" s="74">
        <v>27.2</v>
      </c>
      <c r="AA99" s="74">
        <v>24.75</v>
      </c>
      <c r="AB99" s="74">
        <v>3.3200531</v>
      </c>
      <c r="AC99" s="74">
        <v>0.1303328</v>
      </c>
      <c r="AD99" s="73">
        <v>3593</v>
      </c>
      <c r="AE99" s="211">
        <v>0.43421389999999999</v>
      </c>
      <c r="AF99" s="211">
        <v>0.98495560000000004</v>
      </c>
      <c r="AH99" s="89">
        <v>1992</v>
      </c>
      <c r="AI99" s="73">
        <v>291</v>
      </c>
      <c r="AJ99" s="74">
        <v>1.6648897</v>
      </c>
      <c r="AK99" s="74">
        <v>1.6175728</v>
      </c>
      <c r="AL99" s="74" t="s">
        <v>211</v>
      </c>
      <c r="AM99" s="74">
        <v>1.6108187</v>
      </c>
      <c r="AN99" s="74">
        <v>1.7140872</v>
      </c>
      <c r="AO99" s="74">
        <v>1.8562311</v>
      </c>
      <c r="AP99" s="74">
        <v>28.427586000000002</v>
      </c>
      <c r="AQ99" s="74">
        <v>25.5</v>
      </c>
      <c r="AR99" s="74">
        <v>3.8856989999999998</v>
      </c>
      <c r="AS99" s="74">
        <v>0.2353227</v>
      </c>
      <c r="AT99" s="73">
        <v>13552</v>
      </c>
      <c r="AU99" s="211">
        <v>0.81220590000000004</v>
      </c>
      <c r="AV99" s="211">
        <v>1.3024081999999999</v>
      </c>
      <c r="AW99" s="74">
        <v>2.9026344000000002</v>
      </c>
      <c r="AY99" s="89">
        <v>1992</v>
      </c>
    </row>
    <row r="100" spans="2:51">
      <c r="B100" s="89">
        <v>1993</v>
      </c>
      <c r="C100" s="73">
        <v>226</v>
      </c>
      <c r="D100" s="74">
        <v>2.5734515</v>
      </c>
      <c r="E100" s="74">
        <v>2.5335076999999999</v>
      </c>
      <c r="F100" s="74" t="s">
        <v>211</v>
      </c>
      <c r="G100" s="74">
        <v>2.5129500999999999</v>
      </c>
      <c r="H100" s="74">
        <v>2.5994614</v>
      </c>
      <c r="I100" s="74">
        <v>2.7028606000000002</v>
      </c>
      <c r="J100" s="74">
        <v>31.101769999999998</v>
      </c>
      <c r="K100" s="74">
        <v>28.6</v>
      </c>
      <c r="L100" s="74">
        <v>4.4752475</v>
      </c>
      <c r="M100" s="74">
        <v>0.34721689999999999</v>
      </c>
      <c r="N100" s="73">
        <v>9942</v>
      </c>
      <c r="O100" s="211">
        <v>1.1730141999999999</v>
      </c>
      <c r="P100" s="211">
        <v>1.5226864</v>
      </c>
      <c r="R100" s="89">
        <v>1993</v>
      </c>
      <c r="S100" s="73">
        <v>62</v>
      </c>
      <c r="T100" s="74">
        <v>0.7003412</v>
      </c>
      <c r="U100" s="74">
        <v>0.68450489999999997</v>
      </c>
      <c r="V100" s="74" t="s">
        <v>211</v>
      </c>
      <c r="W100" s="74">
        <v>0.69629399999999997</v>
      </c>
      <c r="X100" s="74">
        <v>0.6932315</v>
      </c>
      <c r="Y100" s="74">
        <v>0.77161959999999996</v>
      </c>
      <c r="Z100" s="74">
        <v>34.548386999999998</v>
      </c>
      <c r="AA100" s="74">
        <v>29</v>
      </c>
      <c r="AB100" s="74">
        <v>3.1456113999999999</v>
      </c>
      <c r="AC100" s="74">
        <v>0.1097151</v>
      </c>
      <c r="AD100" s="73">
        <v>2537</v>
      </c>
      <c r="AE100" s="211">
        <v>0.30406460000000002</v>
      </c>
      <c r="AF100" s="211">
        <v>0.72724040000000001</v>
      </c>
      <c r="AH100" s="89">
        <v>1993</v>
      </c>
      <c r="AI100" s="73">
        <v>288</v>
      </c>
      <c r="AJ100" s="74">
        <v>1.6331336999999999</v>
      </c>
      <c r="AK100" s="74">
        <v>1.6155828000000001</v>
      </c>
      <c r="AL100" s="74" t="s">
        <v>211</v>
      </c>
      <c r="AM100" s="74">
        <v>1.6101502999999999</v>
      </c>
      <c r="AN100" s="74">
        <v>1.6564479000000001</v>
      </c>
      <c r="AO100" s="74">
        <v>1.7487283</v>
      </c>
      <c r="AP100" s="74">
        <v>31.84375</v>
      </c>
      <c r="AQ100" s="74">
        <v>28.66667</v>
      </c>
      <c r="AR100" s="74">
        <v>4.1019797999999996</v>
      </c>
      <c r="AS100" s="74">
        <v>0.2368441</v>
      </c>
      <c r="AT100" s="73">
        <v>12479</v>
      </c>
      <c r="AU100" s="211">
        <v>0.74194859999999996</v>
      </c>
      <c r="AV100" s="211">
        <v>1.2456852</v>
      </c>
      <c r="AW100" s="74">
        <v>3.7012265000000002</v>
      </c>
      <c r="AY100" s="89">
        <v>1993</v>
      </c>
    </row>
    <row r="101" spans="2:51">
      <c r="B101" s="89">
        <v>1994</v>
      </c>
      <c r="C101" s="73">
        <v>209</v>
      </c>
      <c r="D101" s="74">
        <v>2.3579379</v>
      </c>
      <c r="E101" s="74">
        <v>2.3089363000000001</v>
      </c>
      <c r="F101" s="74" t="s">
        <v>211</v>
      </c>
      <c r="G101" s="74">
        <v>2.2954702999999999</v>
      </c>
      <c r="H101" s="74">
        <v>2.3672444000000001</v>
      </c>
      <c r="I101" s="74">
        <v>2.4478780000000002</v>
      </c>
      <c r="J101" s="74">
        <v>31.909091</v>
      </c>
      <c r="K101" s="74">
        <v>31.16667</v>
      </c>
      <c r="L101" s="74">
        <v>4.1068971999999997</v>
      </c>
      <c r="M101" s="74">
        <v>0.30979489999999998</v>
      </c>
      <c r="N101" s="73">
        <v>9016</v>
      </c>
      <c r="O101" s="211">
        <v>1.0545850999999999</v>
      </c>
      <c r="P101" s="211">
        <v>1.3930111999999999</v>
      </c>
      <c r="R101" s="89">
        <v>1994</v>
      </c>
      <c r="S101" s="73">
        <v>41</v>
      </c>
      <c r="T101" s="74">
        <v>0.45852110000000001</v>
      </c>
      <c r="U101" s="74">
        <v>0.44107740000000001</v>
      </c>
      <c r="V101" s="74" t="s">
        <v>211</v>
      </c>
      <c r="W101" s="74">
        <v>0.4385308</v>
      </c>
      <c r="X101" s="74">
        <v>0.46456629999999999</v>
      </c>
      <c r="Y101" s="74">
        <v>0.51451570000000002</v>
      </c>
      <c r="Z101" s="74">
        <v>29.926829000000001</v>
      </c>
      <c r="AA101" s="74">
        <v>26.5</v>
      </c>
      <c r="AB101" s="74">
        <v>1.9523809999999999</v>
      </c>
      <c r="AC101" s="74">
        <v>6.9223999999999994E-2</v>
      </c>
      <c r="AD101" s="73">
        <v>1856</v>
      </c>
      <c r="AE101" s="211">
        <v>0.2204073</v>
      </c>
      <c r="AF101" s="211">
        <v>0.53674040000000001</v>
      </c>
      <c r="AH101" s="89">
        <v>1994</v>
      </c>
      <c r="AI101" s="73">
        <v>250</v>
      </c>
      <c r="AJ101" s="74">
        <v>1.4040630999999999</v>
      </c>
      <c r="AK101" s="74">
        <v>1.3766022</v>
      </c>
      <c r="AL101" s="74" t="s">
        <v>211</v>
      </c>
      <c r="AM101" s="74">
        <v>1.3673251</v>
      </c>
      <c r="AN101" s="74">
        <v>1.4222507</v>
      </c>
      <c r="AO101" s="74">
        <v>1.4903508999999999</v>
      </c>
      <c r="AP101" s="74">
        <v>31.584</v>
      </c>
      <c r="AQ101" s="74">
        <v>30.5</v>
      </c>
      <c r="AR101" s="74">
        <v>3.4775350999999999</v>
      </c>
      <c r="AS101" s="74">
        <v>0.197329</v>
      </c>
      <c r="AT101" s="73">
        <v>10872</v>
      </c>
      <c r="AU101" s="211">
        <v>0.64065589999999994</v>
      </c>
      <c r="AV101" s="211">
        <v>1.0948397999999999</v>
      </c>
      <c r="AW101" s="74">
        <v>5.2347649000000001</v>
      </c>
      <c r="AY101" s="89">
        <v>1994</v>
      </c>
    </row>
    <row r="102" spans="2:51">
      <c r="B102" s="89">
        <v>1995</v>
      </c>
      <c r="C102" s="73">
        <v>190</v>
      </c>
      <c r="D102" s="74">
        <v>2.1204339999999999</v>
      </c>
      <c r="E102" s="74">
        <v>2.0538579000000001</v>
      </c>
      <c r="F102" s="74" t="s">
        <v>211</v>
      </c>
      <c r="G102" s="74">
        <v>2.0556478999999999</v>
      </c>
      <c r="H102" s="74">
        <v>2.1312733000000001</v>
      </c>
      <c r="I102" s="74">
        <v>2.2324554000000001</v>
      </c>
      <c r="J102" s="74">
        <v>30.752631999999998</v>
      </c>
      <c r="K102" s="74">
        <v>28.5</v>
      </c>
      <c r="L102" s="74">
        <v>3.6864571000000002</v>
      </c>
      <c r="M102" s="74">
        <v>0.28678809999999999</v>
      </c>
      <c r="N102" s="73">
        <v>8444</v>
      </c>
      <c r="O102" s="211">
        <v>0.97813989999999995</v>
      </c>
      <c r="P102" s="211">
        <v>1.3149554999999999</v>
      </c>
      <c r="R102" s="89">
        <v>1995</v>
      </c>
      <c r="S102" s="73">
        <v>69</v>
      </c>
      <c r="T102" s="74">
        <v>0.76289859999999998</v>
      </c>
      <c r="U102" s="74">
        <v>0.76697530000000003</v>
      </c>
      <c r="V102" s="74" t="s">
        <v>211</v>
      </c>
      <c r="W102" s="74">
        <v>0.77714919999999998</v>
      </c>
      <c r="X102" s="74">
        <v>0.81488749999999999</v>
      </c>
      <c r="Y102" s="74">
        <v>0.92354720000000001</v>
      </c>
      <c r="Z102" s="74">
        <v>29.173912999999999</v>
      </c>
      <c r="AA102" s="74">
        <v>22.5</v>
      </c>
      <c r="AB102" s="74">
        <v>3.0530973000000001</v>
      </c>
      <c r="AC102" s="74">
        <v>0.1171835</v>
      </c>
      <c r="AD102" s="73">
        <v>3182</v>
      </c>
      <c r="AE102" s="211">
        <v>0.37407400000000002</v>
      </c>
      <c r="AF102" s="211">
        <v>0.91301670000000001</v>
      </c>
      <c r="AH102" s="89">
        <v>1995</v>
      </c>
      <c r="AI102" s="73">
        <v>259</v>
      </c>
      <c r="AJ102" s="74">
        <v>1.4384987</v>
      </c>
      <c r="AK102" s="74">
        <v>1.4060401</v>
      </c>
      <c r="AL102" s="74" t="s">
        <v>211</v>
      </c>
      <c r="AM102" s="74">
        <v>1.4103920000000001</v>
      </c>
      <c r="AN102" s="74">
        <v>1.4732913999999999</v>
      </c>
      <c r="AO102" s="74">
        <v>1.5807682000000001</v>
      </c>
      <c r="AP102" s="74">
        <v>30.332045999999998</v>
      </c>
      <c r="AQ102" s="74">
        <v>26.5</v>
      </c>
      <c r="AR102" s="74">
        <v>3.4933909000000001</v>
      </c>
      <c r="AS102" s="74">
        <v>0.20697979999999999</v>
      </c>
      <c r="AT102" s="73">
        <v>11626</v>
      </c>
      <c r="AU102" s="211">
        <v>0.67833399999999999</v>
      </c>
      <c r="AV102" s="211">
        <v>1.173554</v>
      </c>
      <c r="AW102" s="74">
        <v>2.6778670999999998</v>
      </c>
      <c r="AY102" s="89">
        <v>1995</v>
      </c>
    </row>
    <row r="103" spans="2:51">
      <c r="B103" s="89">
        <v>1996</v>
      </c>
      <c r="C103" s="73">
        <v>188</v>
      </c>
      <c r="D103" s="74">
        <v>2.0738365000000001</v>
      </c>
      <c r="E103" s="74">
        <v>2.0865081000000001</v>
      </c>
      <c r="F103" s="74" t="s">
        <v>211</v>
      </c>
      <c r="G103" s="74">
        <v>2.1047429000000002</v>
      </c>
      <c r="H103" s="74">
        <v>2.1065569000000002</v>
      </c>
      <c r="I103" s="74">
        <v>2.1804690999999998</v>
      </c>
      <c r="J103" s="74">
        <v>32.648935999999999</v>
      </c>
      <c r="K103" s="74">
        <v>32</v>
      </c>
      <c r="L103" s="74">
        <v>3.4596982000000001</v>
      </c>
      <c r="M103" s="74">
        <v>0.27563559999999998</v>
      </c>
      <c r="N103" s="73">
        <v>8031</v>
      </c>
      <c r="O103" s="211">
        <v>0.92085170000000005</v>
      </c>
      <c r="P103" s="211">
        <v>1.2431772999999999</v>
      </c>
      <c r="R103" s="89">
        <v>1996</v>
      </c>
      <c r="S103" s="73">
        <v>59</v>
      </c>
      <c r="T103" s="74">
        <v>0.64414400000000005</v>
      </c>
      <c r="U103" s="74">
        <v>0.62112979999999995</v>
      </c>
      <c r="V103" s="74" t="s">
        <v>211</v>
      </c>
      <c r="W103" s="74">
        <v>0.62329970000000001</v>
      </c>
      <c r="X103" s="74">
        <v>0.68513840000000004</v>
      </c>
      <c r="Y103" s="74">
        <v>0.80056970000000005</v>
      </c>
      <c r="Z103" s="74">
        <v>26.830507999999998</v>
      </c>
      <c r="AA103" s="74">
        <v>19.25</v>
      </c>
      <c r="AB103" s="74">
        <v>2.7790862000000001</v>
      </c>
      <c r="AC103" s="74">
        <v>9.7499699999999995E-2</v>
      </c>
      <c r="AD103" s="73">
        <v>2869</v>
      </c>
      <c r="AE103" s="211">
        <v>0.33359680000000003</v>
      </c>
      <c r="AF103" s="211">
        <v>0.84090759999999998</v>
      </c>
      <c r="AH103" s="89">
        <v>1996</v>
      </c>
      <c r="AI103" s="73">
        <v>247</v>
      </c>
      <c r="AJ103" s="74">
        <v>1.3552985</v>
      </c>
      <c r="AK103" s="74">
        <v>1.3438873</v>
      </c>
      <c r="AL103" s="74" t="s">
        <v>211</v>
      </c>
      <c r="AM103" s="74">
        <v>1.3500466</v>
      </c>
      <c r="AN103" s="74">
        <v>1.39462</v>
      </c>
      <c r="AO103" s="74">
        <v>1.4928139</v>
      </c>
      <c r="AP103" s="74">
        <v>31.259108999999999</v>
      </c>
      <c r="AQ103" s="74">
        <v>28.875</v>
      </c>
      <c r="AR103" s="74">
        <v>3.2684928000000002</v>
      </c>
      <c r="AS103" s="74">
        <v>0.1918909</v>
      </c>
      <c r="AT103" s="73">
        <v>10900</v>
      </c>
      <c r="AU103" s="211">
        <v>0.62927659999999996</v>
      </c>
      <c r="AV103" s="211">
        <v>1.1041497</v>
      </c>
      <c r="AW103" s="74">
        <v>3.3592141999999998</v>
      </c>
      <c r="AY103" s="89">
        <v>1996</v>
      </c>
    </row>
    <row r="104" spans="2:51">
      <c r="B104" s="90">
        <v>1997</v>
      </c>
      <c r="C104" s="73">
        <v>218</v>
      </c>
      <c r="D104" s="74">
        <v>2.3809064000000002</v>
      </c>
      <c r="E104" s="74">
        <v>2.3126055999999999</v>
      </c>
      <c r="F104" s="74" t="s">
        <v>211</v>
      </c>
      <c r="G104" s="74">
        <v>2.3002810999999999</v>
      </c>
      <c r="H104" s="74">
        <v>2.3977916000000001</v>
      </c>
      <c r="I104" s="74">
        <v>2.5023852999999998</v>
      </c>
      <c r="J104" s="74">
        <v>31.370370000000001</v>
      </c>
      <c r="K104" s="74">
        <v>30.6</v>
      </c>
      <c r="L104" s="74">
        <v>4.0176926000000002</v>
      </c>
      <c r="M104" s="74">
        <v>0.32176169999999998</v>
      </c>
      <c r="N104" s="73">
        <v>9445</v>
      </c>
      <c r="O104" s="211">
        <v>1.0738586000000001</v>
      </c>
      <c r="P104" s="211">
        <v>1.4871977999999999</v>
      </c>
      <c r="R104" s="90">
        <v>1997</v>
      </c>
      <c r="S104" s="73">
        <v>61</v>
      </c>
      <c r="T104" s="74">
        <v>0.65825959999999994</v>
      </c>
      <c r="U104" s="74">
        <v>0.65477439999999998</v>
      </c>
      <c r="V104" s="74" t="s">
        <v>211</v>
      </c>
      <c r="W104" s="74">
        <v>0.65965660000000004</v>
      </c>
      <c r="X104" s="74">
        <v>0.68887699999999996</v>
      </c>
      <c r="Y104" s="74">
        <v>0.77456080000000005</v>
      </c>
      <c r="Z104" s="74">
        <v>30.52459</v>
      </c>
      <c r="AA104" s="74">
        <v>28.5</v>
      </c>
      <c r="AB104" s="74">
        <v>2.5020509</v>
      </c>
      <c r="AC104" s="74">
        <v>9.9029199999999998E-2</v>
      </c>
      <c r="AD104" s="73">
        <v>2753</v>
      </c>
      <c r="AE104" s="211">
        <v>0.3170135</v>
      </c>
      <c r="AF104" s="211">
        <v>0.78987759999999996</v>
      </c>
      <c r="AH104" s="90">
        <v>1997</v>
      </c>
      <c r="AI104" s="73">
        <v>279</v>
      </c>
      <c r="AJ104" s="74">
        <v>1.5144082999999999</v>
      </c>
      <c r="AK104" s="74">
        <v>1.4863687000000001</v>
      </c>
      <c r="AL104" s="74" t="s">
        <v>211</v>
      </c>
      <c r="AM104" s="74">
        <v>1.4815723999999999</v>
      </c>
      <c r="AN104" s="74">
        <v>1.5492507</v>
      </c>
      <c r="AO104" s="74">
        <v>1.6456569000000001</v>
      </c>
      <c r="AP104" s="74">
        <v>31.184116</v>
      </c>
      <c r="AQ104" s="74">
        <v>30.41667</v>
      </c>
      <c r="AR104" s="74">
        <v>3.5478128</v>
      </c>
      <c r="AS104" s="74">
        <v>0.21569389999999999</v>
      </c>
      <c r="AT104" s="73">
        <v>12198</v>
      </c>
      <c r="AU104" s="211">
        <v>0.69784380000000001</v>
      </c>
      <c r="AV104" s="211">
        <v>1.2401104999999999</v>
      </c>
      <c r="AW104" s="74">
        <v>3.5319123000000001</v>
      </c>
      <c r="AY104" s="90">
        <v>1997</v>
      </c>
    </row>
    <row r="105" spans="2:51">
      <c r="B105" s="90">
        <v>1998</v>
      </c>
      <c r="C105" s="73">
        <v>191</v>
      </c>
      <c r="D105" s="74">
        <v>2.0663966999999999</v>
      </c>
      <c r="E105" s="74">
        <v>2.0881908</v>
      </c>
      <c r="F105" s="74" t="s">
        <v>211</v>
      </c>
      <c r="G105" s="74">
        <v>2.1286832000000002</v>
      </c>
      <c r="H105" s="74">
        <v>2.0487408</v>
      </c>
      <c r="I105" s="74">
        <v>2.0837306999999998</v>
      </c>
      <c r="J105" s="74">
        <v>36.418847999999997</v>
      </c>
      <c r="K105" s="74">
        <v>33.5</v>
      </c>
      <c r="L105" s="74">
        <v>3.3234731000000002</v>
      </c>
      <c r="M105" s="74">
        <v>0.28476439999999997</v>
      </c>
      <c r="N105" s="73">
        <v>7442</v>
      </c>
      <c r="O105" s="211">
        <v>0.8394315</v>
      </c>
      <c r="P105" s="211">
        <v>1.1870259999999999</v>
      </c>
      <c r="R105" s="90">
        <v>1998</v>
      </c>
      <c r="S105" s="73">
        <v>58</v>
      </c>
      <c r="T105" s="74">
        <v>0.61936429999999998</v>
      </c>
      <c r="U105" s="74">
        <v>0.62556860000000003</v>
      </c>
      <c r="V105" s="74" t="s">
        <v>211</v>
      </c>
      <c r="W105" s="74">
        <v>0.61811269999999996</v>
      </c>
      <c r="X105" s="74">
        <v>0.67555390000000004</v>
      </c>
      <c r="Y105" s="74">
        <v>0.76244920000000005</v>
      </c>
      <c r="Z105" s="74">
        <v>27.775862</v>
      </c>
      <c r="AA105" s="74">
        <v>19</v>
      </c>
      <c r="AB105" s="74">
        <v>2.3500809999999999</v>
      </c>
      <c r="AC105" s="74">
        <v>9.6459299999999998E-2</v>
      </c>
      <c r="AD105" s="73">
        <v>2756</v>
      </c>
      <c r="AE105" s="211">
        <v>0.31460630000000001</v>
      </c>
      <c r="AF105" s="211">
        <v>0.81648609999999999</v>
      </c>
      <c r="AH105" s="90">
        <v>1998</v>
      </c>
      <c r="AI105" s="73">
        <v>249</v>
      </c>
      <c r="AJ105" s="74">
        <v>1.3381641</v>
      </c>
      <c r="AK105" s="74">
        <v>1.3374843999999999</v>
      </c>
      <c r="AL105" s="74" t="s">
        <v>211</v>
      </c>
      <c r="AM105" s="74">
        <v>1.3490641999999999</v>
      </c>
      <c r="AN105" s="74">
        <v>1.3539205999999999</v>
      </c>
      <c r="AO105" s="74">
        <v>1.4189004999999999</v>
      </c>
      <c r="AP105" s="74">
        <v>34.405622000000001</v>
      </c>
      <c r="AQ105" s="74">
        <v>32.299999999999997</v>
      </c>
      <c r="AR105" s="74">
        <v>3.0310408</v>
      </c>
      <c r="AS105" s="74">
        <v>0.1957516</v>
      </c>
      <c r="AT105" s="73">
        <v>10198</v>
      </c>
      <c r="AU105" s="211">
        <v>0.57858770000000004</v>
      </c>
      <c r="AV105" s="211">
        <v>1.0573475000000001</v>
      </c>
      <c r="AW105" s="74">
        <v>3.3380681999999999</v>
      </c>
      <c r="AY105" s="90">
        <v>1998</v>
      </c>
    </row>
    <row r="106" spans="2:51">
      <c r="B106" s="90">
        <v>1999</v>
      </c>
      <c r="C106" s="73">
        <v>203</v>
      </c>
      <c r="D106" s="74">
        <v>2.1734222000000001</v>
      </c>
      <c r="E106" s="74">
        <v>2.1668854999999998</v>
      </c>
      <c r="F106" s="74" t="s">
        <v>211</v>
      </c>
      <c r="G106" s="74">
        <v>2.1784625000000002</v>
      </c>
      <c r="H106" s="74">
        <v>2.2106330000000001</v>
      </c>
      <c r="I106" s="74">
        <v>2.3094814000000001</v>
      </c>
      <c r="J106" s="74">
        <v>33</v>
      </c>
      <c r="K106" s="74">
        <v>30.5</v>
      </c>
      <c r="L106" s="74">
        <v>3.459441</v>
      </c>
      <c r="M106" s="74">
        <v>0.30196200000000001</v>
      </c>
      <c r="N106" s="73">
        <v>8584</v>
      </c>
      <c r="O106" s="211">
        <v>0.95965730000000005</v>
      </c>
      <c r="P106" s="211">
        <v>1.3758858</v>
      </c>
      <c r="R106" s="90">
        <v>1999</v>
      </c>
      <c r="S106" s="73">
        <v>75</v>
      </c>
      <c r="T106" s="74">
        <v>0.79179449999999996</v>
      </c>
      <c r="U106" s="74">
        <v>0.78569560000000005</v>
      </c>
      <c r="V106" s="74" t="s">
        <v>211</v>
      </c>
      <c r="W106" s="74">
        <v>0.79324620000000001</v>
      </c>
      <c r="X106" s="74">
        <v>0.79916719999999997</v>
      </c>
      <c r="Y106" s="74">
        <v>0.86433070000000001</v>
      </c>
      <c r="Z106" s="74">
        <v>34.853332999999999</v>
      </c>
      <c r="AA106" s="74">
        <v>33.5</v>
      </c>
      <c r="AB106" s="74">
        <v>3.0084236</v>
      </c>
      <c r="AC106" s="74">
        <v>0.1232033</v>
      </c>
      <c r="AD106" s="73">
        <v>3056</v>
      </c>
      <c r="AE106" s="211">
        <v>0.34547499999999998</v>
      </c>
      <c r="AF106" s="211">
        <v>0.90837210000000002</v>
      </c>
      <c r="AH106" s="90">
        <v>1999</v>
      </c>
      <c r="AI106" s="73">
        <v>278</v>
      </c>
      <c r="AJ106" s="74">
        <v>1.4777594000000001</v>
      </c>
      <c r="AK106" s="74">
        <v>1.4715601</v>
      </c>
      <c r="AL106" s="74" t="s">
        <v>211</v>
      </c>
      <c r="AM106" s="74">
        <v>1.4787338000000001</v>
      </c>
      <c r="AN106" s="74">
        <v>1.5062443000000001</v>
      </c>
      <c r="AO106" s="74">
        <v>1.5910545</v>
      </c>
      <c r="AP106" s="74">
        <v>33.5</v>
      </c>
      <c r="AQ106" s="74">
        <v>30.83333</v>
      </c>
      <c r="AR106" s="74">
        <v>3.3249610999999999</v>
      </c>
      <c r="AS106" s="74">
        <v>0.2170146</v>
      </c>
      <c r="AT106" s="73">
        <v>11640</v>
      </c>
      <c r="AU106" s="211">
        <v>0.65427619999999997</v>
      </c>
      <c r="AV106" s="211">
        <v>1.2121023</v>
      </c>
      <c r="AW106" s="74">
        <v>2.7579199000000001</v>
      </c>
      <c r="AY106" s="90">
        <v>1999</v>
      </c>
    </row>
    <row r="107" spans="2:51">
      <c r="B107" s="90">
        <v>2000</v>
      </c>
      <c r="C107" s="73">
        <v>179</v>
      </c>
      <c r="D107" s="74">
        <v>1.8954907000000001</v>
      </c>
      <c r="E107" s="74">
        <v>1.9006050000000001</v>
      </c>
      <c r="F107" s="74" t="s">
        <v>211</v>
      </c>
      <c r="G107" s="74">
        <v>1.9099584999999999</v>
      </c>
      <c r="H107" s="74">
        <v>1.9626842</v>
      </c>
      <c r="I107" s="74">
        <v>2.0692642999999999</v>
      </c>
      <c r="J107" s="74">
        <v>31.508379999999999</v>
      </c>
      <c r="K107" s="74">
        <v>31.16667</v>
      </c>
      <c r="L107" s="74">
        <v>3.2445168999999998</v>
      </c>
      <c r="M107" s="74">
        <v>0.26789590000000002</v>
      </c>
      <c r="N107" s="73">
        <v>7856</v>
      </c>
      <c r="O107" s="211">
        <v>0.8699865</v>
      </c>
      <c r="P107" s="211">
        <v>1.3158312999999999</v>
      </c>
      <c r="R107" s="90">
        <v>2000</v>
      </c>
      <c r="S107" s="73">
        <v>50</v>
      </c>
      <c r="T107" s="74">
        <v>0.52163009999999999</v>
      </c>
      <c r="U107" s="74">
        <v>0.5236634</v>
      </c>
      <c r="V107" s="74" t="s">
        <v>211</v>
      </c>
      <c r="W107" s="74">
        <v>0.53527219999999998</v>
      </c>
      <c r="X107" s="74">
        <v>0.53744510000000001</v>
      </c>
      <c r="Y107" s="74">
        <v>0.58146209999999998</v>
      </c>
      <c r="Z107" s="74">
        <v>35.28</v>
      </c>
      <c r="AA107" s="74">
        <v>38</v>
      </c>
      <c r="AB107" s="74">
        <v>1.9372335999999999</v>
      </c>
      <c r="AC107" s="74">
        <v>8.1335199999999996E-2</v>
      </c>
      <c r="AD107" s="73">
        <v>2002</v>
      </c>
      <c r="AE107" s="211">
        <v>0.22402449999999999</v>
      </c>
      <c r="AF107" s="211">
        <v>0.60157329999999998</v>
      </c>
      <c r="AH107" s="90">
        <v>2000</v>
      </c>
      <c r="AI107" s="73">
        <v>229</v>
      </c>
      <c r="AJ107" s="74">
        <v>1.2034389000000001</v>
      </c>
      <c r="AK107" s="74">
        <v>1.2020047</v>
      </c>
      <c r="AL107" s="74" t="s">
        <v>211</v>
      </c>
      <c r="AM107" s="74">
        <v>1.2075948999999999</v>
      </c>
      <c r="AN107" s="74">
        <v>1.2498176999999999</v>
      </c>
      <c r="AO107" s="74">
        <v>1.3288123999999999</v>
      </c>
      <c r="AP107" s="74">
        <v>32.331878000000003</v>
      </c>
      <c r="AQ107" s="74">
        <v>32.125</v>
      </c>
      <c r="AR107" s="74">
        <v>2.8278587000000002</v>
      </c>
      <c r="AS107" s="74">
        <v>0.1785004</v>
      </c>
      <c r="AT107" s="73">
        <v>9858</v>
      </c>
      <c r="AU107" s="211">
        <v>0.54868640000000002</v>
      </c>
      <c r="AV107" s="211">
        <v>1.0601927</v>
      </c>
      <c r="AW107" s="74">
        <v>3.6294401000000001</v>
      </c>
      <c r="AY107" s="90">
        <v>2000</v>
      </c>
    </row>
    <row r="108" spans="2:51">
      <c r="B108" s="90">
        <v>2001</v>
      </c>
      <c r="C108" s="73">
        <v>210</v>
      </c>
      <c r="D108" s="74">
        <v>2.1962332</v>
      </c>
      <c r="E108" s="74">
        <v>2.2006662000000001</v>
      </c>
      <c r="F108" s="74" t="s">
        <v>211</v>
      </c>
      <c r="G108" s="74">
        <v>2.1945255000000001</v>
      </c>
      <c r="H108" s="74">
        <v>2.1707296999999999</v>
      </c>
      <c r="I108" s="74">
        <v>2.1480651000000002</v>
      </c>
      <c r="J108" s="74">
        <v>36.395237999999999</v>
      </c>
      <c r="K108" s="74">
        <v>36.666670000000003</v>
      </c>
      <c r="L108" s="74">
        <v>3.8560411000000001</v>
      </c>
      <c r="M108" s="74">
        <v>0.3142066</v>
      </c>
      <c r="N108" s="73">
        <v>8163</v>
      </c>
      <c r="O108" s="211">
        <v>0.89435430000000005</v>
      </c>
      <c r="P108" s="211">
        <v>1.4046650000000001</v>
      </c>
      <c r="R108" s="90">
        <v>2001</v>
      </c>
      <c r="S108" s="73">
        <v>51</v>
      </c>
      <c r="T108" s="74">
        <v>0.52507630000000005</v>
      </c>
      <c r="U108" s="74">
        <v>0.52135790000000004</v>
      </c>
      <c r="V108" s="74" t="s">
        <v>211</v>
      </c>
      <c r="W108" s="74">
        <v>0.52781690000000003</v>
      </c>
      <c r="X108" s="74">
        <v>0.52994149999999995</v>
      </c>
      <c r="Y108" s="74">
        <v>0.5938042</v>
      </c>
      <c r="Z108" s="74">
        <v>35.921568999999998</v>
      </c>
      <c r="AA108" s="74">
        <v>35.5</v>
      </c>
      <c r="AB108" s="74">
        <v>2.0987654</v>
      </c>
      <c r="AC108" s="74">
        <v>8.2645999999999997E-2</v>
      </c>
      <c r="AD108" s="73">
        <v>2019</v>
      </c>
      <c r="AE108" s="211">
        <v>0.22333239999999999</v>
      </c>
      <c r="AF108" s="211">
        <v>0.62725819999999999</v>
      </c>
      <c r="AH108" s="90">
        <v>2001</v>
      </c>
      <c r="AI108" s="73">
        <v>261</v>
      </c>
      <c r="AJ108" s="74">
        <v>1.3541065999999999</v>
      </c>
      <c r="AK108" s="74">
        <v>1.3541628999999999</v>
      </c>
      <c r="AL108" s="74" t="s">
        <v>211</v>
      </c>
      <c r="AM108" s="74">
        <v>1.3521962000000001</v>
      </c>
      <c r="AN108" s="74">
        <v>1.3487572999999999</v>
      </c>
      <c r="AO108" s="74">
        <v>1.371801</v>
      </c>
      <c r="AP108" s="74">
        <v>36.302681999999997</v>
      </c>
      <c r="AQ108" s="74">
        <v>36.5</v>
      </c>
      <c r="AR108" s="74">
        <v>3.3138649</v>
      </c>
      <c r="AS108" s="74">
        <v>0.20304330000000001</v>
      </c>
      <c r="AT108" s="73">
        <v>10182</v>
      </c>
      <c r="AU108" s="211">
        <v>0.56044850000000002</v>
      </c>
      <c r="AV108" s="211">
        <v>1.1275598</v>
      </c>
      <c r="AW108" s="74">
        <v>4.2210276000000002</v>
      </c>
      <c r="AY108" s="90">
        <v>2001</v>
      </c>
    </row>
    <row r="109" spans="2:51">
      <c r="B109" s="90">
        <v>2002</v>
      </c>
      <c r="C109" s="73">
        <v>176</v>
      </c>
      <c r="D109" s="74">
        <v>1.8190306000000001</v>
      </c>
      <c r="E109" s="74">
        <v>1.8276441999999999</v>
      </c>
      <c r="F109" s="74" t="s">
        <v>211</v>
      </c>
      <c r="G109" s="74">
        <v>1.8254444000000001</v>
      </c>
      <c r="H109" s="74">
        <v>1.8156078</v>
      </c>
      <c r="I109" s="74">
        <v>1.8659477</v>
      </c>
      <c r="J109" s="74">
        <v>35</v>
      </c>
      <c r="K109" s="74">
        <v>32.666670000000003</v>
      </c>
      <c r="L109" s="74">
        <v>3.3390249000000001</v>
      </c>
      <c r="M109" s="74">
        <v>0.25549830000000001</v>
      </c>
      <c r="N109" s="73">
        <v>7043</v>
      </c>
      <c r="O109" s="211">
        <v>0.76356630000000003</v>
      </c>
      <c r="P109" s="211">
        <v>1.2355598000000001</v>
      </c>
      <c r="R109" s="90">
        <v>2002</v>
      </c>
      <c r="S109" s="73">
        <v>56</v>
      </c>
      <c r="T109" s="74">
        <v>0.57028060000000003</v>
      </c>
      <c r="U109" s="74">
        <v>0.57202410000000004</v>
      </c>
      <c r="V109" s="74" t="s">
        <v>211</v>
      </c>
      <c r="W109" s="74">
        <v>0.57599330000000004</v>
      </c>
      <c r="X109" s="74">
        <v>0.57894420000000002</v>
      </c>
      <c r="Y109" s="74">
        <v>0.61990840000000003</v>
      </c>
      <c r="Z109" s="74">
        <v>35.928570999999998</v>
      </c>
      <c r="AA109" s="74">
        <v>40</v>
      </c>
      <c r="AB109" s="74">
        <v>2.1969400000000001</v>
      </c>
      <c r="AC109" s="74">
        <v>8.6390400000000006E-2</v>
      </c>
      <c r="AD109" s="73">
        <v>2208</v>
      </c>
      <c r="AE109" s="211">
        <v>0.2418315</v>
      </c>
      <c r="AF109" s="211">
        <v>0.67280359999999995</v>
      </c>
      <c r="AH109" s="90">
        <v>2002</v>
      </c>
      <c r="AI109" s="73">
        <v>232</v>
      </c>
      <c r="AJ109" s="74">
        <v>1.1900359</v>
      </c>
      <c r="AK109" s="74">
        <v>1.1839097000000001</v>
      </c>
      <c r="AL109" s="74" t="s">
        <v>211</v>
      </c>
      <c r="AM109" s="74">
        <v>1.1804285999999999</v>
      </c>
      <c r="AN109" s="74">
        <v>1.1919484</v>
      </c>
      <c r="AO109" s="74">
        <v>1.2419566</v>
      </c>
      <c r="AP109" s="74">
        <v>35.226087</v>
      </c>
      <c r="AQ109" s="74">
        <v>33.799999999999997</v>
      </c>
      <c r="AR109" s="74">
        <v>2.9667519000000002</v>
      </c>
      <c r="AS109" s="74">
        <v>0.17351369999999999</v>
      </c>
      <c r="AT109" s="73">
        <v>9251</v>
      </c>
      <c r="AU109" s="211">
        <v>0.50402780000000003</v>
      </c>
      <c r="AV109" s="211">
        <v>1.0299442000000001</v>
      </c>
      <c r="AW109" s="74">
        <v>3.1950473000000001</v>
      </c>
      <c r="AY109" s="90">
        <v>2002</v>
      </c>
    </row>
    <row r="110" spans="2:51">
      <c r="B110" s="90">
        <v>2003</v>
      </c>
      <c r="C110" s="73">
        <v>143</v>
      </c>
      <c r="D110" s="74">
        <v>1.4610327999999999</v>
      </c>
      <c r="E110" s="74">
        <v>1.4800384</v>
      </c>
      <c r="F110" s="74" t="s">
        <v>211</v>
      </c>
      <c r="G110" s="74">
        <v>1.5169931999999999</v>
      </c>
      <c r="H110" s="74">
        <v>1.4565566000000001</v>
      </c>
      <c r="I110" s="74">
        <v>1.4707045999999999</v>
      </c>
      <c r="J110" s="74">
        <v>37.629370999999999</v>
      </c>
      <c r="K110" s="74">
        <v>36.75</v>
      </c>
      <c r="L110" s="74">
        <v>2.7119287000000001</v>
      </c>
      <c r="M110" s="74">
        <v>0.20927850000000001</v>
      </c>
      <c r="N110" s="73">
        <v>5421</v>
      </c>
      <c r="O110" s="211">
        <v>0.5817213</v>
      </c>
      <c r="P110" s="211">
        <v>0.95856640000000004</v>
      </c>
      <c r="R110" s="90">
        <v>2003</v>
      </c>
      <c r="S110" s="73">
        <v>58</v>
      </c>
      <c r="T110" s="74">
        <v>0.58390399999999998</v>
      </c>
      <c r="U110" s="74">
        <v>0.58698950000000005</v>
      </c>
      <c r="V110" s="74" t="s">
        <v>211</v>
      </c>
      <c r="W110" s="74">
        <v>0.59914599999999996</v>
      </c>
      <c r="X110" s="74">
        <v>0.61714270000000004</v>
      </c>
      <c r="Y110" s="74">
        <v>0.70012300000000005</v>
      </c>
      <c r="Z110" s="74">
        <v>33.620690000000003</v>
      </c>
      <c r="AA110" s="74">
        <v>38</v>
      </c>
      <c r="AB110" s="74">
        <v>2.3424879000000001</v>
      </c>
      <c r="AC110" s="74">
        <v>9.0678800000000004E-2</v>
      </c>
      <c r="AD110" s="73">
        <v>2437</v>
      </c>
      <c r="AE110" s="211">
        <v>0.26410650000000002</v>
      </c>
      <c r="AF110" s="211">
        <v>0.75829469999999999</v>
      </c>
      <c r="AH110" s="90">
        <v>2003</v>
      </c>
      <c r="AI110" s="73">
        <v>201</v>
      </c>
      <c r="AJ110" s="74">
        <v>1.0192317</v>
      </c>
      <c r="AK110" s="74">
        <v>1.0207039</v>
      </c>
      <c r="AL110" s="74" t="s">
        <v>211</v>
      </c>
      <c r="AM110" s="74">
        <v>1.0418044</v>
      </c>
      <c r="AN110" s="74">
        <v>1.0310843000000001</v>
      </c>
      <c r="AO110" s="74">
        <v>1.0820182</v>
      </c>
      <c r="AP110" s="74">
        <v>36.472636999999999</v>
      </c>
      <c r="AQ110" s="74">
        <v>37.1</v>
      </c>
      <c r="AR110" s="74">
        <v>2.5938831000000002</v>
      </c>
      <c r="AS110" s="74">
        <v>0.1519366</v>
      </c>
      <c r="AT110" s="73">
        <v>7858</v>
      </c>
      <c r="AU110" s="211">
        <v>0.42369790000000002</v>
      </c>
      <c r="AV110" s="211">
        <v>0.88599649999999996</v>
      </c>
      <c r="AW110" s="74">
        <v>2.5214053999999999</v>
      </c>
      <c r="AY110" s="90">
        <v>2003</v>
      </c>
    </row>
    <row r="111" spans="2:51">
      <c r="B111" s="90">
        <v>2004</v>
      </c>
      <c r="C111" s="73">
        <v>146</v>
      </c>
      <c r="D111" s="74">
        <v>1.4753509</v>
      </c>
      <c r="E111" s="74">
        <v>1.4709483999999999</v>
      </c>
      <c r="F111" s="74" t="s">
        <v>211</v>
      </c>
      <c r="G111" s="74">
        <v>1.4825957000000001</v>
      </c>
      <c r="H111" s="74">
        <v>1.4760647</v>
      </c>
      <c r="I111" s="74">
        <v>1.4984527000000001</v>
      </c>
      <c r="J111" s="74">
        <v>36.684932000000003</v>
      </c>
      <c r="K111" s="74">
        <v>34</v>
      </c>
      <c r="L111" s="74">
        <v>2.7625354999999998</v>
      </c>
      <c r="M111" s="74">
        <v>0.21346589999999999</v>
      </c>
      <c r="N111" s="73">
        <v>5623</v>
      </c>
      <c r="O111" s="211">
        <v>0.59749390000000002</v>
      </c>
      <c r="P111" s="211">
        <v>1.0214833000000001</v>
      </c>
      <c r="R111" s="90">
        <v>2004</v>
      </c>
      <c r="S111" s="73">
        <v>51</v>
      </c>
      <c r="T111" s="74">
        <v>0.50813149999999996</v>
      </c>
      <c r="U111" s="74">
        <v>0.50472859999999997</v>
      </c>
      <c r="V111" s="74" t="s">
        <v>211</v>
      </c>
      <c r="W111" s="74">
        <v>0.50652569999999997</v>
      </c>
      <c r="X111" s="74">
        <v>0.51813089999999995</v>
      </c>
      <c r="Y111" s="74">
        <v>0.55838200000000004</v>
      </c>
      <c r="Z111" s="74">
        <v>35.431373000000001</v>
      </c>
      <c r="AA111" s="74">
        <v>34.25</v>
      </c>
      <c r="AB111" s="74">
        <v>1.9022752999999999</v>
      </c>
      <c r="AC111" s="74">
        <v>7.9547000000000007E-2</v>
      </c>
      <c r="AD111" s="73">
        <v>2064</v>
      </c>
      <c r="AE111" s="211">
        <v>0.2215473</v>
      </c>
      <c r="AF111" s="211">
        <v>0.6571072</v>
      </c>
      <c r="AH111" s="90">
        <v>2004</v>
      </c>
      <c r="AI111" s="73">
        <v>197</v>
      </c>
      <c r="AJ111" s="74">
        <v>0.9883246</v>
      </c>
      <c r="AK111" s="74">
        <v>0.98880210000000002</v>
      </c>
      <c r="AL111" s="74" t="s">
        <v>211</v>
      </c>
      <c r="AM111" s="74">
        <v>0.99599729999999997</v>
      </c>
      <c r="AN111" s="74">
        <v>0.99880990000000003</v>
      </c>
      <c r="AO111" s="74">
        <v>1.0313488</v>
      </c>
      <c r="AP111" s="74">
        <v>36.360405999999998</v>
      </c>
      <c r="AQ111" s="74">
        <v>34.25</v>
      </c>
      <c r="AR111" s="74">
        <v>2.4730102999999999</v>
      </c>
      <c r="AS111" s="74">
        <v>0.14867030000000001</v>
      </c>
      <c r="AT111" s="73">
        <v>7687</v>
      </c>
      <c r="AU111" s="211">
        <v>0.41047099999999997</v>
      </c>
      <c r="AV111" s="211">
        <v>0.88910429999999996</v>
      </c>
      <c r="AW111" s="74">
        <v>2.9143355999999998</v>
      </c>
      <c r="AY111" s="90">
        <v>2004</v>
      </c>
    </row>
    <row r="112" spans="2:51">
      <c r="B112" s="90">
        <v>2005</v>
      </c>
      <c r="C112" s="73">
        <v>147</v>
      </c>
      <c r="D112" s="74">
        <v>1.4671196</v>
      </c>
      <c r="E112" s="74">
        <v>1.4687549</v>
      </c>
      <c r="F112" s="74" t="s">
        <v>211</v>
      </c>
      <c r="G112" s="74">
        <v>1.484791</v>
      </c>
      <c r="H112" s="74">
        <v>1.4563355</v>
      </c>
      <c r="I112" s="74">
        <v>1.4620371999999999</v>
      </c>
      <c r="J112" s="74">
        <v>37.503400999999997</v>
      </c>
      <c r="K112" s="74">
        <v>35.9</v>
      </c>
      <c r="L112" s="74">
        <v>2.7404921999999998</v>
      </c>
      <c r="M112" s="74">
        <v>0.21861659999999999</v>
      </c>
      <c r="N112" s="73">
        <v>5540</v>
      </c>
      <c r="O112" s="211">
        <v>0.58207900000000001</v>
      </c>
      <c r="P112" s="211">
        <v>1.0042709000000001</v>
      </c>
      <c r="R112" s="90">
        <v>2005</v>
      </c>
      <c r="S112" s="73">
        <v>45</v>
      </c>
      <c r="T112" s="74">
        <v>0.44303500000000001</v>
      </c>
      <c r="U112" s="74">
        <v>0.435332</v>
      </c>
      <c r="V112" s="74" t="s">
        <v>211</v>
      </c>
      <c r="W112" s="74">
        <v>0.4508318</v>
      </c>
      <c r="X112" s="74">
        <v>0.44919350000000002</v>
      </c>
      <c r="Y112" s="74">
        <v>0.50233479999999997</v>
      </c>
      <c r="Z112" s="74">
        <v>37.200000000000003</v>
      </c>
      <c r="AA112" s="74">
        <v>33.5</v>
      </c>
      <c r="AB112" s="74">
        <v>1.6974727000000001</v>
      </c>
      <c r="AC112" s="74">
        <v>7.0896299999999995E-2</v>
      </c>
      <c r="AD112" s="73">
        <v>1760</v>
      </c>
      <c r="AE112" s="211">
        <v>0.18681020000000001</v>
      </c>
      <c r="AF112" s="211">
        <v>0.5603186</v>
      </c>
      <c r="AH112" s="90">
        <v>2005</v>
      </c>
      <c r="AI112" s="73">
        <v>192</v>
      </c>
      <c r="AJ112" s="74">
        <v>0.95158589999999998</v>
      </c>
      <c r="AK112" s="74">
        <v>0.95190379999999997</v>
      </c>
      <c r="AL112" s="74" t="s">
        <v>211</v>
      </c>
      <c r="AM112" s="74">
        <v>0.96774280000000001</v>
      </c>
      <c r="AN112" s="74">
        <v>0.95342700000000002</v>
      </c>
      <c r="AO112" s="74">
        <v>0.98337770000000002</v>
      </c>
      <c r="AP112" s="74">
        <v>37.432291999999997</v>
      </c>
      <c r="AQ112" s="74">
        <v>35.6</v>
      </c>
      <c r="AR112" s="74">
        <v>2.3955084000000002</v>
      </c>
      <c r="AS112" s="74">
        <v>0.14688560000000001</v>
      </c>
      <c r="AT112" s="73">
        <v>7300</v>
      </c>
      <c r="AU112" s="211">
        <v>0.38544929999999999</v>
      </c>
      <c r="AV112" s="211">
        <v>0.84319860000000002</v>
      </c>
      <c r="AW112" s="74">
        <v>3.3738733000000001</v>
      </c>
      <c r="AY112" s="90">
        <v>2005</v>
      </c>
    </row>
    <row r="113" spans="2:51">
      <c r="B113" s="90">
        <v>2006</v>
      </c>
      <c r="C113" s="73">
        <v>161</v>
      </c>
      <c r="D113" s="74">
        <v>1.5847355000000001</v>
      </c>
      <c r="E113" s="74">
        <v>1.5878249</v>
      </c>
      <c r="F113" s="74" t="s">
        <v>211</v>
      </c>
      <c r="G113" s="74">
        <v>1.6043835</v>
      </c>
      <c r="H113" s="74">
        <v>1.5697677999999999</v>
      </c>
      <c r="I113" s="74">
        <v>1.5970728999999999</v>
      </c>
      <c r="J113" s="74">
        <v>37.534160999999997</v>
      </c>
      <c r="K113" s="74">
        <v>39.125</v>
      </c>
      <c r="L113" s="74">
        <v>2.977071</v>
      </c>
      <c r="M113" s="74">
        <v>0.23484450000000001</v>
      </c>
      <c r="N113" s="73">
        <v>6091</v>
      </c>
      <c r="O113" s="211">
        <v>0.6317315</v>
      </c>
      <c r="P113" s="211">
        <v>1.1238338999999999</v>
      </c>
      <c r="R113" s="90">
        <v>2006</v>
      </c>
      <c r="S113" s="73">
        <v>48</v>
      </c>
      <c r="T113" s="74">
        <v>0.46640239999999999</v>
      </c>
      <c r="U113" s="74">
        <v>0.46158709999999997</v>
      </c>
      <c r="V113" s="74" t="s">
        <v>211</v>
      </c>
      <c r="W113" s="74">
        <v>0.46908519999999998</v>
      </c>
      <c r="X113" s="74">
        <v>0.46810740000000001</v>
      </c>
      <c r="Y113" s="74">
        <v>0.51485460000000005</v>
      </c>
      <c r="Z113" s="74">
        <v>37.9375</v>
      </c>
      <c r="AA113" s="74">
        <v>33</v>
      </c>
      <c r="AB113" s="74">
        <v>1.7850501999999999</v>
      </c>
      <c r="AC113" s="74">
        <v>7.3638800000000004E-2</v>
      </c>
      <c r="AD113" s="73">
        <v>1856</v>
      </c>
      <c r="AE113" s="211">
        <v>0.19450029999999999</v>
      </c>
      <c r="AF113" s="211">
        <v>0.59374139999999997</v>
      </c>
      <c r="AH113" s="90">
        <v>2006</v>
      </c>
      <c r="AI113" s="73">
        <v>209</v>
      </c>
      <c r="AJ113" s="74">
        <v>1.0219566</v>
      </c>
      <c r="AK113" s="74">
        <v>1.0218939</v>
      </c>
      <c r="AL113" s="74" t="s">
        <v>211</v>
      </c>
      <c r="AM113" s="74">
        <v>1.0328377</v>
      </c>
      <c r="AN113" s="74">
        <v>1.0191545</v>
      </c>
      <c r="AO113" s="74">
        <v>1.0575079000000001</v>
      </c>
      <c r="AP113" s="74">
        <v>37.626793999999997</v>
      </c>
      <c r="AQ113" s="74">
        <v>38.5</v>
      </c>
      <c r="AR113" s="74">
        <v>2.5812029000000001</v>
      </c>
      <c r="AS113" s="74">
        <v>0.15627450000000001</v>
      </c>
      <c r="AT113" s="73">
        <v>7947</v>
      </c>
      <c r="AU113" s="211">
        <v>0.41424810000000001</v>
      </c>
      <c r="AV113" s="211">
        <v>0.92993269999999995</v>
      </c>
      <c r="AW113" s="74">
        <v>3.4399247000000002</v>
      </c>
      <c r="AY113" s="90">
        <v>2006</v>
      </c>
    </row>
    <row r="114" spans="2:51">
      <c r="B114" s="90">
        <v>2007</v>
      </c>
      <c r="C114" s="73">
        <v>145</v>
      </c>
      <c r="D114" s="74">
        <v>1.4004741999999999</v>
      </c>
      <c r="E114" s="74">
        <v>1.3900516000000001</v>
      </c>
      <c r="F114" s="74" t="s">
        <v>211</v>
      </c>
      <c r="G114" s="74">
        <v>1.4049665</v>
      </c>
      <c r="H114" s="74">
        <v>1.3855126</v>
      </c>
      <c r="I114" s="74">
        <v>1.4166563999999999</v>
      </c>
      <c r="J114" s="74">
        <v>37.393103000000004</v>
      </c>
      <c r="K114" s="74">
        <v>38.299999999999997</v>
      </c>
      <c r="L114" s="74">
        <v>2.684688</v>
      </c>
      <c r="M114" s="74">
        <v>0.20547270000000001</v>
      </c>
      <c r="N114" s="73">
        <v>5487</v>
      </c>
      <c r="O114" s="211">
        <v>0.55869159999999995</v>
      </c>
      <c r="P114" s="211">
        <v>1.0019136</v>
      </c>
      <c r="R114" s="90">
        <v>2007</v>
      </c>
      <c r="S114" s="73">
        <v>46</v>
      </c>
      <c r="T114" s="74">
        <v>0.4391833</v>
      </c>
      <c r="U114" s="74">
        <v>0.44284960000000001</v>
      </c>
      <c r="V114" s="74" t="s">
        <v>211</v>
      </c>
      <c r="W114" s="74">
        <v>0.44680779999999998</v>
      </c>
      <c r="X114" s="74">
        <v>0.46393119999999999</v>
      </c>
      <c r="Y114" s="74">
        <v>0.52039440000000003</v>
      </c>
      <c r="Z114" s="74">
        <v>33.521738999999997</v>
      </c>
      <c r="AA114" s="74">
        <v>40</v>
      </c>
      <c r="AB114" s="74">
        <v>1.6260163000000001</v>
      </c>
      <c r="AC114" s="74">
        <v>6.8365899999999993E-2</v>
      </c>
      <c r="AD114" s="73">
        <v>1912</v>
      </c>
      <c r="AE114" s="211">
        <v>0.1968955</v>
      </c>
      <c r="AF114" s="211">
        <v>0.59278370000000002</v>
      </c>
      <c r="AH114" s="90">
        <v>2007</v>
      </c>
      <c r="AI114" s="73">
        <v>191</v>
      </c>
      <c r="AJ114" s="74">
        <v>0.91705139999999996</v>
      </c>
      <c r="AK114" s="74">
        <v>0.91363620000000001</v>
      </c>
      <c r="AL114" s="74" t="s">
        <v>211</v>
      </c>
      <c r="AM114" s="74">
        <v>0.92196820000000002</v>
      </c>
      <c r="AN114" s="74">
        <v>0.92478039999999995</v>
      </c>
      <c r="AO114" s="74">
        <v>0.97004950000000001</v>
      </c>
      <c r="AP114" s="74">
        <v>36.460732999999998</v>
      </c>
      <c r="AQ114" s="74">
        <v>38.5</v>
      </c>
      <c r="AR114" s="74">
        <v>2.3207776</v>
      </c>
      <c r="AS114" s="74">
        <v>0.13855239999999999</v>
      </c>
      <c r="AT114" s="73">
        <v>7399</v>
      </c>
      <c r="AU114" s="211">
        <v>0.37881629999999999</v>
      </c>
      <c r="AV114" s="211">
        <v>0.85026630000000003</v>
      </c>
      <c r="AW114" s="74">
        <v>3.1388799999999999</v>
      </c>
      <c r="AY114" s="90">
        <v>2007</v>
      </c>
    </row>
    <row r="115" spans="2:51">
      <c r="B115" s="90">
        <v>2008</v>
      </c>
      <c r="C115" s="73">
        <v>145</v>
      </c>
      <c r="D115" s="74">
        <v>1.3715416</v>
      </c>
      <c r="E115" s="74">
        <v>1.3608049</v>
      </c>
      <c r="F115" s="74" t="s">
        <v>211</v>
      </c>
      <c r="G115" s="74">
        <v>1.3853323</v>
      </c>
      <c r="H115" s="74">
        <v>1.3441291</v>
      </c>
      <c r="I115" s="74">
        <v>1.369877</v>
      </c>
      <c r="J115" s="74">
        <v>38.289655000000003</v>
      </c>
      <c r="K115" s="74">
        <v>36.75</v>
      </c>
      <c r="L115" s="74">
        <v>2.4609640000000002</v>
      </c>
      <c r="M115" s="74">
        <v>0.1971502</v>
      </c>
      <c r="N115" s="73">
        <v>5366</v>
      </c>
      <c r="O115" s="211">
        <v>0.53514930000000005</v>
      </c>
      <c r="P115" s="211">
        <v>0.96009500000000003</v>
      </c>
      <c r="R115" s="90">
        <v>2008</v>
      </c>
      <c r="S115" s="73">
        <v>39</v>
      </c>
      <c r="T115" s="74">
        <v>0.36526589999999998</v>
      </c>
      <c r="U115" s="74">
        <v>0.36889270000000002</v>
      </c>
      <c r="V115" s="74" t="s">
        <v>211</v>
      </c>
      <c r="W115" s="74">
        <v>0.36670320000000001</v>
      </c>
      <c r="X115" s="74">
        <v>0.39696989999999999</v>
      </c>
      <c r="Y115" s="74">
        <v>0.45047670000000001</v>
      </c>
      <c r="Z115" s="74">
        <v>29.256409999999999</v>
      </c>
      <c r="AA115" s="74">
        <v>25.75</v>
      </c>
      <c r="AB115" s="74">
        <v>1.2965426</v>
      </c>
      <c r="AC115" s="74">
        <v>5.5399299999999999E-2</v>
      </c>
      <c r="AD115" s="73">
        <v>1797</v>
      </c>
      <c r="AE115" s="211">
        <v>0.18147920000000001</v>
      </c>
      <c r="AF115" s="211">
        <v>0.56121520000000003</v>
      </c>
      <c r="AH115" s="90">
        <v>2008</v>
      </c>
      <c r="AI115" s="73">
        <v>184</v>
      </c>
      <c r="AJ115" s="74">
        <v>0.86591499999999999</v>
      </c>
      <c r="AK115" s="74">
        <v>0.86098180000000002</v>
      </c>
      <c r="AL115" s="74" t="s">
        <v>211</v>
      </c>
      <c r="AM115" s="74">
        <v>0.87068369999999995</v>
      </c>
      <c r="AN115" s="74">
        <v>0.87060159999999998</v>
      </c>
      <c r="AO115" s="74">
        <v>0.91171369999999996</v>
      </c>
      <c r="AP115" s="74">
        <v>36.375</v>
      </c>
      <c r="AQ115" s="74">
        <v>35.333329999999997</v>
      </c>
      <c r="AR115" s="74">
        <v>2.0674157000000002</v>
      </c>
      <c r="AS115" s="74">
        <v>0.12782569999999999</v>
      </c>
      <c r="AT115" s="73">
        <v>7163</v>
      </c>
      <c r="AU115" s="211">
        <v>0.35942469999999999</v>
      </c>
      <c r="AV115" s="211">
        <v>0.81480969999999997</v>
      </c>
      <c r="AW115" s="74">
        <v>3.6888911000000002</v>
      </c>
      <c r="AY115" s="90">
        <v>2008</v>
      </c>
    </row>
    <row r="116" spans="2:51">
      <c r="B116" s="90">
        <v>2009</v>
      </c>
      <c r="C116" s="73">
        <v>149</v>
      </c>
      <c r="D116" s="74">
        <v>1.3795278</v>
      </c>
      <c r="E116" s="74">
        <v>1.3814770999999999</v>
      </c>
      <c r="F116" s="74" t="s">
        <v>211</v>
      </c>
      <c r="G116" s="74">
        <v>1.4007215</v>
      </c>
      <c r="H116" s="74">
        <v>1.3472279</v>
      </c>
      <c r="I116" s="74">
        <v>1.3377673999999999</v>
      </c>
      <c r="J116" s="74">
        <v>38.704698</v>
      </c>
      <c r="K116" s="74">
        <v>36.166670000000003</v>
      </c>
      <c r="L116" s="74">
        <v>2.4812656</v>
      </c>
      <c r="M116" s="74">
        <v>0.20602880000000001</v>
      </c>
      <c r="N116" s="73">
        <v>5477</v>
      </c>
      <c r="O116" s="211">
        <v>0.53469180000000005</v>
      </c>
      <c r="P116" s="211">
        <v>0.97400920000000002</v>
      </c>
      <c r="R116" s="90">
        <v>2009</v>
      </c>
      <c r="S116" s="73">
        <v>51</v>
      </c>
      <c r="T116" s="74">
        <v>0.4682828</v>
      </c>
      <c r="U116" s="74">
        <v>0.4512236</v>
      </c>
      <c r="V116" s="74" t="s">
        <v>211</v>
      </c>
      <c r="W116" s="74">
        <v>0.46377180000000001</v>
      </c>
      <c r="X116" s="74">
        <v>0.4418185</v>
      </c>
      <c r="Y116" s="74">
        <v>0.48332320000000001</v>
      </c>
      <c r="Z116" s="74">
        <v>41</v>
      </c>
      <c r="AA116" s="74">
        <v>45.5</v>
      </c>
      <c r="AB116" s="74">
        <v>1.6634051000000001</v>
      </c>
      <c r="AC116" s="74">
        <v>7.4517799999999995E-2</v>
      </c>
      <c r="AD116" s="73">
        <v>1807</v>
      </c>
      <c r="AE116" s="211">
        <v>0.17884069999999999</v>
      </c>
      <c r="AF116" s="211">
        <v>0.55162940000000005</v>
      </c>
      <c r="AH116" s="90">
        <v>2009</v>
      </c>
      <c r="AI116" s="73">
        <v>200</v>
      </c>
      <c r="AJ116" s="74">
        <v>0.92201359999999999</v>
      </c>
      <c r="AK116" s="74">
        <v>0.91475280000000003</v>
      </c>
      <c r="AL116" s="74" t="s">
        <v>211</v>
      </c>
      <c r="AM116" s="74">
        <v>0.92957230000000002</v>
      </c>
      <c r="AN116" s="74">
        <v>0.89590789999999998</v>
      </c>
      <c r="AO116" s="74">
        <v>0.91294569999999997</v>
      </c>
      <c r="AP116" s="74">
        <v>39.29</v>
      </c>
      <c r="AQ116" s="74">
        <v>37.5</v>
      </c>
      <c r="AR116" s="74">
        <v>2.2048285999999999</v>
      </c>
      <c r="AS116" s="74">
        <v>0.14208580000000001</v>
      </c>
      <c r="AT116" s="73">
        <v>7284</v>
      </c>
      <c r="AU116" s="211">
        <v>0.35798449999999998</v>
      </c>
      <c r="AV116" s="211">
        <v>0.81852809999999998</v>
      </c>
      <c r="AW116" s="74">
        <v>3.0616241</v>
      </c>
      <c r="AY116" s="90">
        <v>2009</v>
      </c>
    </row>
    <row r="117" spans="2:51">
      <c r="B117" s="90">
        <v>2010</v>
      </c>
      <c r="C117" s="73">
        <v>172</v>
      </c>
      <c r="D117" s="74">
        <v>1.5682225999999999</v>
      </c>
      <c r="E117" s="74">
        <v>1.5591069</v>
      </c>
      <c r="F117" s="74" t="s">
        <v>211</v>
      </c>
      <c r="G117" s="74">
        <v>1.5893900000000001</v>
      </c>
      <c r="H117" s="74">
        <v>1.5256304999999999</v>
      </c>
      <c r="I117" s="74">
        <v>1.5308265000000001</v>
      </c>
      <c r="J117" s="74">
        <v>38.872093</v>
      </c>
      <c r="K117" s="74">
        <v>34</v>
      </c>
      <c r="L117" s="74">
        <v>2.8883291</v>
      </c>
      <c r="M117" s="74">
        <v>0.23406460000000001</v>
      </c>
      <c r="N117" s="73">
        <v>6303</v>
      </c>
      <c r="O117" s="211">
        <v>0.60628199999999999</v>
      </c>
      <c r="P117" s="211">
        <v>1.1257528000000001</v>
      </c>
      <c r="R117" s="90">
        <v>2010</v>
      </c>
      <c r="S117" s="73">
        <v>50</v>
      </c>
      <c r="T117" s="74">
        <v>0.45191940000000003</v>
      </c>
      <c r="U117" s="74">
        <v>0.42607830000000002</v>
      </c>
      <c r="V117" s="74" t="s">
        <v>211</v>
      </c>
      <c r="W117" s="74">
        <v>0.4462508</v>
      </c>
      <c r="X117" s="74">
        <v>0.40456829999999999</v>
      </c>
      <c r="Y117" s="74">
        <v>0.43199650000000001</v>
      </c>
      <c r="Z117" s="74">
        <v>45.18</v>
      </c>
      <c r="AA117" s="74">
        <v>47</v>
      </c>
      <c r="AB117" s="74">
        <v>1.6291952000000001</v>
      </c>
      <c r="AC117" s="74">
        <v>7.1439799999999998E-2</v>
      </c>
      <c r="AD117" s="73">
        <v>1581</v>
      </c>
      <c r="AE117" s="211">
        <v>0.15406039999999999</v>
      </c>
      <c r="AF117" s="211">
        <v>0.4934673</v>
      </c>
      <c r="AH117" s="90">
        <v>2010</v>
      </c>
      <c r="AI117" s="73">
        <v>222</v>
      </c>
      <c r="AJ117" s="74">
        <v>1.0076366999999999</v>
      </c>
      <c r="AK117" s="74">
        <v>0.99000920000000003</v>
      </c>
      <c r="AL117" s="74" t="s">
        <v>211</v>
      </c>
      <c r="AM117" s="74">
        <v>1.0137901</v>
      </c>
      <c r="AN117" s="74">
        <v>0.96728179999999997</v>
      </c>
      <c r="AO117" s="74">
        <v>0.98559949999999996</v>
      </c>
      <c r="AP117" s="74">
        <v>40.292793000000003</v>
      </c>
      <c r="AQ117" s="74">
        <v>40.25</v>
      </c>
      <c r="AR117" s="74">
        <v>2.4601063999999999</v>
      </c>
      <c r="AS117" s="74">
        <v>0.15473290000000001</v>
      </c>
      <c r="AT117" s="73">
        <v>7884</v>
      </c>
      <c r="AU117" s="211">
        <v>0.38163720000000001</v>
      </c>
      <c r="AV117" s="211">
        <v>0.89562620000000004</v>
      </c>
      <c r="AW117" s="74">
        <v>3.6592025000000001</v>
      </c>
      <c r="AY117" s="90">
        <v>2010</v>
      </c>
    </row>
    <row r="118" spans="2:51">
      <c r="B118" s="90">
        <v>2011</v>
      </c>
      <c r="C118" s="73">
        <v>131</v>
      </c>
      <c r="D118" s="74">
        <v>1.1782447</v>
      </c>
      <c r="E118" s="74">
        <v>1.1604768999999999</v>
      </c>
      <c r="F118" s="74" t="s">
        <v>211</v>
      </c>
      <c r="G118" s="74">
        <v>1.1895484000000001</v>
      </c>
      <c r="H118" s="74">
        <v>1.1480953</v>
      </c>
      <c r="I118" s="74">
        <v>1.1751057</v>
      </c>
      <c r="J118" s="74">
        <v>38.900762999999998</v>
      </c>
      <c r="K118" s="74">
        <v>32.833329999999997</v>
      </c>
      <c r="L118" s="74">
        <v>2.2210918999999998</v>
      </c>
      <c r="M118" s="74">
        <v>0.17390149999999999</v>
      </c>
      <c r="N118" s="73">
        <v>4804</v>
      </c>
      <c r="O118" s="211">
        <v>0.45621250000000002</v>
      </c>
      <c r="P118" s="211">
        <v>0.8835788</v>
      </c>
      <c r="R118" s="90">
        <v>2011</v>
      </c>
      <c r="S118" s="73">
        <v>36</v>
      </c>
      <c r="T118" s="74">
        <v>0.32080439999999999</v>
      </c>
      <c r="U118" s="74">
        <v>0.29726760000000002</v>
      </c>
      <c r="V118" s="74" t="s">
        <v>211</v>
      </c>
      <c r="W118" s="74">
        <v>0.3139728</v>
      </c>
      <c r="X118" s="74">
        <v>0.29809229999999998</v>
      </c>
      <c r="Y118" s="74">
        <v>0.31186999999999998</v>
      </c>
      <c r="Z118" s="74">
        <v>41.5</v>
      </c>
      <c r="AA118" s="74">
        <v>31</v>
      </c>
      <c r="AB118" s="74">
        <v>1.0872847999999999</v>
      </c>
      <c r="AC118" s="74">
        <v>5.02779E-2</v>
      </c>
      <c r="AD118" s="73">
        <v>1243</v>
      </c>
      <c r="AE118" s="211">
        <v>0.11947489999999999</v>
      </c>
      <c r="AF118" s="211">
        <v>0.38015260000000001</v>
      </c>
      <c r="AH118" s="90">
        <v>2011</v>
      </c>
      <c r="AI118" s="73">
        <v>167</v>
      </c>
      <c r="AJ118" s="74">
        <v>0.74753720000000001</v>
      </c>
      <c r="AK118" s="74">
        <v>0.72585250000000001</v>
      </c>
      <c r="AL118" s="74" t="s">
        <v>211</v>
      </c>
      <c r="AM118" s="74">
        <v>0.74704190000000004</v>
      </c>
      <c r="AN118" s="74">
        <v>0.7244739</v>
      </c>
      <c r="AO118" s="74">
        <v>0.74661580000000005</v>
      </c>
      <c r="AP118" s="74">
        <v>39.461078000000001</v>
      </c>
      <c r="AQ118" s="74">
        <v>32.833329999999997</v>
      </c>
      <c r="AR118" s="74">
        <v>1.8134433999999999</v>
      </c>
      <c r="AS118" s="74">
        <v>0.113658</v>
      </c>
      <c r="AT118" s="73">
        <v>6047</v>
      </c>
      <c r="AU118" s="211">
        <v>0.28885959999999999</v>
      </c>
      <c r="AV118" s="211">
        <v>0.69452100000000005</v>
      </c>
      <c r="AW118" s="74">
        <v>3.9038119</v>
      </c>
      <c r="AY118" s="90">
        <v>2011</v>
      </c>
    </row>
    <row r="119" spans="2:51">
      <c r="B119" s="90">
        <v>2012</v>
      </c>
      <c r="C119" s="73">
        <v>159</v>
      </c>
      <c r="D119" s="74">
        <v>1.4054654</v>
      </c>
      <c r="E119" s="74">
        <v>1.3825935</v>
      </c>
      <c r="F119" s="74" t="s">
        <v>211</v>
      </c>
      <c r="G119" s="74">
        <v>1.4059839000000001</v>
      </c>
      <c r="H119" s="74">
        <v>1.3624320999999999</v>
      </c>
      <c r="I119" s="74">
        <v>1.3643605999999999</v>
      </c>
      <c r="J119" s="74">
        <v>38.905659999999997</v>
      </c>
      <c r="K119" s="74">
        <v>36.5</v>
      </c>
      <c r="L119" s="74">
        <v>2.6776692</v>
      </c>
      <c r="M119" s="74">
        <v>0.21258389999999999</v>
      </c>
      <c r="N119" s="73">
        <v>5804</v>
      </c>
      <c r="O119" s="211">
        <v>0.54209390000000002</v>
      </c>
      <c r="P119" s="211">
        <v>1.0974902</v>
      </c>
      <c r="R119" s="90">
        <v>2012</v>
      </c>
      <c r="S119" s="73">
        <v>35</v>
      </c>
      <c r="T119" s="74">
        <v>0.30646679999999998</v>
      </c>
      <c r="U119" s="74">
        <v>0.28937259999999998</v>
      </c>
      <c r="V119" s="74" t="s">
        <v>211</v>
      </c>
      <c r="W119" s="74">
        <v>0.30394670000000001</v>
      </c>
      <c r="X119" s="74">
        <v>0.27184999999999998</v>
      </c>
      <c r="Y119" s="74">
        <v>0.28431440000000002</v>
      </c>
      <c r="Z119" s="74">
        <v>46.342857000000002</v>
      </c>
      <c r="AA119" s="74">
        <v>51.75</v>
      </c>
      <c r="AB119" s="74">
        <v>1.0294118000000001</v>
      </c>
      <c r="AC119" s="74">
        <v>4.8406699999999997E-2</v>
      </c>
      <c r="AD119" s="73">
        <v>1051</v>
      </c>
      <c r="AE119" s="211">
        <v>9.9249299999999999E-2</v>
      </c>
      <c r="AF119" s="211">
        <v>0.32893299999999998</v>
      </c>
      <c r="AH119" s="90">
        <v>2012</v>
      </c>
      <c r="AI119" s="73">
        <v>194</v>
      </c>
      <c r="AJ119" s="74">
        <v>0.85336749999999995</v>
      </c>
      <c r="AK119" s="74">
        <v>0.83377559999999995</v>
      </c>
      <c r="AL119" s="74" t="s">
        <v>211</v>
      </c>
      <c r="AM119" s="74">
        <v>0.85104279999999999</v>
      </c>
      <c r="AN119" s="74">
        <v>0.81894849999999997</v>
      </c>
      <c r="AO119" s="74">
        <v>0.82756739999999995</v>
      </c>
      <c r="AP119" s="74">
        <v>40.247422999999998</v>
      </c>
      <c r="AQ119" s="74">
        <v>40</v>
      </c>
      <c r="AR119" s="74">
        <v>2.0775326999999999</v>
      </c>
      <c r="AS119" s="74">
        <v>0.1318849</v>
      </c>
      <c r="AT119" s="73">
        <v>6855</v>
      </c>
      <c r="AU119" s="211">
        <v>0.3218895</v>
      </c>
      <c r="AV119" s="211">
        <v>0.80802870000000004</v>
      </c>
      <c r="AW119" s="74">
        <v>4.7778996999999999</v>
      </c>
      <c r="AY119" s="90">
        <v>2012</v>
      </c>
    </row>
    <row r="120" spans="2:51">
      <c r="B120" s="90">
        <v>2013</v>
      </c>
      <c r="C120" s="73">
        <v>162</v>
      </c>
      <c r="D120" s="74">
        <v>1.4079409000000001</v>
      </c>
      <c r="E120" s="74">
        <v>1.4034690000000001</v>
      </c>
      <c r="F120" s="74" t="s">
        <v>211</v>
      </c>
      <c r="G120" s="74">
        <v>1.4176774999999999</v>
      </c>
      <c r="H120" s="74">
        <v>1.3613533</v>
      </c>
      <c r="I120" s="74">
        <v>1.3346526999999999</v>
      </c>
      <c r="J120" s="74">
        <v>39.944443999999997</v>
      </c>
      <c r="K120" s="74">
        <v>38.333329999999997</v>
      </c>
      <c r="L120" s="74">
        <v>2.7415805999999998</v>
      </c>
      <c r="M120" s="74">
        <v>0.2127771</v>
      </c>
      <c r="N120" s="73">
        <v>5730</v>
      </c>
      <c r="O120" s="211">
        <v>0.52663490000000002</v>
      </c>
      <c r="P120" s="211">
        <v>1.0634645</v>
      </c>
      <c r="R120" s="90">
        <v>2013</v>
      </c>
      <c r="S120" s="73">
        <v>52</v>
      </c>
      <c r="T120" s="74">
        <v>0.44742870000000001</v>
      </c>
      <c r="U120" s="74">
        <v>0.41555389999999998</v>
      </c>
      <c r="V120" s="74" t="s">
        <v>211</v>
      </c>
      <c r="W120" s="74">
        <v>0.43325730000000001</v>
      </c>
      <c r="X120" s="74">
        <v>0.4178386</v>
      </c>
      <c r="Y120" s="74">
        <v>0.4606403</v>
      </c>
      <c r="Z120" s="74">
        <v>39.823529000000001</v>
      </c>
      <c r="AA120" s="74">
        <v>44.5</v>
      </c>
      <c r="AB120" s="74">
        <v>1.5596881</v>
      </c>
      <c r="AC120" s="74">
        <v>7.2090100000000004E-2</v>
      </c>
      <c r="AD120" s="73">
        <v>1855</v>
      </c>
      <c r="AE120" s="211">
        <v>0.17213539999999999</v>
      </c>
      <c r="AF120" s="211">
        <v>0.56721929999999998</v>
      </c>
      <c r="AH120" s="90">
        <v>2013</v>
      </c>
      <c r="AI120" s="73">
        <v>214</v>
      </c>
      <c r="AJ120" s="74">
        <v>0.9252802</v>
      </c>
      <c r="AK120" s="74">
        <v>0.90907420000000005</v>
      </c>
      <c r="AL120" s="74" t="s">
        <v>211</v>
      </c>
      <c r="AM120" s="74">
        <v>0.92466749999999998</v>
      </c>
      <c r="AN120" s="74">
        <v>0.89084960000000002</v>
      </c>
      <c r="AO120" s="74">
        <v>0.89948629999999996</v>
      </c>
      <c r="AP120" s="74">
        <v>39.915492999999998</v>
      </c>
      <c r="AQ120" s="74">
        <v>40.166670000000003</v>
      </c>
      <c r="AR120" s="74">
        <v>2.3152656</v>
      </c>
      <c r="AS120" s="74">
        <v>0.14433319999999999</v>
      </c>
      <c r="AT120" s="73">
        <v>7585</v>
      </c>
      <c r="AU120" s="211">
        <v>0.3502364</v>
      </c>
      <c r="AV120" s="211">
        <v>0.8760289</v>
      </c>
      <c r="AW120" s="74">
        <v>3.3773453</v>
      </c>
      <c r="AY120" s="90">
        <v>2013</v>
      </c>
    </row>
    <row r="121" spans="2:51">
      <c r="B121" s="90">
        <v>2014</v>
      </c>
      <c r="C121" s="73">
        <v>153</v>
      </c>
      <c r="D121" s="74">
        <v>1.3112915000000001</v>
      </c>
      <c r="E121" s="74">
        <v>1.2990742</v>
      </c>
      <c r="F121" s="74" t="s">
        <v>211</v>
      </c>
      <c r="G121" s="74">
        <v>1.3174778</v>
      </c>
      <c r="H121" s="74">
        <v>1.2571646000000001</v>
      </c>
      <c r="I121" s="74">
        <v>1.2437111000000001</v>
      </c>
      <c r="J121" s="74">
        <v>39.738562000000002</v>
      </c>
      <c r="K121" s="74">
        <v>39.625</v>
      </c>
      <c r="L121" s="74">
        <v>2.3632993999999998</v>
      </c>
      <c r="M121" s="74">
        <v>0.1947333</v>
      </c>
      <c r="N121" s="73">
        <v>5502</v>
      </c>
      <c r="O121" s="211">
        <v>0.49922369999999999</v>
      </c>
      <c r="P121" s="211">
        <v>1.0020361</v>
      </c>
      <c r="R121" s="90">
        <v>2014</v>
      </c>
      <c r="S121" s="73">
        <v>42</v>
      </c>
      <c r="T121" s="74">
        <v>0.35569709999999999</v>
      </c>
      <c r="U121" s="74">
        <v>0.34130650000000001</v>
      </c>
      <c r="V121" s="74" t="s">
        <v>211</v>
      </c>
      <c r="W121" s="74">
        <v>0.3586684</v>
      </c>
      <c r="X121" s="74">
        <v>0.31856509999999999</v>
      </c>
      <c r="Y121" s="74">
        <v>0.3290613</v>
      </c>
      <c r="Z121" s="74">
        <v>46.690475999999997</v>
      </c>
      <c r="AA121" s="74">
        <v>53.5</v>
      </c>
      <c r="AB121" s="74">
        <v>1.1263072999999999</v>
      </c>
      <c r="AC121" s="74">
        <v>5.5651300000000001E-2</v>
      </c>
      <c r="AD121" s="73">
        <v>1223</v>
      </c>
      <c r="AE121" s="211">
        <v>0.1117422</v>
      </c>
      <c r="AF121" s="211">
        <v>0.36588179999999998</v>
      </c>
      <c r="AH121" s="90">
        <v>2014</v>
      </c>
      <c r="AI121" s="73">
        <v>195</v>
      </c>
      <c r="AJ121" s="74">
        <v>0.83064669999999996</v>
      </c>
      <c r="AK121" s="74">
        <v>0.81538120000000003</v>
      </c>
      <c r="AL121" s="74" t="s">
        <v>211</v>
      </c>
      <c r="AM121" s="74">
        <v>0.83128429999999998</v>
      </c>
      <c r="AN121" s="74">
        <v>0.7870859</v>
      </c>
      <c r="AO121" s="74">
        <v>0.78686780000000001</v>
      </c>
      <c r="AP121" s="74">
        <v>41.235897000000001</v>
      </c>
      <c r="AQ121" s="74">
        <v>41.625</v>
      </c>
      <c r="AR121" s="74">
        <v>1.9112026</v>
      </c>
      <c r="AS121" s="74">
        <v>0.12659129999999999</v>
      </c>
      <c r="AT121" s="73">
        <v>6725</v>
      </c>
      <c r="AU121" s="211">
        <v>0.30615569999999998</v>
      </c>
      <c r="AV121" s="211">
        <v>0.7613124</v>
      </c>
      <c r="AW121" s="74">
        <v>3.8061805999999998</v>
      </c>
      <c r="AY121" s="90">
        <v>2014</v>
      </c>
    </row>
    <row r="122" spans="2:51">
      <c r="B122" s="90">
        <v>2015</v>
      </c>
      <c r="C122" s="73">
        <v>147</v>
      </c>
      <c r="D122" s="74">
        <v>1.2428501999999999</v>
      </c>
      <c r="E122" s="74">
        <v>1.2146547999999999</v>
      </c>
      <c r="F122" s="74" t="s">
        <v>211</v>
      </c>
      <c r="G122" s="74">
        <v>1.2346615999999999</v>
      </c>
      <c r="H122" s="74">
        <v>1.1836842000000001</v>
      </c>
      <c r="I122" s="74">
        <v>1.1877005</v>
      </c>
      <c r="J122" s="74">
        <v>40.061224000000003</v>
      </c>
      <c r="K122" s="74">
        <v>37.5</v>
      </c>
      <c r="L122" s="74">
        <v>2.1633553999999999</v>
      </c>
      <c r="M122" s="74">
        <v>0.18055199999999999</v>
      </c>
      <c r="N122" s="73">
        <v>5236</v>
      </c>
      <c r="O122" s="211">
        <v>0.46918120000000002</v>
      </c>
      <c r="P122" s="211">
        <v>0.924956</v>
      </c>
      <c r="R122" s="90">
        <v>2015</v>
      </c>
      <c r="S122" s="73">
        <v>39</v>
      </c>
      <c r="T122" s="74">
        <v>0.32531599999999999</v>
      </c>
      <c r="U122" s="74">
        <v>0.32088060000000002</v>
      </c>
      <c r="V122" s="74" t="s">
        <v>211</v>
      </c>
      <c r="W122" s="74">
        <v>0.32074829999999999</v>
      </c>
      <c r="X122" s="74">
        <v>0.33766180000000001</v>
      </c>
      <c r="Y122" s="74">
        <v>0.37256479999999997</v>
      </c>
      <c r="Z122" s="74">
        <v>34.102564000000001</v>
      </c>
      <c r="AA122" s="74">
        <v>32.5</v>
      </c>
      <c r="AB122" s="74">
        <v>1.0033445000000001</v>
      </c>
      <c r="AC122" s="74">
        <v>5.0142699999999998E-2</v>
      </c>
      <c r="AD122" s="73">
        <v>1605</v>
      </c>
      <c r="AE122" s="211">
        <v>0.1444838</v>
      </c>
      <c r="AF122" s="211">
        <v>0.47848889999999999</v>
      </c>
      <c r="AH122" s="90">
        <v>2015</v>
      </c>
      <c r="AI122" s="73">
        <v>186</v>
      </c>
      <c r="AJ122" s="74">
        <v>0.78098769999999995</v>
      </c>
      <c r="AK122" s="74">
        <v>0.76015149999999998</v>
      </c>
      <c r="AL122" s="74" t="s">
        <v>211</v>
      </c>
      <c r="AM122" s="74">
        <v>0.76771259999999997</v>
      </c>
      <c r="AN122" s="74">
        <v>0.75795089999999998</v>
      </c>
      <c r="AO122" s="74">
        <v>0.77865030000000002</v>
      </c>
      <c r="AP122" s="74">
        <v>38.811827999999998</v>
      </c>
      <c r="AQ122" s="74">
        <v>37</v>
      </c>
      <c r="AR122" s="74">
        <v>1.741247</v>
      </c>
      <c r="AS122" s="74">
        <v>0.11683780000000001</v>
      </c>
      <c r="AT122" s="73">
        <v>6841</v>
      </c>
      <c r="AU122" s="211">
        <v>0.3072069</v>
      </c>
      <c r="AV122" s="211">
        <v>0.75883630000000002</v>
      </c>
      <c r="AW122" s="74">
        <v>3.7853796000000002</v>
      </c>
      <c r="AY122" s="90">
        <v>2015</v>
      </c>
    </row>
    <row r="123" spans="2:51">
      <c r="B123" s="90">
        <v>2016</v>
      </c>
      <c r="C123" s="73">
        <v>159</v>
      </c>
      <c r="D123" s="74">
        <v>1.3246644999999999</v>
      </c>
      <c r="E123" s="74">
        <v>1.3062807000000001</v>
      </c>
      <c r="F123" s="74" t="s">
        <v>211</v>
      </c>
      <c r="G123" s="74">
        <v>1.3377536000000001</v>
      </c>
      <c r="H123" s="74">
        <v>1.2527037999999999</v>
      </c>
      <c r="I123" s="74">
        <v>1.244024</v>
      </c>
      <c r="J123" s="74">
        <v>41.194969</v>
      </c>
      <c r="K123" s="74">
        <v>40.5</v>
      </c>
      <c r="L123" s="74">
        <v>2.3043477999999999</v>
      </c>
      <c r="M123" s="74">
        <v>0.19325429999999999</v>
      </c>
      <c r="N123" s="73">
        <v>5513</v>
      </c>
      <c r="O123" s="211">
        <v>0.4873093</v>
      </c>
      <c r="P123" s="211">
        <v>0.98789720000000003</v>
      </c>
      <c r="R123" s="90">
        <v>2016</v>
      </c>
      <c r="S123" s="73">
        <v>50</v>
      </c>
      <c r="T123" s="74">
        <v>0.410244</v>
      </c>
      <c r="U123" s="74">
        <v>0.39187810000000001</v>
      </c>
      <c r="V123" s="74" t="s">
        <v>211</v>
      </c>
      <c r="W123" s="74">
        <v>0.39868419999999999</v>
      </c>
      <c r="X123" s="74">
        <v>0.39947379999999999</v>
      </c>
      <c r="Y123" s="74">
        <v>0.43963160000000001</v>
      </c>
      <c r="Z123" s="74">
        <v>39.18</v>
      </c>
      <c r="AA123" s="74">
        <v>38.5</v>
      </c>
      <c r="AB123" s="74">
        <v>1.277792</v>
      </c>
      <c r="AC123" s="74">
        <v>6.5018699999999999E-2</v>
      </c>
      <c r="AD123" s="73">
        <v>1882</v>
      </c>
      <c r="AE123" s="211">
        <v>0.16671420000000001</v>
      </c>
      <c r="AF123" s="211">
        <v>0.56535190000000002</v>
      </c>
      <c r="AH123" s="90">
        <v>2016</v>
      </c>
      <c r="AI123" s="73">
        <v>209</v>
      </c>
      <c r="AJ123" s="74">
        <v>0.86396099999999998</v>
      </c>
      <c r="AK123" s="74">
        <v>0.84171629999999997</v>
      </c>
      <c r="AL123" s="74" t="s">
        <v>211</v>
      </c>
      <c r="AM123" s="74">
        <v>0.85896070000000002</v>
      </c>
      <c r="AN123" s="74">
        <v>0.82272020000000001</v>
      </c>
      <c r="AO123" s="74">
        <v>0.83967420000000004</v>
      </c>
      <c r="AP123" s="74">
        <v>40.712918999999999</v>
      </c>
      <c r="AQ123" s="74">
        <v>39.75</v>
      </c>
      <c r="AR123" s="74">
        <v>1.9328586000000001</v>
      </c>
      <c r="AS123" s="74">
        <v>0.13130120000000001</v>
      </c>
      <c r="AT123" s="73">
        <v>7395</v>
      </c>
      <c r="AU123" s="211">
        <v>0.32718449999999999</v>
      </c>
      <c r="AV123" s="211">
        <v>0.83001849999999999</v>
      </c>
      <c r="AW123" s="74">
        <v>3.3333854999999999</v>
      </c>
      <c r="AY123" s="90">
        <v>2016</v>
      </c>
    </row>
    <row r="124" spans="2:51">
      <c r="B124" s="90">
        <v>2017</v>
      </c>
      <c r="C124" s="73">
        <v>121</v>
      </c>
      <c r="D124" s="74">
        <v>0.99146069999999997</v>
      </c>
      <c r="E124" s="74">
        <v>0.9716091</v>
      </c>
      <c r="F124" s="74" t="s">
        <v>211</v>
      </c>
      <c r="G124" s="74">
        <v>0.98834759999999999</v>
      </c>
      <c r="H124" s="74">
        <v>0.949542</v>
      </c>
      <c r="I124" s="74">
        <v>0.949681</v>
      </c>
      <c r="J124" s="74">
        <v>40.173554000000003</v>
      </c>
      <c r="K124" s="74">
        <v>33.833329999999997</v>
      </c>
      <c r="L124" s="74">
        <v>1.7167991</v>
      </c>
      <c r="M124" s="74">
        <v>0.1447975</v>
      </c>
      <c r="N124" s="73">
        <v>4303</v>
      </c>
      <c r="O124" s="211">
        <v>0.37453059999999999</v>
      </c>
      <c r="P124" s="211">
        <v>0.76335470000000005</v>
      </c>
      <c r="R124" s="90">
        <v>2017</v>
      </c>
      <c r="S124" s="73">
        <v>40</v>
      </c>
      <c r="T124" s="74">
        <v>0.3228414</v>
      </c>
      <c r="U124" s="74">
        <v>0.30975849999999999</v>
      </c>
      <c r="V124" s="74" t="s">
        <v>211</v>
      </c>
      <c r="W124" s="74">
        <v>0.31791469999999999</v>
      </c>
      <c r="X124" s="74">
        <v>0.32315650000000001</v>
      </c>
      <c r="Y124" s="74">
        <v>0.3622108</v>
      </c>
      <c r="Z124" s="74">
        <v>36.924999999999997</v>
      </c>
      <c r="AA124" s="74">
        <v>36</v>
      </c>
      <c r="AB124" s="74">
        <v>0.98985400000000001</v>
      </c>
      <c r="AC124" s="74">
        <v>5.0969E-2</v>
      </c>
      <c r="AD124" s="73">
        <v>1572</v>
      </c>
      <c r="AE124" s="211">
        <v>0.13705200000000001</v>
      </c>
      <c r="AF124" s="211">
        <v>0.46914309999999998</v>
      </c>
      <c r="AH124" s="90">
        <v>2017</v>
      </c>
      <c r="AI124" s="73">
        <v>161</v>
      </c>
      <c r="AJ124" s="74">
        <v>0.65462580000000004</v>
      </c>
      <c r="AK124" s="74">
        <v>0.63621720000000004</v>
      </c>
      <c r="AL124" s="74" t="s">
        <v>211</v>
      </c>
      <c r="AM124" s="74">
        <v>0.64754940000000005</v>
      </c>
      <c r="AN124" s="74">
        <v>0.63446579999999997</v>
      </c>
      <c r="AO124" s="74">
        <v>0.65484220000000004</v>
      </c>
      <c r="AP124" s="74">
        <v>39.366459999999996</v>
      </c>
      <c r="AQ124" s="74">
        <v>35.5</v>
      </c>
      <c r="AR124" s="74">
        <v>1.4518892999999999</v>
      </c>
      <c r="AS124" s="74">
        <v>9.9355700000000005E-2</v>
      </c>
      <c r="AT124" s="73">
        <v>5875</v>
      </c>
      <c r="AU124" s="211">
        <v>0.25588929999999999</v>
      </c>
      <c r="AV124" s="211">
        <v>0.65366749999999996</v>
      </c>
      <c r="AW124" s="74">
        <v>3.1366659000000001</v>
      </c>
      <c r="AY124" s="90">
        <v>2017</v>
      </c>
    </row>
    <row r="125" spans="2:51">
      <c r="B125" s="90">
        <v>2018</v>
      </c>
      <c r="C125" s="73">
        <v>135</v>
      </c>
      <c r="D125" s="74">
        <v>1.0894531000000001</v>
      </c>
      <c r="E125" s="74">
        <v>1.0676378</v>
      </c>
      <c r="F125" s="74" t="s">
        <v>211</v>
      </c>
      <c r="G125" s="74">
        <v>1.0932483</v>
      </c>
      <c r="H125" s="74">
        <v>1.0110564</v>
      </c>
      <c r="I125" s="74">
        <v>0.99189680000000002</v>
      </c>
      <c r="J125" s="74">
        <v>43.444443999999997</v>
      </c>
      <c r="K125" s="74">
        <v>42.75</v>
      </c>
      <c r="L125" s="74">
        <v>1.8716207</v>
      </c>
      <c r="M125" s="74">
        <v>0.1621213</v>
      </c>
      <c r="N125" s="73">
        <v>4309</v>
      </c>
      <c r="O125" s="211">
        <v>0.369809</v>
      </c>
      <c r="P125" s="211">
        <v>0.77199669999999998</v>
      </c>
      <c r="R125" s="90">
        <v>2018</v>
      </c>
      <c r="S125" s="73">
        <v>46</v>
      </c>
      <c r="T125" s="74">
        <v>0.36580210000000002</v>
      </c>
      <c r="U125" s="74">
        <v>0.36068810000000001</v>
      </c>
      <c r="V125" s="74" t="s">
        <v>211</v>
      </c>
      <c r="W125" s="74">
        <v>0.36218240000000002</v>
      </c>
      <c r="X125" s="74">
        <v>0.34569650000000002</v>
      </c>
      <c r="Y125" s="74">
        <v>0.35802020000000001</v>
      </c>
      <c r="Z125" s="74">
        <v>42.630434999999999</v>
      </c>
      <c r="AA125" s="74">
        <v>43</v>
      </c>
      <c r="AB125" s="74">
        <v>1.1482775999999999</v>
      </c>
      <c r="AC125" s="74">
        <v>5.9875600000000001E-2</v>
      </c>
      <c r="AD125" s="73">
        <v>1537</v>
      </c>
      <c r="AE125" s="211">
        <v>0.13210430000000001</v>
      </c>
      <c r="AF125" s="211">
        <v>0.46636240000000001</v>
      </c>
      <c r="AH125" s="90">
        <v>2018</v>
      </c>
      <c r="AI125" s="73">
        <v>181</v>
      </c>
      <c r="AJ125" s="74">
        <v>0.72496729999999998</v>
      </c>
      <c r="AK125" s="74">
        <v>0.71153270000000002</v>
      </c>
      <c r="AL125" s="74" t="s">
        <v>211</v>
      </c>
      <c r="AM125" s="74">
        <v>0.72449649999999999</v>
      </c>
      <c r="AN125" s="74">
        <v>0.67734130000000004</v>
      </c>
      <c r="AO125" s="74">
        <v>0.67450589999999999</v>
      </c>
      <c r="AP125" s="74">
        <v>43.237569000000001</v>
      </c>
      <c r="AQ125" s="74">
        <v>42.833329999999997</v>
      </c>
      <c r="AR125" s="74">
        <v>1.6133344999999999</v>
      </c>
      <c r="AS125" s="74">
        <v>0.1130565</v>
      </c>
      <c r="AT125" s="73">
        <v>5846</v>
      </c>
      <c r="AU125" s="211">
        <v>0.2510445</v>
      </c>
      <c r="AV125" s="211">
        <v>0.6585299</v>
      </c>
      <c r="AW125" s="74">
        <v>2.9600027</v>
      </c>
      <c r="AY125" s="90">
        <v>2018</v>
      </c>
    </row>
    <row r="126" spans="2:51">
      <c r="B126" s="90">
        <v>2019</v>
      </c>
      <c r="C126" s="73">
        <v>156</v>
      </c>
      <c r="D126" s="74">
        <v>1.2401308</v>
      </c>
      <c r="E126" s="74">
        <v>1.2101580000000001</v>
      </c>
      <c r="F126" s="74" t="s">
        <v>211</v>
      </c>
      <c r="G126" s="74">
        <v>1.2425641999999999</v>
      </c>
      <c r="H126" s="74">
        <v>1.1815612</v>
      </c>
      <c r="I126" s="74">
        <v>1.1828308999999999</v>
      </c>
      <c r="J126" s="74">
        <v>41.487178999999998</v>
      </c>
      <c r="K126" s="74">
        <v>42.6</v>
      </c>
      <c r="L126" s="74">
        <v>2.0736408000000002</v>
      </c>
      <c r="M126" s="74">
        <v>0.1799557</v>
      </c>
      <c r="N126" s="73">
        <v>5316</v>
      </c>
      <c r="O126" s="211">
        <v>0.45018049999999998</v>
      </c>
      <c r="P126" s="211">
        <v>0.92091809999999996</v>
      </c>
      <c r="R126" s="90">
        <v>2019</v>
      </c>
      <c r="S126" s="73">
        <v>44</v>
      </c>
      <c r="T126" s="74">
        <v>0.34480329999999998</v>
      </c>
      <c r="U126" s="74">
        <v>0.3276387</v>
      </c>
      <c r="V126" s="74" t="s">
        <v>211</v>
      </c>
      <c r="W126" s="74">
        <v>0.34119670000000002</v>
      </c>
      <c r="X126" s="74">
        <v>0.3004619</v>
      </c>
      <c r="Y126" s="74">
        <v>0.29356969999999999</v>
      </c>
      <c r="Z126" s="74">
        <v>49.090909000000003</v>
      </c>
      <c r="AA126" s="74">
        <v>53.5</v>
      </c>
      <c r="AB126" s="74">
        <v>1.0832101999999999</v>
      </c>
      <c r="AC126" s="74">
        <v>5.5086799999999998E-2</v>
      </c>
      <c r="AD126" s="73">
        <v>1198</v>
      </c>
      <c r="AE126" s="211">
        <v>0.10159650000000001</v>
      </c>
      <c r="AF126" s="211">
        <v>0.35687479999999999</v>
      </c>
      <c r="AH126" s="90">
        <v>2019</v>
      </c>
      <c r="AI126" s="73">
        <v>200</v>
      </c>
      <c r="AJ126" s="74">
        <v>0.78925920000000005</v>
      </c>
      <c r="AK126" s="74">
        <v>0.76566769999999995</v>
      </c>
      <c r="AL126" s="74" t="s">
        <v>211</v>
      </c>
      <c r="AM126" s="74">
        <v>0.78717150000000002</v>
      </c>
      <c r="AN126" s="74">
        <v>0.74100949999999999</v>
      </c>
      <c r="AO126" s="74">
        <v>0.73935680000000004</v>
      </c>
      <c r="AP126" s="74">
        <v>43.16</v>
      </c>
      <c r="AQ126" s="74">
        <v>45.25</v>
      </c>
      <c r="AR126" s="74">
        <v>1.7263702999999999</v>
      </c>
      <c r="AS126" s="74">
        <v>0.1200754</v>
      </c>
      <c r="AT126" s="73">
        <v>6514</v>
      </c>
      <c r="AU126" s="211">
        <v>0.27601290000000001</v>
      </c>
      <c r="AV126" s="211">
        <v>0.71351739999999997</v>
      </c>
      <c r="AW126" s="74">
        <v>3.6935747000000001</v>
      </c>
      <c r="AY126" s="90">
        <v>2019</v>
      </c>
    </row>
    <row r="127" spans="2:51">
      <c r="B127" s="90">
        <v>2020</v>
      </c>
      <c r="C127" s="73">
        <v>148</v>
      </c>
      <c r="D127" s="74">
        <v>1.1625380000000001</v>
      </c>
      <c r="E127" s="74">
        <v>1.1284841999999999</v>
      </c>
      <c r="F127" s="74" t="s">
        <v>211</v>
      </c>
      <c r="G127" s="74">
        <v>1.1463966000000001</v>
      </c>
      <c r="H127" s="74">
        <v>1.0836139</v>
      </c>
      <c r="I127" s="74">
        <v>1.0402416999999999</v>
      </c>
      <c r="J127" s="74">
        <v>42.333333000000003</v>
      </c>
      <c r="K127" s="74">
        <v>38.166670000000003</v>
      </c>
      <c r="L127" s="74">
        <v>1.9929976</v>
      </c>
      <c r="M127" s="74">
        <v>0.1749657</v>
      </c>
      <c r="N127" s="73">
        <v>4884</v>
      </c>
      <c r="O127" s="211">
        <v>0.40962920000000003</v>
      </c>
      <c r="P127" s="211">
        <v>0.88110809999999995</v>
      </c>
      <c r="R127" s="90">
        <v>2020</v>
      </c>
      <c r="S127" s="73">
        <v>37</v>
      </c>
      <c r="T127" s="74">
        <v>0.28627750000000002</v>
      </c>
      <c r="U127" s="74">
        <v>0.28939730000000002</v>
      </c>
      <c r="V127" s="74" t="s">
        <v>211</v>
      </c>
      <c r="W127" s="74">
        <v>0.29285280000000002</v>
      </c>
      <c r="X127" s="74">
        <v>0.31118960000000001</v>
      </c>
      <c r="Y127" s="74">
        <v>0.35055530000000001</v>
      </c>
      <c r="Z127" s="74">
        <v>34.162162000000002</v>
      </c>
      <c r="AA127" s="74">
        <v>28.5</v>
      </c>
      <c r="AB127" s="74">
        <v>0.93647179999999997</v>
      </c>
      <c r="AC127" s="74">
        <v>4.8232299999999999E-2</v>
      </c>
      <c r="AD127" s="73">
        <v>1557</v>
      </c>
      <c r="AE127" s="211">
        <v>0.13061919999999999</v>
      </c>
      <c r="AF127" s="211">
        <v>0.47749459999999999</v>
      </c>
      <c r="AH127" s="90">
        <v>2020</v>
      </c>
      <c r="AI127" s="73">
        <v>185</v>
      </c>
      <c r="AJ127" s="74">
        <v>0.72109889999999999</v>
      </c>
      <c r="AK127" s="74">
        <v>0.70413289999999995</v>
      </c>
      <c r="AL127" s="74" t="s">
        <v>211</v>
      </c>
      <c r="AM127" s="74">
        <v>0.71391700000000002</v>
      </c>
      <c r="AN127" s="74">
        <v>0.69476879999999996</v>
      </c>
      <c r="AO127" s="74">
        <v>0.69307560000000001</v>
      </c>
      <c r="AP127" s="74">
        <v>40.690216999999997</v>
      </c>
      <c r="AQ127" s="74">
        <v>37.25</v>
      </c>
      <c r="AR127" s="74">
        <v>1.6260877</v>
      </c>
      <c r="AS127" s="74">
        <v>0.11469310000000001</v>
      </c>
      <c r="AT127" s="73">
        <v>6441</v>
      </c>
      <c r="AU127" s="211">
        <v>0.27014080000000001</v>
      </c>
      <c r="AV127" s="211">
        <v>0.73161670000000001</v>
      </c>
      <c r="AW127" s="74">
        <v>3.899429</v>
      </c>
      <c r="AY127" s="90">
        <v>2020</v>
      </c>
    </row>
    <row r="128" spans="2:51">
      <c r="B128" s="90">
        <v>2021</v>
      </c>
      <c r="C128" s="73">
        <v>147</v>
      </c>
      <c r="D128" s="74">
        <v>1.152979</v>
      </c>
      <c r="E128" s="74">
        <v>1.1054250000000001</v>
      </c>
      <c r="F128" s="74" t="s">
        <v>211</v>
      </c>
      <c r="G128" s="74">
        <v>1.1468274000000001</v>
      </c>
      <c r="H128" s="74">
        <v>1.0770413999999999</v>
      </c>
      <c r="I128" s="74">
        <v>1.0579999</v>
      </c>
      <c r="J128" s="74">
        <v>43.414966</v>
      </c>
      <c r="K128" s="74">
        <v>41.25</v>
      </c>
      <c r="L128" s="74">
        <v>1.9763377</v>
      </c>
      <c r="M128" s="74">
        <v>0.16442770000000001</v>
      </c>
      <c r="N128" s="73">
        <v>4775</v>
      </c>
      <c r="O128" s="211">
        <v>0.40116069999999998</v>
      </c>
      <c r="P128" s="211">
        <v>0.8554098</v>
      </c>
      <c r="R128" s="90">
        <v>2021</v>
      </c>
      <c r="S128" s="73">
        <v>37</v>
      </c>
      <c r="T128" s="74">
        <v>0.28596830000000001</v>
      </c>
      <c r="U128" s="74">
        <v>0.2917728</v>
      </c>
      <c r="V128" s="74" t="s">
        <v>211</v>
      </c>
      <c r="W128" s="74">
        <v>0.28927130000000001</v>
      </c>
      <c r="X128" s="74">
        <v>0.31534760000000001</v>
      </c>
      <c r="Y128" s="74">
        <v>0.3516475</v>
      </c>
      <c r="Z128" s="74">
        <v>32.567568000000001</v>
      </c>
      <c r="AA128" s="74">
        <v>29.75</v>
      </c>
      <c r="AB128" s="74">
        <v>0.87223010000000001</v>
      </c>
      <c r="AC128" s="74">
        <v>4.5084600000000002E-2</v>
      </c>
      <c r="AD128" s="73">
        <v>1592</v>
      </c>
      <c r="AE128" s="211">
        <v>0.13380110000000001</v>
      </c>
      <c r="AF128" s="211">
        <v>0.47528350000000003</v>
      </c>
      <c r="AH128" s="90">
        <v>2021</v>
      </c>
      <c r="AI128" s="73">
        <v>184</v>
      </c>
      <c r="AJ128" s="74">
        <v>0.71628559999999997</v>
      </c>
      <c r="AK128" s="74">
        <v>0.69227559999999999</v>
      </c>
      <c r="AL128" s="74" t="s">
        <v>211</v>
      </c>
      <c r="AM128" s="74">
        <v>0.70967020000000003</v>
      </c>
      <c r="AN128" s="74">
        <v>0.69368439999999998</v>
      </c>
      <c r="AO128" s="74">
        <v>0.70337620000000001</v>
      </c>
      <c r="AP128" s="74">
        <v>41.233696000000002</v>
      </c>
      <c r="AQ128" s="74">
        <v>38</v>
      </c>
      <c r="AR128" s="74">
        <v>1.5753425000000001</v>
      </c>
      <c r="AS128" s="74">
        <v>0.107308</v>
      </c>
      <c r="AT128" s="73">
        <v>6367</v>
      </c>
      <c r="AU128" s="211">
        <v>0.2675073</v>
      </c>
      <c r="AV128" s="211">
        <v>0.71285419999999999</v>
      </c>
      <c r="AW128" s="74">
        <v>3.7886492999999999</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1" t="s">
        <v>24</v>
      </c>
      <c r="P129" s="211"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1" t="s">
        <v>24</v>
      </c>
      <c r="AF129" s="211"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1" t="s">
        <v>24</v>
      </c>
      <c r="AV129" s="211"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1" t="s">
        <v>24</v>
      </c>
      <c r="P130" s="211"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1" t="s">
        <v>24</v>
      </c>
      <c r="AF130" s="211"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1" t="s">
        <v>24</v>
      </c>
      <c r="AV130" s="211"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1" t="s">
        <v>24</v>
      </c>
      <c r="P131" s="211"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1" t="s">
        <v>24</v>
      </c>
      <c r="AF131" s="211"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1" t="s">
        <v>24</v>
      </c>
      <c r="AV131" s="211"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1" t="s">
        <v>24</v>
      </c>
      <c r="P132" s="211"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1" t="s">
        <v>24</v>
      </c>
      <c r="AF132" s="211"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1" t="s">
        <v>24</v>
      </c>
      <c r="AV132" s="211"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0" t="s">
        <v>119</v>
      </c>
      <c r="D5" s="250"/>
      <c r="E5" s="250"/>
      <c r="F5" s="250"/>
      <c r="G5" s="250"/>
      <c r="H5" s="250"/>
      <c r="I5" s="250"/>
      <c r="J5" s="250"/>
      <c r="K5" s="250"/>
      <c r="L5" s="250"/>
      <c r="M5" s="250"/>
      <c r="N5" s="250"/>
      <c r="O5" s="250"/>
      <c r="P5" s="250"/>
      <c r="Q5" s="250"/>
      <c r="R5" s="250"/>
      <c r="S5" s="250"/>
      <c r="T5" s="250"/>
      <c r="U5" s="250"/>
      <c r="Y5" s="250" t="s">
        <v>119</v>
      </c>
      <c r="Z5" s="250"/>
      <c r="AA5" s="250"/>
      <c r="AB5" s="250"/>
      <c r="AC5" s="250"/>
      <c r="AD5" s="250"/>
      <c r="AE5" s="250"/>
      <c r="AF5" s="250"/>
      <c r="AG5" s="250"/>
      <c r="AH5" s="250"/>
      <c r="AI5" s="250"/>
      <c r="AJ5" s="250"/>
      <c r="AK5" s="250"/>
      <c r="AL5" s="250"/>
      <c r="AM5" s="250"/>
      <c r="AN5" s="250"/>
      <c r="AO5" s="250"/>
      <c r="AP5" s="250"/>
      <c r="AQ5" s="250"/>
      <c r="AU5" s="250" t="s">
        <v>119</v>
      </c>
      <c r="AV5" s="250"/>
      <c r="AW5" s="250"/>
      <c r="AX5" s="250"/>
      <c r="AY5" s="250"/>
      <c r="AZ5" s="250"/>
      <c r="BA5" s="250"/>
      <c r="BB5" s="250"/>
      <c r="BC5" s="250"/>
      <c r="BD5" s="250"/>
      <c r="BE5" s="250"/>
      <c r="BF5" s="250"/>
      <c r="BG5" s="250"/>
      <c r="BH5" s="250"/>
      <c r="BI5" s="250"/>
      <c r="BJ5" s="250"/>
      <c r="BK5" s="250"/>
      <c r="BL5" s="250"/>
      <c r="BM5" s="250"/>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t="s">
        <v>24</v>
      </c>
      <c r="D75" s="73" t="s">
        <v>24</v>
      </c>
      <c r="E75" s="73" t="s">
        <v>24</v>
      </c>
      <c r="F75" s="73" t="s">
        <v>24</v>
      </c>
      <c r="G75" s="73" t="s">
        <v>24</v>
      </c>
      <c r="H75" s="73" t="s">
        <v>24</v>
      </c>
      <c r="I75" s="73" t="s">
        <v>24</v>
      </c>
      <c r="J75" s="73" t="s">
        <v>24</v>
      </c>
      <c r="K75" s="73" t="s">
        <v>24</v>
      </c>
      <c r="L75" s="73" t="s">
        <v>24</v>
      </c>
      <c r="M75" s="73" t="s">
        <v>24</v>
      </c>
      <c r="N75" s="73" t="s">
        <v>24</v>
      </c>
      <c r="O75" s="73" t="s">
        <v>24</v>
      </c>
      <c r="P75" s="73" t="s">
        <v>24</v>
      </c>
      <c r="Q75" s="73" t="s">
        <v>24</v>
      </c>
      <c r="R75" s="73" t="s">
        <v>24</v>
      </c>
      <c r="S75" s="73" t="s">
        <v>24</v>
      </c>
      <c r="T75" s="73" t="s">
        <v>24</v>
      </c>
      <c r="U75" s="73" t="s">
        <v>24</v>
      </c>
      <c r="V75" s="73" t="s">
        <v>24</v>
      </c>
      <c r="X75" s="88">
        <v>1968</v>
      </c>
      <c r="Y75" s="73" t="s">
        <v>24</v>
      </c>
      <c r="Z75" s="73" t="s">
        <v>24</v>
      </c>
      <c r="AA75" s="73" t="s">
        <v>24</v>
      </c>
      <c r="AB75" s="73" t="s">
        <v>24</v>
      </c>
      <c r="AC75" s="73" t="s">
        <v>24</v>
      </c>
      <c r="AD75" s="73" t="s">
        <v>24</v>
      </c>
      <c r="AE75" s="73" t="s">
        <v>24</v>
      </c>
      <c r="AF75" s="73" t="s">
        <v>24</v>
      </c>
      <c r="AG75" s="73" t="s">
        <v>24</v>
      </c>
      <c r="AH75" s="73" t="s">
        <v>24</v>
      </c>
      <c r="AI75" s="73" t="s">
        <v>24</v>
      </c>
      <c r="AJ75" s="73" t="s">
        <v>24</v>
      </c>
      <c r="AK75" s="73" t="s">
        <v>24</v>
      </c>
      <c r="AL75" s="73" t="s">
        <v>24</v>
      </c>
      <c r="AM75" s="73" t="s">
        <v>24</v>
      </c>
      <c r="AN75" s="73" t="s">
        <v>24</v>
      </c>
      <c r="AO75" s="73" t="s">
        <v>24</v>
      </c>
      <c r="AP75" s="73" t="s">
        <v>24</v>
      </c>
      <c r="AQ75" s="73" t="s">
        <v>24</v>
      </c>
      <c r="AR75" s="73" t="s">
        <v>24</v>
      </c>
      <c r="AT75" s="88">
        <v>1968</v>
      </c>
      <c r="AU75" s="73" t="s">
        <v>24</v>
      </c>
      <c r="AV75" s="73" t="s">
        <v>24</v>
      </c>
      <c r="AW75" s="73" t="s">
        <v>24</v>
      </c>
      <c r="AX75" s="73" t="s">
        <v>24</v>
      </c>
      <c r="AY75" s="73" t="s">
        <v>24</v>
      </c>
      <c r="AZ75" s="73" t="s">
        <v>24</v>
      </c>
      <c r="BA75" s="73" t="s">
        <v>24</v>
      </c>
      <c r="BB75" s="73" t="s">
        <v>24</v>
      </c>
      <c r="BC75" s="73" t="s">
        <v>24</v>
      </c>
      <c r="BD75" s="73" t="s">
        <v>24</v>
      </c>
      <c r="BE75" s="73" t="s">
        <v>24</v>
      </c>
      <c r="BF75" s="73" t="s">
        <v>24</v>
      </c>
      <c r="BG75" s="73" t="s">
        <v>24</v>
      </c>
      <c r="BH75" s="73" t="s">
        <v>24</v>
      </c>
      <c r="BI75" s="73" t="s">
        <v>24</v>
      </c>
      <c r="BJ75" s="73" t="s">
        <v>24</v>
      </c>
      <c r="BK75" s="73" t="s">
        <v>24</v>
      </c>
      <c r="BL75" s="73" t="s">
        <v>24</v>
      </c>
      <c r="BM75" s="73" t="s">
        <v>24</v>
      </c>
      <c r="BN75" s="73" t="s">
        <v>24</v>
      </c>
      <c r="BP75" s="88">
        <v>1968</v>
      </c>
    </row>
    <row r="76" spans="2:68">
      <c r="B76" s="88">
        <v>1969</v>
      </c>
      <c r="C76" s="73" t="s">
        <v>24</v>
      </c>
      <c r="D76" s="73" t="s">
        <v>24</v>
      </c>
      <c r="E76" s="73" t="s">
        <v>24</v>
      </c>
      <c r="F76" s="73" t="s">
        <v>24</v>
      </c>
      <c r="G76" s="73" t="s">
        <v>24</v>
      </c>
      <c r="H76" s="73" t="s">
        <v>24</v>
      </c>
      <c r="I76" s="73" t="s">
        <v>24</v>
      </c>
      <c r="J76" s="73" t="s">
        <v>24</v>
      </c>
      <c r="K76" s="73" t="s">
        <v>24</v>
      </c>
      <c r="L76" s="73" t="s">
        <v>24</v>
      </c>
      <c r="M76" s="73" t="s">
        <v>24</v>
      </c>
      <c r="N76" s="73" t="s">
        <v>24</v>
      </c>
      <c r="O76" s="73" t="s">
        <v>24</v>
      </c>
      <c r="P76" s="73" t="s">
        <v>24</v>
      </c>
      <c r="Q76" s="73" t="s">
        <v>24</v>
      </c>
      <c r="R76" s="73" t="s">
        <v>24</v>
      </c>
      <c r="S76" s="73" t="s">
        <v>24</v>
      </c>
      <c r="T76" s="73" t="s">
        <v>24</v>
      </c>
      <c r="U76" s="73" t="s">
        <v>24</v>
      </c>
      <c r="V76" s="73" t="s">
        <v>24</v>
      </c>
      <c r="X76" s="88">
        <v>1969</v>
      </c>
      <c r="Y76" s="73" t="s">
        <v>24</v>
      </c>
      <c r="Z76" s="73" t="s">
        <v>24</v>
      </c>
      <c r="AA76" s="73" t="s">
        <v>24</v>
      </c>
      <c r="AB76" s="73" t="s">
        <v>24</v>
      </c>
      <c r="AC76" s="73" t="s">
        <v>24</v>
      </c>
      <c r="AD76" s="73" t="s">
        <v>24</v>
      </c>
      <c r="AE76" s="73" t="s">
        <v>24</v>
      </c>
      <c r="AF76" s="73" t="s">
        <v>24</v>
      </c>
      <c r="AG76" s="73" t="s">
        <v>24</v>
      </c>
      <c r="AH76" s="73" t="s">
        <v>24</v>
      </c>
      <c r="AI76" s="73" t="s">
        <v>24</v>
      </c>
      <c r="AJ76" s="73" t="s">
        <v>24</v>
      </c>
      <c r="AK76" s="73" t="s">
        <v>24</v>
      </c>
      <c r="AL76" s="73" t="s">
        <v>24</v>
      </c>
      <c r="AM76" s="73" t="s">
        <v>24</v>
      </c>
      <c r="AN76" s="73" t="s">
        <v>24</v>
      </c>
      <c r="AO76" s="73" t="s">
        <v>24</v>
      </c>
      <c r="AP76" s="73" t="s">
        <v>24</v>
      </c>
      <c r="AQ76" s="73" t="s">
        <v>24</v>
      </c>
      <c r="AR76" s="73" t="s">
        <v>24</v>
      </c>
      <c r="AT76" s="88">
        <v>1969</v>
      </c>
      <c r="AU76" s="73" t="s">
        <v>24</v>
      </c>
      <c r="AV76" s="73" t="s">
        <v>24</v>
      </c>
      <c r="AW76" s="73" t="s">
        <v>24</v>
      </c>
      <c r="AX76" s="73" t="s">
        <v>24</v>
      </c>
      <c r="AY76" s="73" t="s">
        <v>24</v>
      </c>
      <c r="AZ76" s="73" t="s">
        <v>24</v>
      </c>
      <c r="BA76" s="73" t="s">
        <v>24</v>
      </c>
      <c r="BB76" s="73" t="s">
        <v>24</v>
      </c>
      <c r="BC76" s="73" t="s">
        <v>24</v>
      </c>
      <c r="BD76" s="73" t="s">
        <v>24</v>
      </c>
      <c r="BE76" s="73" t="s">
        <v>24</v>
      </c>
      <c r="BF76" s="73" t="s">
        <v>24</v>
      </c>
      <c r="BG76" s="73" t="s">
        <v>24</v>
      </c>
      <c r="BH76" s="73" t="s">
        <v>24</v>
      </c>
      <c r="BI76" s="73" t="s">
        <v>24</v>
      </c>
      <c r="BJ76" s="73" t="s">
        <v>24</v>
      </c>
      <c r="BK76" s="73" t="s">
        <v>24</v>
      </c>
      <c r="BL76" s="73" t="s">
        <v>24</v>
      </c>
      <c r="BM76" s="73" t="s">
        <v>24</v>
      </c>
      <c r="BN76" s="73" t="s">
        <v>24</v>
      </c>
      <c r="BP76" s="88">
        <v>1969</v>
      </c>
    </row>
    <row r="77" spans="2:68">
      <c r="B77" s="88">
        <v>1970</v>
      </c>
      <c r="C77" s="73" t="s">
        <v>24</v>
      </c>
      <c r="D77" s="73" t="s">
        <v>24</v>
      </c>
      <c r="E77" s="73" t="s">
        <v>24</v>
      </c>
      <c r="F77" s="73" t="s">
        <v>24</v>
      </c>
      <c r="G77" s="73" t="s">
        <v>24</v>
      </c>
      <c r="H77" s="73" t="s">
        <v>24</v>
      </c>
      <c r="I77" s="73" t="s">
        <v>24</v>
      </c>
      <c r="J77" s="73" t="s">
        <v>24</v>
      </c>
      <c r="K77" s="73" t="s">
        <v>24</v>
      </c>
      <c r="L77" s="73" t="s">
        <v>24</v>
      </c>
      <c r="M77" s="73" t="s">
        <v>24</v>
      </c>
      <c r="N77" s="73" t="s">
        <v>24</v>
      </c>
      <c r="O77" s="73" t="s">
        <v>24</v>
      </c>
      <c r="P77" s="73" t="s">
        <v>24</v>
      </c>
      <c r="Q77" s="73" t="s">
        <v>24</v>
      </c>
      <c r="R77" s="73" t="s">
        <v>24</v>
      </c>
      <c r="S77" s="73" t="s">
        <v>24</v>
      </c>
      <c r="T77" s="73" t="s">
        <v>24</v>
      </c>
      <c r="U77" s="73" t="s">
        <v>24</v>
      </c>
      <c r="V77" s="73" t="s">
        <v>24</v>
      </c>
      <c r="X77" s="88">
        <v>1970</v>
      </c>
      <c r="Y77" s="73" t="s">
        <v>24</v>
      </c>
      <c r="Z77" s="73" t="s">
        <v>24</v>
      </c>
      <c r="AA77" s="73" t="s">
        <v>24</v>
      </c>
      <c r="AB77" s="73" t="s">
        <v>24</v>
      </c>
      <c r="AC77" s="73" t="s">
        <v>24</v>
      </c>
      <c r="AD77" s="73" t="s">
        <v>24</v>
      </c>
      <c r="AE77" s="73" t="s">
        <v>24</v>
      </c>
      <c r="AF77" s="73" t="s">
        <v>24</v>
      </c>
      <c r="AG77" s="73" t="s">
        <v>24</v>
      </c>
      <c r="AH77" s="73" t="s">
        <v>24</v>
      </c>
      <c r="AI77" s="73" t="s">
        <v>24</v>
      </c>
      <c r="AJ77" s="73" t="s">
        <v>24</v>
      </c>
      <c r="AK77" s="73" t="s">
        <v>24</v>
      </c>
      <c r="AL77" s="73" t="s">
        <v>24</v>
      </c>
      <c r="AM77" s="73" t="s">
        <v>24</v>
      </c>
      <c r="AN77" s="73" t="s">
        <v>24</v>
      </c>
      <c r="AO77" s="73" t="s">
        <v>24</v>
      </c>
      <c r="AP77" s="73" t="s">
        <v>24</v>
      </c>
      <c r="AQ77" s="73" t="s">
        <v>24</v>
      </c>
      <c r="AR77" s="73" t="s">
        <v>24</v>
      </c>
      <c r="AT77" s="88">
        <v>1970</v>
      </c>
      <c r="AU77" s="73" t="s">
        <v>24</v>
      </c>
      <c r="AV77" s="73" t="s">
        <v>24</v>
      </c>
      <c r="AW77" s="73" t="s">
        <v>24</v>
      </c>
      <c r="AX77" s="73" t="s">
        <v>24</v>
      </c>
      <c r="AY77" s="73" t="s">
        <v>24</v>
      </c>
      <c r="AZ77" s="73" t="s">
        <v>24</v>
      </c>
      <c r="BA77" s="73" t="s">
        <v>24</v>
      </c>
      <c r="BB77" s="73" t="s">
        <v>24</v>
      </c>
      <c r="BC77" s="73" t="s">
        <v>24</v>
      </c>
      <c r="BD77" s="73" t="s">
        <v>24</v>
      </c>
      <c r="BE77" s="73" t="s">
        <v>24</v>
      </c>
      <c r="BF77" s="73" t="s">
        <v>24</v>
      </c>
      <c r="BG77" s="73" t="s">
        <v>24</v>
      </c>
      <c r="BH77" s="73" t="s">
        <v>24</v>
      </c>
      <c r="BI77" s="73" t="s">
        <v>24</v>
      </c>
      <c r="BJ77" s="73" t="s">
        <v>24</v>
      </c>
      <c r="BK77" s="73" t="s">
        <v>24</v>
      </c>
      <c r="BL77" s="73" t="s">
        <v>24</v>
      </c>
      <c r="BM77" s="73" t="s">
        <v>24</v>
      </c>
      <c r="BN77" s="73" t="s">
        <v>24</v>
      </c>
      <c r="BP77" s="88">
        <v>1970</v>
      </c>
    </row>
    <row r="78" spans="2:68">
      <c r="B78" s="88">
        <v>1971</v>
      </c>
      <c r="C78" s="73" t="s">
        <v>24</v>
      </c>
      <c r="D78" s="73" t="s">
        <v>24</v>
      </c>
      <c r="E78" s="73" t="s">
        <v>24</v>
      </c>
      <c r="F78" s="73" t="s">
        <v>24</v>
      </c>
      <c r="G78" s="73" t="s">
        <v>24</v>
      </c>
      <c r="H78" s="73" t="s">
        <v>24</v>
      </c>
      <c r="I78" s="73" t="s">
        <v>24</v>
      </c>
      <c r="J78" s="73" t="s">
        <v>24</v>
      </c>
      <c r="K78" s="73" t="s">
        <v>24</v>
      </c>
      <c r="L78" s="73" t="s">
        <v>24</v>
      </c>
      <c r="M78" s="73" t="s">
        <v>24</v>
      </c>
      <c r="N78" s="73" t="s">
        <v>24</v>
      </c>
      <c r="O78" s="73" t="s">
        <v>24</v>
      </c>
      <c r="P78" s="73" t="s">
        <v>24</v>
      </c>
      <c r="Q78" s="73" t="s">
        <v>24</v>
      </c>
      <c r="R78" s="73" t="s">
        <v>24</v>
      </c>
      <c r="S78" s="73" t="s">
        <v>24</v>
      </c>
      <c r="T78" s="73" t="s">
        <v>24</v>
      </c>
      <c r="U78" s="73" t="s">
        <v>24</v>
      </c>
      <c r="V78" s="73" t="s">
        <v>24</v>
      </c>
      <c r="X78" s="88">
        <v>1971</v>
      </c>
      <c r="Y78" s="73" t="s">
        <v>24</v>
      </c>
      <c r="Z78" s="73" t="s">
        <v>24</v>
      </c>
      <c r="AA78" s="73" t="s">
        <v>24</v>
      </c>
      <c r="AB78" s="73" t="s">
        <v>24</v>
      </c>
      <c r="AC78" s="73" t="s">
        <v>24</v>
      </c>
      <c r="AD78" s="73" t="s">
        <v>24</v>
      </c>
      <c r="AE78" s="73" t="s">
        <v>24</v>
      </c>
      <c r="AF78" s="73" t="s">
        <v>24</v>
      </c>
      <c r="AG78" s="73" t="s">
        <v>24</v>
      </c>
      <c r="AH78" s="73" t="s">
        <v>24</v>
      </c>
      <c r="AI78" s="73" t="s">
        <v>24</v>
      </c>
      <c r="AJ78" s="73" t="s">
        <v>24</v>
      </c>
      <c r="AK78" s="73" t="s">
        <v>24</v>
      </c>
      <c r="AL78" s="73" t="s">
        <v>24</v>
      </c>
      <c r="AM78" s="73" t="s">
        <v>24</v>
      </c>
      <c r="AN78" s="73" t="s">
        <v>24</v>
      </c>
      <c r="AO78" s="73" t="s">
        <v>24</v>
      </c>
      <c r="AP78" s="73" t="s">
        <v>24</v>
      </c>
      <c r="AQ78" s="73" t="s">
        <v>24</v>
      </c>
      <c r="AR78" s="73" t="s">
        <v>24</v>
      </c>
      <c r="AT78" s="88">
        <v>1971</v>
      </c>
      <c r="AU78" s="73" t="s">
        <v>24</v>
      </c>
      <c r="AV78" s="73" t="s">
        <v>24</v>
      </c>
      <c r="AW78" s="73" t="s">
        <v>24</v>
      </c>
      <c r="AX78" s="73" t="s">
        <v>24</v>
      </c>
      <c r="AY78" s="73" t="s">
        <v>24</v>
      </c>
      <c r="AZ78" s="73" t="s">
        <v>24</v>
      </c>
      <c r="BA78" s="73" t="s">
        <v>24</v>
      </c>
      <c r="BB78" s="73" t="s">
        <v>24</v>
      </c>
      <c r="BC78" s="73" t="s">
        <v>24</v>
      </c>
      <c r="BD78" s="73" t="s">
        <v>24</v>
      </c>
      <c r="BE78" s="73" t="s">
        <v>24</v>
      </c>
      <c r="BF78" s="73" t="s">
        <v>24</v>
      </c>
      <c r="BG78" s="73" t="s">
        <v>24</v>
      </c>
      <c r="BH78" s="73" t="s">
        <v>24</v>
      </c>
      <c r="BI78" s="73" t="s">
        <v>24</v>
      </c>
      <c r="BJ78" s="73" t="s">
        <v>24</v>
      </c>
      <c r="BK78" s="73" t="s">
        <v>24</v>
      </c>
      <c r="BL78" s="73" t="s">
        <v>24</v>
      </c>
      <c r="BM78" s="73" t="s">
        <v>24</v>
      </c>
      <c r="BN78" s="73" t="s">
        <v>24</v>
      </c>
      <c r="BP78" s="88">
        <v>1971</v>
      </c>
    </row>
    <row r="79" spans="2:68">
      <c r="B79" s="88">
        <v>1972</v>
      </c>
      <c r="C79" s="73" t="s">
        <v>24</v>
      </c>
      <c r="D79" s="73" t="s">
        <v>24</v>
      </c>
      <c r="E79" s="73" t="s">
        <v>24</v>
      </c>
      <c r="F79" s="73" t="s">
        <v>24</v>
      </c>
      <c r="G79" s="73" t="s">
        <v>24</v>
      </c>
      <c r="H79" s="73" t="s">
        <v>24</v>
      </c>
      <c r="I79" s="73" t="s">
        <v>24</v>
      </c>
      <c r="J79" s="73" t="s">
        <v>24</v>
      </c>
      <c r="K79" s="73" t="s">
        <v>24</v>
      </c>
      <c r="L79" s="73" t="s">
        <v>24</v>
      </c>
      <c r="M79" s="73" t="s">
        <v>24</v>
      </c>
      <c r="N79" s="73" t="s">
        <v>24</v>
      </c>
      <c r="O79" s="73" t="s">
        <v>24</v>
      </c>
      <c r="P79" s="73" t="s">
        <v>24</v>
      </c>
      <c r="Q79" s="73" t="s">
        <v>24</v>
      </c>
      <c r="R79" s="73" t="s">
        <v>24</v>
      </c>
      <c r="S79" s="73" t="s">
        <v>24</v>
      </c>
      <c r="T79" s="73" t="s">
        <v>24</v>
      </c>
      <c r="U79" s="73" t="s">
        <v>24</v>
      </c>
      <c r="V79" s="73" t="s">
        <v>24</v>
      </c>
      <c r="X79" s="88">
        <v>1972</v>
      </c>
      <c r="Y79" s="73" t="s">
        <v>24</v>
      </c>
      <c r="Z79" s="73" t="s">
        <v>24</v>
      </c>
      <c r="AA79" s="73" t="s">
        <v>24</v>
      </c>
      <c r="AB79" s="73" t="s">
        <v>24</v>
      </c>
      <c r="AC79" s="73" t="s">
        <v>24</v>
      </c>
      <c r="AD79" s="73" t="s">
        <v>24</v>
      </c>
      <c r="AE79" s="73" t="s">
        <v>24</v>
      </c>
      <c r="AF79" s="73" t="s">
        <v>24</v>
      </c>
      <c r="AG79" s="73" t="s">
        <v>24</v>
      </c>
      <c r="AH79" s="73" t="s">
        <v>24</v>
      </c>
      <c r="AI79" s="73" t="s">
        <v>24</v>
      </c>
      <c r="AJ79" s="73" t="s">
        <v>24</v>
      </c>
      <c r="AK79" s="73" t="s">
        <v>24</v>
      </c>
      <c r="AL79" s="73" t="s">
        <v>24</v>
      </c>
      <c r="AM79" s="73" t="s">
        <v>24</v>
      </c>
      <c r="AN79" s="73" t="s">
        <v>24</v>
      </c>
      <c r="AO79" s="73" t="s">
        <v>24</v>
      </c>
      <c r="AP79" s="73" t="s">
        <v>24</v>
      </c>
      <c r="AQ79" s="73" t="s">
        <v>24</v>
      </c>
      <c r="AR79" s="73" t="s">
        <v>24</v>
      </c>
      <c r="AT79" s="88">
        <v>1972</v>
      </c>
      <c r="AU79" s="73" t="s">
        <v>24</v>
      </c>
      <c r="AV79" s="73" t="s">
        <v>24</v>
      </c>
      <c r="AW79" s="73" t="s">
        <v>24</v>
      </c>
      <c r="AX79" s="73" t="s">
        <v>24</v>
      </c>
      <c r="AY79" s="73" t="s">
        <v>24</v>
      </c>
      <c r="AZ79" s="73" t="s">
        <v>24</v>
      </c>
      <c r="BA79" s="73" t="s">
        <v>24</v>
      </c>
      <c r="BB79" s="73" t="s">
        <v>24</v>
      </c>
      <c r="BC79" s="73" t="s">
        <v>24</v>
      </c>
      <c r="BD79" s="73" t="s">
        <v>24</v>
      </c>
      <c r="BE79" s="73" t="s">
        <v>24</v>
      </c>
      <c r="BF79" s="73" t="s">
        <v>24</v>
      </c>
      <c r="BG79" s="73" t="s">
        <v>24</v>
      </c>
      <c r="BH79" s="73" t="s">
        <v>24</v>
      </c>
      <c r="BI79" s="73" t="s">
        <v>24</v>
      </c>
      <c r="BJ79" s="73" t="s">
        <v>24</v>
      </c>
      <c r="BK79" s="73" t="s">
        <v>24</v>
      </c>
      <c r="BL79" s="73" t="s">
        <v>24</v>
      </c>
      <c r="BM79" s="73" t="s">
        <v>24</v>
      </c>
      <c r="BN79" s="73" t="s">
        <v>24</v>
      </c>
      <c r="BP79" s="88">
        <v>1972</v>
      </c>
    </row>
    <row r="80" spans="2:68">
      <c r="B80" s="88">
        <v>1973</v>
      </c>
      <c r="C80" s="73" t="s">
        <v>24</v>
      </c>
      <c r="D80" s="73" t="s">
        <v>24</v>
      </c>
      <c r="E80" s="73" t="s">
        <v>24</v>
      </c>
      <c r="F80" s="73" t="s">
        <v>24</v>
      </c>
      <c r="G80" s="73" t="s">
        <v>24</v>
      </c>
      <c r="H80" s="73" t="s">
        <v>24</v>
      </c>
      <c r="I80" s="73" t="s">
        <v>24</v>
      </c>
      <c r="J80" s="73" t="s">
        <v>24</v>
      </c>
      <c r="K80" s="73" t="s">
        <v>24</v>
      </c>
      <c r="L80" s="73" t="s">
        <v>24</v>
      </c>
      <c r="M80" s="73" t="s">
        <v>24</v>
      </c>
      <c r="N80" s="73" t="s">
        <v>24</v>
      </c>
      <c r="O80" s="73" t="s">
        <v>24</v>
      </c>
      <c r="P80" s="73" t="s">
        <v>24</v>
      </c>
      <c r="Q80" s="73" t="s">
        <v>24</v>
      </c>
      <c r="R80" s="73" t="s">
        <v>24</v>
      </c>
      <c r="S80" s="73" t="s">
        <v>24</v>
      </c>
      <c r="T80" s="73" t="s">
        <v>24</v>
      </c>
      <c r="U80" s="73" t="s">
        <v>24</v>
      </c>
      <c r="V80" s="73" t="s">
        <v>24</v>
      </c>
      <c r="X80" s="88">
        <v>1973</v>
      </c>
      <c r="Y80" s="73" t="s">
        <v>24</v>
      </c>
      <c r="Z80" s="73" t="s">
        <v>24</v>
      </c>
      <c r="AA80" s="73" t="s">
        <v>24</v>
      </c>
      <c r="AB80" s="73" t="s">
        <v>24</v>
      </c>
      <c r="AC80" s="73" t="s">
        <v>24</v>
      </c>
      <c r="AD80" s="73" t="s">
        <v>24</v>
      </c>
      <c r="AE80" s="73" t="s">
        <v>24</v>
      </c>
      <c r="AF80" s="73" t="s">
        <v>24</v>
      </c>
      <c r="AG80" s="73" t="s">
        <v>24</v>
      </c>
      <c r="AH80" s="73" t="s">
        <v>24</v>
      </c>
      <c r="AI80" s="73" t="s">
        <v>24</v>
      </c>
      <c r="AJ80" s="73" t="s">
        <v>24</v>
      </c>
      <c r="AK80" s="73" t="s">
        <v>24</v>
      </c>
      <c r="AL80" s="73" t="s">
        <v>24</v>
      </c>
      <c r="AM80" s="73" t="s">
        <v>24</v>
      </c>
      <c r="AN80" s="73" t="s">
        <v>24</v>
      </c>
      <c r="AO80" s="73" t="s">
        <v>24</v>
      </c>
      <c r="AP80" s="73" t="s">
        <v>24</v>
      </c>
      <c r="AQ80" s="73" t="s">
        <v>24</v>
      </c>
      <c r="AR80" s="73" t="s">
        <v>24</v>
      </c>
      <c r="AT80" s="88">
        <v>1973</v>
      </c>
      <c r="AU80" s="73" t="s">
        <v>24</v>
      </c>
      <c r="AV80" s="73" t="s">
        <v>24</v>
      </c>
      <c r="AW80" s="73" t="s">
        <v>24</v>
      </c>
      <c r="AX80" s="73" t="s">
        <v>24</v>
      </c>
      <c r="AY80" s="73" t="s">
        <v>24</v>
      </c>
      <c r="AZ80" s="73" t="s">
        <v>24</v>
      </c>
      <c r="BA80" s="73" t="s">
        <v>24</v>
      </c>
      <c r="BB80" s="73" t="s">
        <v>24</v>
      </c>
      <c r="BC80" s="73" t="s">
        <v>24</v>
      </c>
      <c r="BD80" s="73" t="s">
        <v>24</v>
      </c>
      <c r="BE80" s="73" t="s">
        <v>24</v>
      </c>
      <c r="BF80" s="73" t="s">
        <v>24</v>
      </c>
      <c r="BG80" s="73" t="s">
        <v>24</v>
      </c>
      <c r="BH80" s="73" t="s">
        <v>24</v>
      </c>
      <c r="BI80" s="73" t="s">
        <v>24</v>
      </c>
      <c r="BJ80" s="73" t="s">
        <v>24</v>
      </c>
      <c r="BK80" s="73" t="s">
        <v>24</v>
      </c>
      <c r="BL80" s="73" t="s">
        <v>24</v>
      </c>
      <c r="BM80" s="73" t="s">
        <v>24</v>
      </c>
      <c r="BN80" s="73" t="s">
        <v>24</v>
      </c>
      <c r="BP80" s="88">
        <v>1973</v>
      </c>
    </row>
    <row r="81" spans="2:68">
      <c r="B81" s="88">
        <v>1974</v>
      </c>
      <c r="C81" s="73" t="s">
        <v>24</v>
      </c>
      <c r="D81" s="73" t="s">
        <v>24</v>
      </c>
      <c r="E81" s="73" t="s">
        <v>24</v>
      </c>
      <c r="F81" s="73" t="s">
        <v>24</v>
      </c>
      <c r="G81" s="73" t="s">
        <v>24</v>
      </c>
      <c r="H81" s="73" t="s">
        <v>24</v>
      </c>
      <c r="I81" s="73" t="s">
        <v>24</v>
      </c>
      <c r="J81" s="73" t="s">
        <v>24</v>
      </c>
      <c r="K81" s="73" t="s">
        <v>24</v>
      </c>
      <c r="L81" s="73" t="s">
        <v>24</v>
      </c>
      <c r="M81" s="73" t="s">
        <v>24</v>
      </c>
      <c r="N81" s="73" t="s">
        <v>24</v>
      </c>
      <c r="O81" s="73" t="s">
        <v>24</v>
      </c>
      <c r="P81" s="73" t="s">
        <v>24</v>
      </c>
      <c r="Q81" s="73" t="s">
        <v>24</v>
      </c>
      <c r="R81" s="73" t="s">
        <v>24</v>
      </c>
      <c r="S81" s="73" t="s">
        <v>24</v>
      </c>
      <c r="T81" s="73" t="s">
        <v>24</v>
      </c>
      <c r="U81" s="73" t="s">
        <v>24</v>
      </c>
      <c r="V81" s="73" t="s">
        <v>24</v>
      </c>
      <c r="X81" s="88">
        <v>1974</v>
      </c>
      <c r="Y81" s="73" t="s">
        <v>24</v>
      </c>
      <c r="Z81" s="73" t="s">
        <v>24</v>
      </c>
      <c r="AA81" s="73" t="s">
        <v>24</v>
      </c>
      <c r="AB81" s="73" t="s">
        <v>24</v>
      </c>
      <c r="AC81" s="73" t="s">
        <v>24</v>
      </c>
      <c r="AD81" s="73" t="s">
        <v>24</v>
      </c>
      <c r="AE81" s="73" t="s">
        <v>24</v>
      </c>
      <c r="AF81" s="73" t="s">
        <v>24</v>
      </c>
      <c r="AG81" s="73" t="s">
        <v>24</v>
      </c>
      <c r="AH81" s="73" t="s">
        <v>24</v>
      </c>
      <c r="AI81" s="73" t="s">
        <v>24</v>
      </c>
      <c r="AJ81" s="73" t="s">
        <v>24</v>
      </c>
      <c r="AK81" s="73" t="s">
        <v>24</v>
      </c>
      <c r="AL81" s="73" t="s">
        <v>24</v>
      </c>
      <c r="AM81" s="73" t="s">
        <v>24</v>
      </c>
      <c r="AN81" s="73" t="s">
        <v>24</v>
      </c>
      <c r="AO81" s="73" t="s">
        <v>24</v>
      </c>
      <c r="AP81" s="73" t="s">
        <v>24</v>
      </c>
      <c r="AQ81" s="73" t="s">
        <v>24</v>
      </c>
      <c r="AR81" s="73" t="s">
        <v>24</v>
      </c>
      <c r="AT81" s="88">
        <v>1974</v>
      </c>
      <c r="AU81" s="73" t="s">
        <v>24</v>
      </c>
      <c r="AV81" s="73" t="s">
        <v>24</v>
      </c>
      <c r="AW81" s="73" t="s">
        <v>24</v>
      </c>
      <c r="AX81" s="73" t="s">
        <v>24</v>
      </c>
      <c r="AY81" s="73" t="s">
        <v>24</v>
      </c>
      <c r="AZ81" s="73" t="s">
        <v>24</v>
      </c>
      <c r="BA81" s="73" t="s">
        <v>24</v>
      </c>
      <c r="BB81" s="73" t="s">
        <v>24</v>
      </c>
      <c r="BC81" s="73" t="s">
        <v>24</v>
      </c>
      <c r="BD81" s="73" t="s">
        <v>24</v>
      </c>
      <c r="BE81" s="73" t="s">
        <v>24</v>
      </c>
      <c r="BF81" s="73" t="s">
        <v>24</v>
      </c>
      <c r="BG81" s="73" t="s">
        <v>24</v>
      </c>
      <c r="BH81" s="73" t="s">
        <v>24</v>
      </c>
      <c r="BI81" s="73" t="s">
        <v>24</v>
      </c>
      <c r="BJ81" s="73" t="s">
        <v>24</v>
      </c>
      <c r="BK81" s="73" t="s">
        <v>24</v>
      </c>
      <c r="BL81" s="73" t="s">
        <v>24</v>
      </c>
      <c r="BM81" s="73" t="s">
        <v>24</v>
      </c>
      <c r="BN81" s="73" t="s">
        <v>24</v>
      </c>
      <c r="BP81" s="88">
        <v>1974</v>
      </c>
    </row>
    <row r="82" spans="2:68">
      <c r="B82" s="88">
        <v>1975</v>
      </c>
      <c r="C82" s="73" t="s">
        <v>24</v>
      </c>
      <c r="D82" s="73" t="s">
        <v>24</v>
      </c>
      <c r="E82" s="73" t="s">
        <v>24</v>
      </c>
      <c r="F82" s="73" t="s">
        <v>24</v>
      </c>
      <c r="G82" s="73" t="s">
        <v>24</v>
      </c>
      <c r="H82" s="73" t="s">
        <v>24</v>
      </c>
      <c r="I82" s="73" t="s">
        <v>24</v>
      </c>
      <c r="J82" s="73" t="s">
        <v>24</v>
      </c>
      <c r="K82" s="73" t="s">
        <v>24</v>
      </c>
      <c r="L82" s="73" t="s">
        <v>24</v>
      </c>
      <c r="M82" s="73" t="s">
        <v>24</v>
      </c>
      <c r="N82" s="73" t="s">
        <v>24</v>
      </c>
      <c r="O82" s="73" t="s">
        <v>24</v>
      </c>
      <c r="P82" s="73" t="s">
        <v>24</v>
      </c>
      <c r="Q82" s="73" t="s">
        <v>24</v>
      </c>
      <c r="R82" s="73" t="s">
        <v>24</v>
      </c>
      <c r="S82" s="73" t="s">
        <v>24</v>
      </c>
      <c r="T82" s="73" t="s">
        <v>24</v>
      </c>
      <c r="U82" s="73" t="s">
        <v>24</v>
      </c>
      <c r="V82" s="73" t="s">
        <v>24</v>
      </c>
      <c r="X82" s="88">
        <v>1975</v>
      </c>
      <c r="Y82" s="73" t="s">
        <v>24</v>
      </c>
      <c r="Z82" s="73" t="s">
        <v>24</v>
      </c>
      <c r="AA82" s="73" t="s">
        <v>24</v>
      </c>
      <c r="AB82" s="73" t="s">
        <v>24</v>
      </c>
      <c r="AC82" s="73" t="s">
        <v>24</v>
      </c>
      <c r="AD82" s="73" t="s">
        <v>24</v>
      </c>
      <c r="AE82" s="73" t="s">
        <v>24</v>
      </c>
      <c r="AF82" s="73" t="s">
        <v>24</v>
      </c>
      <c r="AG82" s="73" t="s">
        <v>24</v>
      </c>
      <c r="AH82" s="73" t="s">
        <v>24</v>
      </c>
      <c r="AI82" s="73" t="s">
        <v>24</v>
      </c>
      <c r="AJ82" s="73" t="s">
        <v>24</v>
      </c>
      <c r="AK82" s="73" t="s">
        <v>24</v>
      </c>
      <c r="AL82" s="73" t="s">
        <v>24</v>
      </c>
      <c r="AM82" s="73" t="s">
        <v>24</v>
      </c>
      <c r="AN82" s="73" t="s">
        <v>24</v>
      </c>
      <c r="AO82" s="73" t="s">
        <v>24</v>
      </c>
      <c r="AP82" s="73" t="s">
        <v>24</v>
      </c>
      <c r="AQ82" s="73" t="s">
        <v>24</v>
      </c>
      <c r="AR82" s="73" t="s">
        <v>24</v>
      </c>
      <c r="AT82" s="88">
        <v>1975</v>
      </c>
      <c r="AU82" s="73" t="s">
        <v>24</v>
      </c>
      <c r="AV82" s="73" t="s">
        <v>24</v>
      </c>
      <c r="AW82" s="73" t="s">
        <v>24</v>
      </c>
      <c r="AX82" s="73" t="s">
        <v>24</v>
      </c>
      <c r="AY82" s="73" t="s">
        <v>24</v>
      </c>
      <c r="AZ82" s="73" t="s">
        <v>24</v>
      </c>
      <c r="BA82" s="73" t="s">
        <v>24</v>
      </c>
      <c r="BB82" s="73" t="s">
        <v>24</v>
      </c>
      <c r="BC82" s="73" t="s">
        <v>24</v>
      </c>
      <c r="BD82" s="73" t="s">
        <v>24</v>
      </c>
      <c r="BE82" s="73" t="s">
        <v>24</v>
      </c>
      <c r="BF82" s="73" t="s">
        <v>24</v>
      </c>
      <c r="BG82" s="73" t="s">
        <v>24</v>
      </c>
      <c r="BH82" s="73" t="s">
        <v>24</v>
      </c>
      <c r="BI82" s="73" t="s">
        <v>24</v>
      </c>
      <c r="BJ82" s="73" t="s">
        <v>24</v>
      </c>
      <c r="BK82" s="73" t="s">
        <v>24</v>
      </c>
      <c r="BL82" s="73" t="s">
        <v>24</v>
      </c>
      <c r="BM82" s="73" t="s">
        <v>24</v>
      </c>
      <c r="BN82" s="73" t="s">
        <v>24</v>
      </c>
      <c r="BP82" s="88">
        <v>1975</v>
      </c>
    </row>
    <row r="83" spans="2:68">
      <c r="B83" s="88">
        <v>1976</v>
      </c>
      <c r="C83" s="73" t="s">
        <v>24</v>
      </c>
      <c r="D83" s="73" t="s">
        <v>24</v>
      </c>
      <c r="E83" s="73" t="s">
        <v>24</v>
      </c>
      <c r="F83" s="73" t="s">
        <v>24</v>
      </c>
      <c r="G83" s="73" t="s">
        <v>24</v>
      </c>
      <c r="H83" s="73" t="s">
        <v>24</v>
      </c>
      <c r="I83" s="73" t="s">
        <v>24</v>
      </c>
      <c r="J83" s="73" t="s">
        <v>24</v>
      </c>
      <c r="K83" s="73" t="s">
        <v>24</v>
      </c>
      <c r="L83" s="73" t="s">
        <v>24</v>
      </c>
      <c r="M83" s="73" t="s">
        <v>24</v>
      </c>
      <c r="N83" s="73" t="s">
        <v>24</v>
      </c>
      <c r="O83" s="73" t="s">
        <v>24</v>
      </c>
      <c r="P83" s="73" t="s">
        <v>24</v>
      </c>
      <c r="Q83" s="73" t="s">
        <v>24</v>
      </c>
      <c r="R83" s="73" t="s">
        <v>24</v>
      </c>
      <c r="S83" s="73" t="s">
        <v>24</v>
      </c>
      <c r="T83" s="73" t="s">
        <v>24</v>
      </c>
      <c r="U83" s="73" t="s">
        <v>24</v>
      </c>
      <c r="V83" s="73" t="s">
        <v>24</v>
      </c>
      <c r="X83" s="88">
        <v>1976</v>
      </c>
      <c r="Y83" s="73" t="s">
        <v>24</v>
      </c>
      <c r="Z83" s="73" t="s">
        <v>24</v>
      </c>
      <c r="AA83" s="73" t="s">
        <v>24</v>
      </c>
      <c r="AB83" s="73" t="s">
        <v>24</v>
      </c>
      <c r="AC83" s="73" t="s">
        <v>24</v>
      </c>
      <c r="AD83" s="73" t="s">
        <v>24</v>
      </c>
      <c r="AE83" s="73" t="s">
        <v>24</v>
      </c>
      <c r="AF83" s="73" t="s">
        <v>24</v>
      </c>
      <c r="AG83" s="73" t="s">
        <v>24</v>
      </c>
      <c r="AH83" s="73" t="s">
        <v>24</v>
      </c>
      <c r="AI83" s="73" t="s">
        <v>24</v>
      </c>
      <c r="AJ83" s="73" t="s">
        <v>24</v>
      </c>
      <c r="AK83" s="73" t="s">
        <v>24</v>
      </c>
      <c r="AL83" s="73" t="s">
        <v>24</v>
      </c>
      <c r="AM83" s="73" t="s">
        <v>24</v>
      </c>
      <c r="AN83" s="73" t="s">
        <v>24</v>
      </c>
      <c r="AO83" s="73" t="s">
        <v>24</v>
      </c>
      <c r="AP83" s="73" t="s">
        <v>24</v>
      </c>
      <c r="AQ83" s="73" t="s">
        <v>24</v>
      </c>
      <c r="AR83" s="73" t="s">
        <v>24</v>
      </c>
      <c r="AT83" s="88">
        <v>1976</v>
      </c>
      <c r="AU83" s="73" t="s">
        <v>24</v>
      </c>
      <c r="AV83" s="73" t="s">
        <v>24</v>
      </c>
      <c r="AW83" s="73" t="s">
        <v>24</v>
      </c>
      <c r="AX83" s="73" t="s">
        <v>24</v>
      </c>
      <c r="AY83" s="73" t="s">
        <v>24</v>
      </c>
      <c r="AZ83" s="73" t="s">
        <v>24</v>
      </c>
      <c r="BA83" s="73" t="s">
        <v>24</v>
      </c>
      <c r="BB83" s="73" t="s">
        <v>24</v>
      </c>
      <c r="BC83" s="73" t="s">
        <v>24</v>
      </c>
      <c r="BD83" s="73" t="s">
        <v>24</v>
      </c>
      <c r="BE83" s="73" t="s">
        <v>24</v>
      </c>
      <c r="BF83" s="73" t="s">
        <v>24</v>
      </c>
      <c r="BG83" s="73" t="s">
        <v>24</v>
      </c>
      <c r="BH83" s="73" t="s">
        <v>24</v>
      </c>
      <c r="BI83" s="73" t="s">
        <v>24</v>
      </c>
      <c r="BJ83" s="73" t="s">
        <v>24</v>
      </c>
      <c r="BK83" s="73" t="s">
        <v>24</v>
      </c>
      <c r="BL83" s="73" t="s">
        <v>24</v>
      </c>
      <c r="BM83" s="73" t="s">
        <v>24</v>
      </c>
      <c r="BN83" s="73" t="s">
        <v>24</v>
      </c>
      <c r="BP83" s="88">
        <v>1976</v>
      </c>
    </row>
    <row r="84" spans="2:68">
      <c r="B84" s="88">
        <v>1977</v>
      </c>
      <c r="C84" s="73" t="s">
        <v>24</v>
      </c>
      <c r="D84" s="73" t="s">
        <v>24</v>
      </c>
      <c r="E84" s="73" t="s">
        <v>24</v>
      </c>
      <c r="F84" s="73" t="s">
        <v>24</v>
      </c>
      <c r="G84" s="73" t="s">
        <v>24</v>
      </c>
      <c r="H84" s="73" t="s">
        <v>24</v>
      </c>
      <c r="I84" s="73" t="s">
        <v>24</v>
      </c>
      <c r="J84" s="73" t="s">
        <v>24</v>
      </c>
      <c r="K84" s="73" t="s">
        <v>24</v>
      </c>
      <c r="L84" s="73" t="s">
        <v>24</v>
      </c>
      <c r="M84" s="73" t="s">
        <v>24</v>
      </c>
      <c r="N84" s="73" t="s">
        <v>24</v>
      </c>
      <c r="O84" s="73" t="s">
        <v>24</v>
      </c>
      <c r="P84" s="73" t="s">
        <v>24</v>
      </c>
      <c r="Q84" s="73" t="s">
        <v>24</v>
      </c>
      <c r="R84" s="73" t="s">
        <v>24</v>
      </c>
      <c r="S84" s="73" t="s">
        <v>24</v>
      </c>
      <c r="T84" s="73" t="s">
        <v>24</v>
      </c>
      <c r="U84" s="73" t="s">
        <v>24</v>
      </c>
      <c r="V84" s="73" t="s">
        <v>24</v>
      </c>
      <c r="X84" s="88">
        <v>1977</v>
      </c>
      <c r="Y84" s="73" t="s">
        <v>24</v>
      </c>
      <c r="Z84" s="73" t="s">
        <v>24</v>
      </c>
      <c r="AA84" s="73" t="s">
        <v>24</v>
      </c>
      <c r="AB84" s="73" t="s">
        <v>24</v>
      </c>
      <c r="AC84" s="73" t="s">
        <v>24</v>
      </c>
      <c r="AD84" s="73" t="s">
        <v>24</v>
      </c>
      <c r="AE84" s="73" t="s">
        <v>24</v>
      </c>
      <c r="AF84" s="73" t="s">
        <v>24</v>
      </c>
      <c r="AG84" s="73" t="s">
        <v>24</v>
      </c>
      <c r="AH84" s="73" t="s">
        <v>24</v>
      </c>
      <c r="AI84" s="73" t="s">
        <v>24</v>
      </c>
      <c r="AJ84" s="73" t="s">
        <v>24</v>
      </c>
      <c r="AK84" s="73" t="s">
        <v>24</v>
      </c>
      <c r="AL84" s="73" t="s">
        <v>24</v>
      </c>
      <c r="AM84" s="73" t="s">
        <v>24</v>
      </c>
      <c r="AN84" s="73" t="s">
        <v>24</v>
      </c>
      <c r="AO84" s="73" t="s">
        <v>24</v>
      </c>
      <c r="AP84" s="73" t="s">
        <v>24</v>
      </c>
      <c r="AQ84" s="73" t="s">
        <v>24</v>
      </c>
      <c r="AR84" s="73" t="s">
        <v>24</v>
      </c>
      <c r="AT84" s="88">
        <v>1977</v>
      </c>
      <c r="AU84" s="73" t="s">
        <v>24</v>
      </c>
      <c r="AV84" s="73" t="s">
        <v>24</v>
      </c>
      <c r="AW84" s="73" t="s">
        <v>24</v>
      </c>
      <c r="AX84" s="73" t="s">
        <v>24</v>
      </c>
      <c r="AY84" s="73" t="s">
        <v>24</v>
      </c>
      <c r="AZ84" s="73" t="s">
        <v>24</v>
      </c>
      <c r="BA84" s="73" t="s">
        <v>24</v>
      </c>
      <c r="BB84" s="73" t="s">
        <v>24</v>
      </c>
      <c r="BC84" s="73" t="s">
        <v>24</v>
      </c>
      <c r="BD84" s="73" t="s">
        <v>24</v>
      </c>
      <c r="BE84" s="73" t="s">
        <v>24</v>
      </c>
      <c r="BF84" s="73" t="s">
        <v>24</v>
      </c>
      <c r="BG84" s="73" t="s">
        <v>24</v>
      </c>
      <c r="BH84" s="73" t="s">
        <v>24</v>
      </c>
      <c r="BI84" s="73" t="s">
        <v>24</v>
      </c>
      <c r="BJ84" s="73" t="s">
        <v>24</v>
      </c>
      <c r="BK84" s="73" t="s">
        <v>24</v>
      </c>
      <c r="BL84" s="73" t="s">
        <v>24</v>
      </c>
      <c r="BM84" s="73" t="s">
        <v>24</v>
      </c>
      <c r="BN84" s="73" t="s">
        <v>24</v>
      </c>
      <c r="BP84" s="88">
        <v>1977</v>
      </c>
    </row>
    <row r="85" spans="2:68">
      <c r="B85" s="88">
        <v>1978</v>
      </c>
      <c r="C85" s="73" t="s">
        <v>24</v>
      </c>
      <c r="D85" s="73" t="s">
        <v>24</v>
      </c>
      <c r="E85" s="73" t="s">
        <v>24</v>
      </c>
      <c r="F85" s="73" t="s">
        <v>24</v>
      </c>
      <c r="G85" s="73" t="s">
        <v>24</v>
      </c>
      <c r="H85" s="73" t="s">
        <v>24</v>
      </c>
      <c r="I85" s="73" t="s">
        <v>24</v>
      </c>
      <c r="J85" s="73" t="s">
        <v>24</v>
      </c>
      <c r="K85" s="73" t="s">
        <v>24</v>
      </c>
      <c r="L85" s="73" t="s">
        <v>24</v>
      </c>
      <c r="M85" s="73" t="s">
        <v>24</v>
      </c>
      <c r="N85" s="73" t="s">
        <v>24</v>
      </c>
      <c r="O85" s="73" t="s">
        <v>24</v>
      </c>
      <c r="P85" s="73" t="s">
        <v>24</v>
      </c>
      <c r="Q85" s="73" t="s">
        <v>24</v>
      </c>
      <c r="R85" s="73" t="s">
        <v>24</v>
      </c>
      <c r="S85" s="73" t="s">
        <v>24</v>
      </c>
      <c r="T85" s="73" t="s">
        <v>24</v>
      </c>
      <c r="U85" s="73" t="s">
        <v>24</v>
      </c>
      <c r="V85" s="73" t="s">
        <v>24</v>
      </c>
      <c r="X85" s="88">
        <v>1978</v>
      </c>
      <c r="Y85" s="73" t="s">
        <v>24</v>
      </c>
      <c r="Z85" s="73" t="s">
        <v>24</v>
      </c>
      <c r="AA85" s="73" t="s">
        <v>24</v>
      </c>
      <c r="AB85" s="73" t="s">
        <v>24</v>
      </c>
      <c r="AC85" s="73" t="s">
        <v>24</v>
      </c>
      <c r="AD85" s="73" t="s">
        <v>24</v>
      </c>
      <c r="AE85" s="73" t="s">
        <v>24</v>
      </c>
      <c r="AF85" s="73" t="s">
        <v>24</v>
      </c>
      <c r="AG85" s="73" t="s">
        <v>24</v>
      </c>
      <c r="AH85" s="73" t="s">
        <v>24</v>
      </c>
      <c r="AI85" s="73" t="s">
        <v>24</v>
      </c>
      <c r="AJ85" s="73" t="s">
        <v>24</v>
      </c>
      <c r="AK85" s="73" t="s">
        <v>24</v>
      </c>
      <c r="AL85" s="73" t="s">
        <v>24</v>
      </c>
      <c r="AM85" s="73" t="s">
        <v>24</v>
      </c>
      <c r="AN85" s="73" t="s">
        <v>24</v>
      </c>
      <c r="AO85" s="73" t="s">
        <v>24</v>
      </c>
      <c r="AP85" s="73" t="s">
        <v>24</v>
      </c>
      <c r="AQ85" s="73" t="s">
        <v>24</v>
      </c>
      <c r="AR85" s="73" t="s">
        <v>24</v>
      </c>
      <c r="AT85" s="88">
        <v>1978</v>
      </c>
      <c r="AU85" s="73" t="s">
        <v>24</v>
      </c>
      <c r="AV85" s="73" t="s">
        <v>24</v>
      </c>
      <c r="AW85" s="73" t="s">
        <v>24</v>
      </c>
      <c r="AX85" s="73" t="s">
        <v>24</v>
      </c>
      <c r="AY85" s="73" t="s">
        <v>24</v>
      </c>
      <c r="AZ85" s="73" t="s">
        <v>24</v>
      </c>
      <c r="BA85" s="73" t="s">
        <v>24</v>
      </c>
      <c r="BB85" s="73" t="s">
        <v>24</v>
      </c>
      <c r="BC85" s="73" t="s">
        <v>24</v>
      </c>
      <c r="BD85" s="73" t="s">
        <v>24</v>
      </c>
      <c r="BE85" s="73" t="s">
        <v>24</v>
      </c>
      <c r="BF85" s="73" t="s">
        <v>24</v>
      </c>
      <c r="BG85" s="73" t="s">
        <v>24</v>
      </c>
      <c r="BH85" s="73" t="s">
        <v>24</v>
      </c>
      <c r="BI85" s="73" t="s">
        <v>24</v>
      </c>
      <c r="BJ85" s="73" t="s">
        <v>24</v>
      </c>
      <c r="BK85" s="73" t="s">
        <v>24</v>
      </c>
      <c r="BL85" s="73" t="s">
        <v>24</v>
      </c>
      <c r="BM85" s="73" t="s">
        <v>24</v>
      </c>
      <c r="BN85" s="73" t="s">
        <v>24</v>
      </c>
      <c r="BP85" s="88">
        <v>1978</v>
      </c>
    </row>
    <row r="86" spans="2:68">
      <c r="B86" s="89">
        <v>1979</v>
      </c>
      <c r="C86" s="73">
        <v>50</v>
      </c>
      <c r="D86" s="73">
        <v>13</v>
      </c>
      <c r="E86" s="73">
        <v>8</v>
      </c>
      <c r="F86" s="73">
        <v>27</v>
      </c>
      <c r="G86" s="73">
        <v>31</v>
      </c>
      <c r="H86" s="73">
        <v>24</v>
      </c>
      <c r="I86" s="73">
        <v>8</v>
      </c>
      <c r="J86" s="73">
        <v>16</v>
      </c>
      <c r="K86" s="73">
        <v>7</v>
      </c>
      <c r="L86" s="73">
        <v>16</v>
      </c>
      <c r="M86" s="73">
        <v>13</v>
      </c>
      <c r="N86" s="73">
        <v>10</v>
      </c>
      <c r="O86" s="73">
        <v>16</v>
      </c>
      <c r="P86" s="73">
        <v>9</v>
      </c>
      <c r="Q86" s="73">
        <v>6</v>
      </c>
      <c r="R86" s="73">
        <v>4</v>
      </c>
      <c r="S86" s="73">
        <v>2</v>
      </c>
      <c r="T86" s="73">
        <v>1</v>
      </c>
      <c r="U86" s="73">
        <v>0</v>
      </c>
      <c r="V86" s="73">
        <v>261</v>
      </c>
      <c r="X86" s="89">
        <v>1979</v>
      </c>
      <c r="Y86" s="73">
        <v>46</v>
      </c>
      <c r="Z86" s="73">
        <v>5</v>
      </c>
      <c r="AA86" s="73">
        <v>3</v>
      </c>
      <c r="AB86" s="73">
        <v>2</v>
      </c>
      <c r="AC86" s="73">
        <v>1</v>
      </c>
      <c r="AD86" s="73">
        <v>1</v>
      </c>
      <c r="AE86" s="73">
        <v>2</v>
      </c>
      <c r="AF86" s="73">
        <v>2</v>
      </c>
      <c r="AG86" s="73">
        <v>2</v>
      </c>
      <c r="AH86" s="73">
        <v>1</v>
      </c>
      <c r="AI86" s="73">
        <v>4</v>
      </c>
      <c r="AJ86" s="73">
        <v>2</v>
      </c>
      <c r="AK86" s="73">
        <v>1</v>
      </c>
      <c r="AL86" s="73">
        <v>2</v>
      </c>
      <c r="AM86" s="73">
        <v>3</v>
      </c>
      <c r="AN86" s="73">
        <v>0</v>
      </c>
      <c r="AO86" s="73">
        <v>1</v>
      </c>
      <c r="AP86" s="73">
        <v>1</v>
      </c>
      <c r="AQ86" s="73">
        <v>0</v>
      </c>
      <c r="AR86" s="73">
        <v>79</v>
      </c>
      <c r="AT86" s="89">
        <v>1979</v>
      </c>
      <c r="AU86" s="73">
        <v>96</v>
      </c>
      <c r="AV86" s="73">
        <v>18</v>
      </c>
      <c r="AW86" s="73">
        <v>11</v>
      </c>
      <c r="AX86" s="73">
        <v>29</v>
      </c>
      <c r="AY86" s="73">
        <v>32</v>
      </c>
      <c r="AZ86" s="73">
        <v>25</v>
      </c>
      <c r="BA86" s="73">
        <v>10</v>
      </c>
      <c r="BB86" s="73">
        <v>18</v>
      </c>
      <c r="BC86" s="73">
        <v>9</v>
      </c>
      <c r="BD86" s="73">
        <v>17</v>
      </c>
      <c r="BE86" s="73">
        <v>17</v>
      </c>
      <c r="BF86" s="73">
        <v>12</v>
      </c>
      <c r="BG86" s="73">
        <v>17</v>
      </c>
      <c r="BH86" s="73">
        <v>11</v>
      </c>
      <c r="BI86" s="73">
        <v>9</v>
      </c>
      <c r="BJ86" s="73">
        <v>4</v>
      </c>
      <c r="BK86" s="73">
        <v>3</v>
      </c>
      <c r="BL86" s="73">
        <v>2</v>
      </c>
      <c r="BM86" s="73">
        <v>0</v>
      </c>
      <c r="BN86" s="73">
        <v>340</v>
      </c>
      <c r="BP86" s="89">
        <v>1979</v>
      </c>
    </row>
    <row r="87" spans="2:68">
      <c r="B87" s="89">
        <v>1980</v>
      </c>
      <c r="C87" s="73">
        <v>60</v>
      </c>
      <c r="D87" s="73">
        <v>13</v>
      </c>
      <c r="E87" s="73">
        <v>8</v>
      </c>
      <c r="F87" s="73">
        <v>24</v>
      </c>
      <c r="G87" s="73">
        <v>15</v>
      </c>
      <c r="H87" s="73">
        <v>25</v>
      </c>
      <c r="I87" s="73">
        <v>16</v>
      </c>
      <c r="J87" s="73">
        <v>17</v>
      </c>
      <c r="K87" s="73">
        <v>15</v>
      </c>
      <c r="L87" s="73">
        <v>20</v>
      </c>
      <c r="M87" s="73">
        <v>17</v>
      </c>
      <c r="N87" s="73">
        <v>8</v>
      </c>
      <c r="O87" s="73">
        <v>9</v>
      </c>
      <c r="P87" s="73">
        <v>4</v>
      </c>
      <c r="Q87" s="73">
        <v>2</v>
      </c>
      <c r="R87" s="73">
        <v>7</v>
      </c>
      <c r="S87" s="73">
        <v>2</v>
      </c>
      <c r="T87" s="73">
        <v>1</v>
      </c>
      <c r="U87" s="73">
        <v>2</v>
      </c>
      <c r="V87" s="73">
        <v>265</v>
      </c>
      <c r="X87" s="89">
        <v>1980</v>
      </c>
      <c r="Y87" s="73">
        <v>36</v>
      </c>
      <c r="Z87" s="73">
        <v>3</v>
      </c>
      <c r="AA87" s="73">
        <v>4</v>
      </c>
      <c r="AB87" s="73">
        <v>2</v>
      </c>
      <c r="AC87" s="73">
        <v>6</v>
      </c>
      <c r="AD87" s="73">
        <v>1</v>
      </c>
      <c r="AE87" s="73">
        <v>3</v>
      </c>
      <c r="AF87" s="73">
        <v>2</v>
      </c>
      <c r="AG87" s="73">
        <v>1</v>
      </c>
      <c r="AH87" s="73">
        <v>1</v>
      </c>
      <c r="AI87" s="73">
        <v>3</v>
      </c>
      <c r="AJ87" s="73">
        <v>3</v>
      </c>
      <c r="AK87" s="73">
        <v>2</v>
      </c>
      <c r="AL87" s="73">
        <v>2</v>
      </c>
      <c r="AM87" s="73">
        <v>3</v>
      </c>
      <c r="AN87" s="73">
        <v>1</v>
      </c>
      <c r="AO87" s="73">
        <v>2</v>
      </c>
      <c r="AP87" s="73">
        <v>1</v>
      </c>
      <c r="AQ87" s="73">
        <v>0</v>
      </c>
      <c r="AR87" s="73">
        <v>76</v>
      </c>
      <c r="AT87" s="89">
        <v>1980</v>
      </c>
      <c r="AU87" s="73">
        <v>96</v>
      </c>
      <c r="AV87" s="73">
        <v>16</v>
      </c>
      <c r="AW87" s="73">
        <v>12</v>
      </c>
      <c r="AX87" s="73">
        <v>26</v>
      </c>
      <c r="AY87" s="73">
        <v>21</v>
      </c>
      <c r="AZ87" s="73">
        <v>26</v>
      </c>
      <c r="BA87" s="73">
        <v>19</v>
      </c>
      <c r="BB87" s="73">
        <v>19</v>
      </c>
      <c r="BC87" s="73">
        <v>16</v>
      </c>
      <c r="BD87" s="73">
        <v>21</v>
      </c>
      <c r="BE87" s="73">
        <v>20</v>
      </c>
      <c r="BF87" s="73">
        <v>11</v>
      </c>
      <c r="BG87" s="73">
        <v>11</v>
      </c>
      <c r="BH87" s="73">
        <v>6</v>
      </c>
      <c r="BI87" s="73">
        <v>5</v>
      </c>
      <c r="BJ87" s="73">
        <v>8</v>
      </c>
      <c r="BK87" s="73">
        <v>4</v>
      </c>
      <c r="BL87" s="73">
        <v>2</v>
      </c>
      <c r="BM87" s="73">
        <v>2</v>
      </c>
      <c r="BN87" s="73">
        <v>341</v>
      </c>
      <c r="BP87" s="89">
        <v>1980</v>
      </c>
    </row>
    <row r="88" spans="2:68">
      <c r="B88" s="89">
        <v>1981</v>
      </c>
      <c r="C88" s="73">
        <v>55</v>
      </c>
      <c r="D88" s="73">
        <v>23</v>
      </c>
      <c r="E88" s="73">
        <v>6</v>
      </c>
      <c r="F88" s="73">
        <v>18</v>
      </c>
      <c r="G88" s="73">
        <v>15</v>
      </c>
      <c r="H88" s="73">
        <v>20</v>
      </c>
      <c r="I88" s="73">
        <v>19</v>
      </c>
      <c r="J88" s="73">
        <v>17</v>
      </c>
      <c r="K88" s="73">
        <v>16</v>
      </c>
      <c r="L88" s="73">
        <v>15</v>
      </c>
      <c r="M88" s="73">
        <v>10</v>
      </c>
      <c r="N88" s="73">
        <v>17</v>
      </c>
      <c r="O88" s="73">
        <v>11</v>
      </c>
      <c r="P88" s="73">
        <v>11</v>
      </c>
      <c r="Q88" s="73">
        <v>7</v>
      </c>
      <c r="R88" s="73">
        <v>2</v>
      </c>
      <c r="S88" s="73">
        <v>2</v>
      </c>
      <c r="T88" s="73">
        <v>0</v>
      </c>
      <c r="U88" s="73">
        <v>0</v>
      </c>
      <c r="V88" s="73">
        <v>264</v>
      </c>
      <c r="X88" s="89">
        <v>1981</v>
      </c>
      <c r="Y88" s="73">
        <v>24</v>
      </c>
      <c r="Z88" s="73">
        <v>3</v>
      </c>
      <c r="AA88" s="73">
        <v>4</v>
      </c>
      <c r="AB88" s="73">
        <v>1</v>
      </c>
      <c r="AC88" s="73">
        <v>4</v>
      </c>
      <c r="AD88" s="73">
        <v>3</v>
      </c>
      <c r="AE88" s="73">
        <v>2</v>
      </c>
      <c r="AF88" s="73">
        <v>1</v>
      </c>
      <c r="AG88" s="73">
        <v>3</v>
      </c>
      <c r="AH88" s="73">
        <v>4</v>
      </c>
      <c r="AI88" s="73">
        <v>4</v>
      </c>
      <c r="AJ88" s="73">
        <v>3</v>
      </c>
      <c r="AK88" s="73">
        <v>1</v>
      </c>
      <c r="AL88" s="73">
        <v>2</v>
      </c>
      <c r="AM88" s="73">
        <v>3</v>
      </c>
      <c r="AN88" s="73">
        <v>5</v>
      </c>
      <c r="AO88" s="73">
        <v>2</v>
      </c>
      <c r="AP88" s="73">
        <v>1</v>
      </c>
      <c r="AQ88" s="73">
        <v>0</v>
      </c>
      <c r="AR88" s="73">
        <v>70</v>
      </c>
      <c r="AT88" s="89">
        <v>1981</v>
      </c>
      <c r="AU88" s="73">
        <v>79</v>
      </c>
      <c r="AV88" s="73">
        <v>26</v>
      </c>
      <c r="AW88" s="73">
        <v>10</v>
      </c>
      <c r="AX88" s="73">
        <v>19</v>
      </c>
      <c r="AY88" s="73">
        <v>19</v>
      </c>
      <c r="AZ88" s="73">
        <v>23</v>
      </c>
      <c r="BA88" s="73">
        <v>21</v>
      </c>
      <c r="BB88" s="73">
        <v>18</v>
      </c>
      <c r="BC88" s="73">
        <v>19</v>
      </c>
      <c r="BD88" s="73">
        <v>19</v>
      </c>
      <c r="BE88" s="73">
        <v>14</v>
      </c>
      <c r="BF88" s="73">
        <v>20</v>
      </c>
      <c r="BG88" s="73">
        <v>12</v>
      </c>
      <c r="BH88" s="73">
        <v>13</v>
      </c>
      <c r="BI88" s="73">
        <v>10</v>
      </c>
      <c r="BJ88" s="73">
        <v>7</v>
      </c>
      <c r="BK88" s="73">
        <v>4</v>
      </c>
      <c r="BL88" s="73">
        <v>1</v>
      </c>
      <c r="BM88" s="73">
        <v>0</v>
      </c>
      <c r="BN88" s="73">
        <v>334</v>
      </c>
      <c r="BP88" s="89">
        <v>1981</v>
      </c>
    </row>
    <row r="89" spans="2:68">
      <c r="B89" s="89">
        <v>1982</v>
      </c>
      <c r="C89" s="73">
        <v>55</v>
      </c>
      <c r="D89" s="73">
        <v>15</v>
      </c>
      <c r="E89" s="73">
        <v>6</v>
      </c>
      <c r="F89" s="73">
        <v>20</v>
      </c>
      <c r="G89" s="73">
        <v>27</v>
      </c>
      <c r="H89" s="73">
        <v>18</v>
      </c>
      <c r="I89" s="73">
        <v>14</v>
      </c>
      <c r="J89" s="73">
        <v>20</v>
      </c>
      <c r="K89" s="73">
        <v>7</v>
      </c>
      <c r="L89" s="73">
        <v>13</v>
      </c>
      <c r="M89" s="73">
        <v>13</v>
      </c>
      <c r="N89" s="73">
        <v>16</v>
      </c>
      <c r="O89" s="73">
        <v>10</v>
      </c>
      <c r="P89" s="73">
        <v>6</v>
      </c>
      <c r="Q89" s="73">
        <v>9</v>
      </c>
      <c r="R89" s="73">
        <v>4</v>
      </c>
      <c r="S89" s="73">
        <v>2</v>
      </c>
      <c r="T89" s="73">
        <v>2</v>
      </c>
      <c r="U89" s="73">
        <v>0</v>
      </c>
      <c r="V89" s="73">
        <v>257</v>
      </c>
      <c r="X89" s="89">
        <v>1982</v>
      </c>
      <c r="Y89" s="73">
        <v>32</v>
      </c>
      <c r="Z89" s="73">
        <v>2</v>
      </c>
      <c r="AA89" s="73">
        <v>2</v>
      </c>
      <c r="AB89" s="73">
        <v>5</v>
      </c>
      <c r="AC89" s="73">
        <v>2</v>
      </c>
      <c r="AD89" s="73">
        <v>2</v>
      </c>
      <c r="AE89" s="73">
        <v>0</v>
      </c>
      <c r="AF89" s="73">
        <v>2</v>
      </c>
      <c r="AG89" s="73">
        <v>3</v>
      </c>
      <c r="AH89" s="73">
        <v>0</v>
      </c>
      <c r="AI89" s="73">
        <v>1</v>
      </c>
      <c r="AJ89" s="73">
        <v>2</v>
      </c>
      <c r="AK89" s="73">
        <v>3</v>
      </c>
      <c r="AL89" s="73">
        <v>3</v>
      </c>
      <c r="AM89" s="73">
        <v>3</v>
      </c>
      <c r="AN89" s="73">
        <v>0</v>
      </c>
      <c r="AO89" s="73">
        <v>1</v>
      </c>
      <c r="AP89" s="73">
        <v>0</v>
      </c>
      <c r="AQ89" s="73">
        <v>0</v>
      </c>
      <c r="AR89" s="73">
        <v>63</v>
      </c>
      <c r="AT89" s="89">
        <v>1982</v>
      </c>
      <c r="AU89" s="73">
        <v>87</v>
      </c>
      <c r="AV89" s="73">
        <v>17</v>
      </c>
      <c r="AW89" s="73">
        <v>8</v>
      </c>
      <c r="AX89" s="73">
        <v>25</v>
      </c>
      <c r="AY89" s="73">
        <v>29</v>
      </c>
      <c r="AZ89" s="73">
        <v>20</v>
      </c>
      <c r="BA89" s="73">
        <v>14</v>
      </c>
      <c r="BB89" s="73">
        <v>22</v>
      </c>
      <c r="BC89" s="73">
        <v>10</v>
      </c>
      <c r="BD89" s="73">
        <v>13</v>
      </c>
      <c r="BE89" s="73">
        <v>14</v>
      </c>
      <c r="BF89" s="73">
        <v>18</v>
      </c>
      <c r="BG89" s="73">
        <v>13</v>
      </c>
      <c r="BH89" s="73">
        <v>9</v>
      </c>
      <c r="BI89" s="73">
        <v>12</v>
      </c>
      <c r="BJ89" s="73">
        <v>4</v>
      </c>
      <c r="BK89" s="73">
        <v>3</v>
      </c>
      <c r="BL89" s="73">
        <v>2</v>
      </c>
      <c r="BM89" s="73">
        <v>0</v>
      </c>
      <c r="BN89" s="73">
        <v>320</v>
      </c>
      <c r="BP89" s="89">
        <v>1982</v>
      </c>
    </row>
    <row r="90" spans="2:68">
      <c r="B90" s="89">
        <v>1983</v>
      </c>
      <c r="C90" s="73">
        <v>66</v>
      </c>
      <c r="D90" s="73">
        <v>17</v>
      </c>
      <c r="E90" s="73">
        <v>3</v>
      </c>
      <c r="F90" s="73">
        <v>16</v>
      </c>
      <c r="G90" s="73">
        <v>20</v>
      </c>
      <c r="H90" s="73">
        <v>21</v>
      </c>
      <c r="I90" s="73">
        <v>22</v>
      </c>
      <c r="J90" s="73">
        <v>12</v>
      </c>
      <c r="K90" s="73">
        <v>9</v>
      </c>
      <c r="L90" s="73">
        <v>14</v>
      </c>
      <c r="M90" s="73">
        <v>13</v>
      </c>
      <c r="N90" s="73">
        <v>17</v>
      </c>
      <c r="O90" s="73">
        <v>6</v>
      </c>
      <c r="P90" s="73">
        <v>4</v>
      </c>
      <c r="Q90" s="73">
        <v>9</v>
      </c>
      <c r="R90" s="73">
        <v>6</v>
      </c>
      <c r="S90" s="73">
        <v>3</v>
      </c>
      <c r="T90" s="73">
        <v>0</v>
      </c>
      <c r="U90" s="73">
        <v>1</v>
      </c>
      <c r="V90" s="73">
        <v>259</v>
      </c>
      <c r="X90" s="89">
        <v>1983</v>
      </c>
      <c r="Y90" s="73">
        <v>35</v>
      </c>
      <c r="Z90" s="73">
        <v>2</v>
      </c>
      <c r="AA90" s="73">
        <v>1</v>
      </c>
      <c r="AB90" s="73">
        <v>4</v>
      </c>
      <c r="AC90" s="73">
        <v>1</v>
      </c>
      <c r="AD90" s="73">
        <v>4</v>
      </c>
      <c r="AE90" s="73">
        <v>3</v>
      </c>
      <c r="AF90" s="73">
        <v>2</v>
      </c>
      <c r="AG90" s="73">
        <v>1</v>
      </c>
      <c r="AH90" s="73">
        <v>3</v>
      </c>
      <c r="AI90" s="73">
        <v>4</v>
      </c>
      <c r="AJ90" s="73">
        <v>2</v>
      </c>
      <c r="AK90" s="73">
        <v>2</v>
      </c>
      <c r="AL90" s="73">
        <v>2</v>
      </c>
      <c r="AM90" s="73">
        <v>1</v>
      </c>
      <c r="AN90" s="73">
        <v>0</v>
      </c>
      <c r="AO90" s="73">
        <v>1</v>
      </c>
      <c r="AP90" s="73">
        <v>1</v>
      </c>
      <c r="AQ90" s="73">
        <v>0</v>
      </c>
      <c r="AR90" s="73">
        <v>69</v>
      </c>
      <c r="AT90" s="89">
        <v>1983</v>
      </c>
      <c r="AU90" s="73">
        <v>101</v>
      </c>
      <c r="AV90" s="73">
        <v>19</v>
      </c>
      <c r="AW90" s="73">
        <v>4</v>
      </c>
      <c r="AX90" s="73">
        <v>20</v>
      </c>
      <c r="AY90" s="73">
        <v>21</v>
      </c>
      <c r="AZ90" s="73">
        <v>25</v>
      </c>
      <c r="BA90" s="73">
        <v>25</v>
      </c>
      <c r="BB90" s="73">
        <v>14</v>
      </c>
      <c r="BC90" s="73">
        <v>10</v>
      </c>
      <c r="BD90" s="73">
        <v>17</v>
      </c>
      <c r="BE90" s="73">
        <v>17</v>
      </c>
      <c r="BF90" s="73">
        <v>19</v>
      </c>
      <c r="BG90" s="73">
        <v>8</v>
      </c>
      <c r="BH90" s="73">
        <v>6</v>
      </c>
      <c r="BI90" s="73">
        <v>10</v>
      </c>
      <c r="BJ90" s="73">
        <v>6</v>
      </c>
      <c r="BK90" s="73">
        <v>4</v>
      </c>
      <c r="BL90" s="73">
        <v>1</v>
      </c>
      <c r="BM90" s="73">
        <v>1</v>
      </c>
      <c r="BN90" s="73">
        <v>328</v>
      </c>
      <c r="BP90" s="89">
        <v>1983</v>
      </c>
    </row>
    <row r="91" spans="2:68">
      <c r="B91" s="89">
        <v>1984</v>
      </c>
      <c r="C91" s="73">
        <v>42</v>
      </c>
      <c r="D91" s="73">
        <v>12</v>
      </c>
      <c r="E91" s="73">
        <v>10</v>
      </c>
      <c r="F91" s="73">
        <v>17</v>
      </c>
      <c r="G91" s="73">
        <v>21</v>
      </c>
      <c r="H91" s="73">
        <v>18</v>
      </c>
      <c r="I91" s="73">
        <v>14</v>
      </c>
      <c r="J91" s="73">
        <v>12</v>
      </c>
      <c r="K91" s="73">
        <v>8</v>
      </c>
      <c r="L91" s="73">
        <v>8</v>
      </c>
      <c r="M91" s="73">
        <v>9</v>
      </c>
      <c r="N91" s="73">
        <v>10</v>
      </c>
      <c r="O91" s="73">
        <v>13</v>
      </c>
      <c r="P91" s="73">
        <v>13</v>
      </c>
      <c r="Q91" s="73">
        <v>6</v>
      </c>
      <c r="R91" s="73">
        <v>4</v>
      </c>
      <c r="S91" s="73">
        <v>3</v>
      </c>
      <c r="T91" s="73">
        <v>1</v>
      </c>
      <c r="U91" s="73">
        <v>1</v>
      </c>
      <c r="V91" s="73">
        <v>222</v>
      </c>
      <c r="X91" s="89">
        <v>1984</v>
      </c>
      <c r="Y91" s="73">
        <v>26</v>
      </c>
      <c r="Z91" s="73">
        <v>2</v>
      </c>
      <c r="AA91" s="73">
        <v>0</v>
      </c>
      <c r="AB91" s="73">
        <v>2</v>
      </c>
      <c r="AC91" s="73">
        <v>0</v>
      </c>
      <c r="AD91" s="73">
        <v>1</v>
      </c>
      <c r="AE91" s="73">
        <v>1</v>
      </c>
      <c r="AF91" s="73">
        <v>0</v>
      </c>
      <c r="AG91" s="73">
        <v>1</v>
      </c>
      <c r="AH91" s="73">
        <v>1</v>
      </c>
      <c r="AI91" s="73">
        <v>1</v>
      </c>
      <c r="AJ91" s="73">
        <v>0</v>
      </c>
      <c r="AK91" s="73">
        <v>4</v>
      </c>
      <c r="AL91" s="73">
        <v>4</v>
      </c>
      <c r="AM91" s="73">
        <v>2</v>
      </c>
      <c r="AN91" s="73">
        <v>4</v>
      </c>
      <c r="AO91" s="73">
        <v>1</v>
      </c>
      <c r="AP91" s="73">
        <v>0</v>
      </c>
      <c r="AQ91" s="73">
        <v>0</v>
      </c>
      <c r="AR91" s="73">
        <v>50</v>
      </c>
      <c r="AT91" s="89">
        <v>1984</v>
      </c>
      <c r="AU91" s="73">
        <v>68</v>
      </c>
      <c r="AV91" s="73">
        <v>14</v>
      </c>
      <c r="AW91" s="73">
        <v>10</v>
      </c>
      <c r="AX91" s="73">
        <v>19</v>
      </c>
      <c r="AY91" s="73">
        <v>21</v>
      </c>
      <c r="AZ91" s="73">
        <v>19</v>
      </c>
      <c r="BA91" s="73">
        <v>15</v>
      </c>
      <c r="BB91" s="73">
        <v>12</v>
      </c>
      <c r="BC91" s="73">
        <v>9</v>
      </c>
      <c r="BD91" s="73">
        <v>9</v>
      </c>
      <c r="BE91" s="73">
        <v>10</v>
      </c>
      <c r="BF91" s="73">
        <v>10</v>
      </c>
      <c r="BG91" s="73">
        <v>17</v>
      </c>
      <c r="BH91" s="73">
        <v>17</v>
      </c>
      <c r="BI91" s="73">
        <v>8</v>
      </c>
      <c r="BJ91" s="73">
        <v>8</v>
      </c>
      <c r="BK91" s="73">
        <v>4</v>
      </c>
      <c r="BL91" s="73">
        <v>1</v>
      </c>
      <c r="BM91" s="73">
        <v>1</v>
      </c>
      <c r="BN91" s="73">
        <v>272</v>
      </c>
      <c r="BP91" s="89">
        <v>1984</v>
      </c>
    </row>
    <row r="92" spans="2:68">
      <c r="B92" s="89">
        <v>1985</v>
      </c>
      <c r="C92" s="73">
        <v>54</v>
      </c>
      <c r="D92" s="73">
        <v>22</v>
      </c>
      <c r="E92" s="73">
        <v>7</v>
      </c>
      <c r="F92" s="73">
        <v>12</v>
      </c>
      <c r="G92" s="73">
        <v>17</v>
      </c>
      <c r="H92" s="73">
        <v>20</v>
      </c>
      <c r="I92" s="73">
        <v>11</v>
      </c>
      <c r="J92" s="73">
        <v>15</v>
      </c>
      <c r="K92" s="73">
        <v>16</v>
      </c>
      <c r="L92" s="73">
        <v>16</v>
      </c>
      <c r="M92" s="73">
        <v>7</v>
      </c>
      <c r="N92" s="73">
        <v>14</v>
      </c>
      <c r="O92" s="73">
        <v>12</v>
      </c>
      <c r="P92" s="73">
        <v>4</v>
      </c>
      <c r="Q92" s="73">
        <v>4</v>
      </c>
      <c r="R92" s="73">
        <v>2</v>
      </c>
      <c r="S92" s="73">
        <v>1</v>
      </c>
      <c r="T92" s="73">
        <v>0</v>
      </c>
      <c r="U92" s="73">
        <v>0</v>
      </c>
      <c r="V92" s="73">
        <v>234</v>
      </c>
      <c r="X92" s="89">
        <v>1985</v>
      </c>
      <c r="Y92" s="73">
        <v>28</v>
      </c>
      <c r="Z92" s="73">
        <v>2</v>
      </c>
      <c r="AA92" s="73">
        <v>2</v>
      </c>
      <c r="AB92" s="73">
        <v>1</v>
      </c>
      <c r="AC92" s="73">
        <v>3</v>
      </c>
      <c r="AD92" s="73">
        <v>1</v>
      </c>
      <c r="AE92" s="73">
        <v>1</v>
      </c>
      <c r="AF92" s="73">
        <v>2</v>
      </c>
      <c r="AG92" s="73">
        <v>2</v>
      </c>
      <c r="AH92" s="73">
        <v>1</v>
      </c>
      <c r="AI92" s="73">
        <v>2</v>
      </c>
      <c r="AJ92" s="73">
        <v>3</v>
      </c>
      <c r="AK92" s="73">
        <v>0</v>
      </c>
      <c r="AL92" s="73">
        <v>0</v>
      </c>
      <c r="AM92" s="73">
        <v>3</v>
      </c>
      <c r="AN92" s="73">
        <v>3</v>
      </c>
      <c r="AO92" s="73">
        <v>3</v>
      </c>
      <c r="AP92" s="73">
        <v>3</v>
      </c>
      <c r="AQ92" s="73">
        <v>0</v>
      </c>
      <c r="AR92" s="73">
        <v>60</v>
      </c>
      <c r="AT92" s="89">
        <v>1985</v>
      </c>
      <c r="AU92" s="73">
        <v>82</v>
      </c>
      <c r="AV92" s="73">
        <v>24</v>
      </c>
      <c r="AW92" s="73">
        <v>9</v>
      </c>
      <c r="AX92" s="73">
        <v>13</v>
      </c>
      <c r="AY92" s="73">
        <v>20</v>
      </c>
      <c r="AZ92" s="73">
        <v>21</v>
      </c>
      <c r="BA92" s="73">
        <v>12</v>
      </c>
      <c r="BB92" s="73">
        <v>17</v>
      </c>
      <c r="BC92" s="73">
        <v>18</v>
      </c>
      <c r="BD92" s="73">
        <v>17</v>
      </c>
      <c r="BE92" s="73">
        <v>9</v>
      </c>
      <c r="BF92" s="73">
        <v>17</v>
      </c>
      <c r="BG92" s="73">
        <v>12</v>
      </c>
      <c r="BH92" s="73">
        <v>4</v>
      </c>
      <c r="BI92" s="73">
        <v>7</v>
      </c>
      <c r="BJ92" s="73">
        <v>5</v>
      </c>
      <c r="BK92" s="73">
        <v>4</v>
      </c>
      <c r="BL92" s="73">
        <v>3</v>
      </c>
      <c r="BM92" s="73">
        <v>0</v>
      </c>
      <c r="BN92" s="73">
        <v>294</v>
      </c>
      <c r="BP92" s="89">
        <v>1985</v>
      </c>
    </row>
    <row r="93" spans="2:68">
      <c r="B93" s="89">
        <v>1986</v>
      </c>
      <c r="C93" s="73">
        <v>55</v>
      </c>
      <c r="D93" s="73">
        <v>9</v>
      </c>
      <c r="E93" s="73">
        <v>4</v>
      </c>
      <c r="F93" s="73">
        <v>21</v>
      </c>
      <c r="G93" s="73">
        <v>19</v>
      </c>
      <c r="H93" s="73">
        <v>21</v>
      </c>
      <c r="I93" s="73">
        <v>8</v>
      </c>
      <c r="J93" s="73">
        <v>16</v>
      </c>
      <c r="K93" s="73">
        <v>12</v>
      </c>
      <c r="L93" s="73">
        <v>10</v>
      </c>
      <c r="M93" s="73">
        <v>8</v>
      </c>
      <c r="N93" s="73">
        <v>6</v>
      </c>
      <c r="O93" s="73">
        <v>6</v>
      </c>
      <c r="P93" s="73">
        <v>7</v>
      </c>
      <c r="Q93" s="73">
        <v>8</v>
      </c>
      <c r="R93" s="73">
        <v>3</v>
      </c>
      <c r="S93" s="73">
        <v>2</v>
      </c>
      <c r="T93" s="73">
        <v>0</v>
      </c>
      <c r="U93" s="73">
        <v>1</v>
      </c>
      <c r="V93" s="73">
        <v>216</v>
      </c>
      <c r="X93" s="89">
        <v>1986</v>
      </c>
      <c r="Y93" s="73">
        <v>21</v>
      </c>
      <c r="Z93" s="73">
        <v>0</v>
      </c>
      <c r="AA93" s="73">
        <v>2</v>
      </c>
      <c r="AB93" s="73">
        <v>3</v>
      </c>
      <c r="AC93" s="73">
        <v>2</v>
      </c>
      <c r="AD93" s="73">
        <v>1</v>
      </c>
      <c r="AE93" s="73">
        <v>2</v>
      </c>
      <c r="AF93" s="73">
        <v>0</v>
      </c>
      <c r="AG93" s="73">
        <v>2</v>
      </c>
      <c r="AH93" s="73">
        <v>1</v>
      </c>
      <c r="AI93" s="73">
        <v>2</v>
      </c>
      <c r="AJ93" s="73">
        <v>3</v>
      </c>
      <c r="AK93" s="73">
        <v>3</v>
      </c>
      <c r="AL93" s="73">
        <v>3</v>
      </c>
      <c r="AM93" s="73">
        <v>4</v>
      </c>
      <c r="AN93" s="73">
        <v>2</v>
      </c>
      <c r="AO93" s="73">
        <v>1</v>
      </c>
      <c r="AP93" s="73">
        <v>1</v>
      </c>
      <c r="AQ93" s="73">
        <v>0</v>
      </c>
      <c r="AR93" s="73">
        <v>53</v>
      </c>
      <c r="AT93" s="89">
        <v>1986</v>
      </c>
      <c r="AU93" s="73">
        <v>76</v>
      </c>
      <c r="AV93" s="73">
        <v>9</v>
      </c>
      <c r="AW93" s="73">
        <v>6</v>
      </c>
      <c r="AX93" s="73">
        <v>24</v>
      </c>
      <c r="AY93" s="73">
        <v>21</v>
      </c>
      <c r="AZ93" s="73">
        <v>22</v>
      </c>
      <c r="BA93" s="73">
        <v>10</v>
      </c>
      <c r="BB93" s="73">
        <v>16</v>
      </c>
      <c r="BC93" s="73">
        <v>14</v>
      </c>
      <c r="BD93" s="73">
        <v>11</v>
      </c>
      <c r="BE93" s="73">
        <v>10</v>
      </c>
      <c r="BF93" s="73">
        <v>9</v>
      </c>
      <c r="BG93" s="73">
        <v>9</v>
      </c>
      <c r="BH93" s="73">
        <v>10</v>
      </c>
      <c r="BI93" s="73">
        <v>12</v>
      </c>
      <c r="BJ93" s="73">
        <v>5</v>
      </c>
      <c r="BK93" s="73">
        <v>3</v>
      </c>
      <c r="BL93" s="73">
        <v>1</v>
      </c>
      <c r="BM93" s="73">
        <v>1</v>
      </c>
      <c r="BN93" s="73">
        <v>269</v>
      </c>
      <c r="BP93" s="89">
        <v>1986</v>
      </c>
    </row>
    <row r="94" spans="2:68">
      <c r="B94" s="89">
        <v>1987</v>
      </c>
      <c r="C94" s="73">
        <v>62</v>
      </c>
      <c r="D94" s="73">
        <v>10</v>
      </c>
      <c r="E94" s="73">
        <v>5</v>
      </c>
      <c r="F94" s="73">
        <v>10</v>
      </c>
      <c r="G94" s="73">
        <v>15</v>
      </c>
      <c r="H94" s="73">
        <v>21</v>
      </c>
      <c r="I94" s="73">
        <v>19</v>
      </c>
      <c r="J94" s="73">
        <v>15</v>
      </c>
      <c r="K94" s="73">
        <v>13</v>
      </c>
      <c r="L94" s="73">
        <v>15</v>
      </c>
      <c r="M94" s="73">
        <v>9</v>
      </c>
      <c r="N94" s="73">
        <v>18</v>
      </c>
      <c r="O94" s="73">
        <v>3</v>
      </c>
      <c r="P94" s="73">
        <v>10</v>
      </c>
      <c r="Q94" s="73">
        <v>6</v>
      </c>
      <c r="R94" s="73">
        <v>3</v>
      </c>
      <c r="S94" s="73">
        <v>2</v>
      </c>
      <c r="T94" s="73">
        <v>1</v>
      </c>
      <c r="U94" s="73">
        <v>1</v>
      </c>
      <c r="V94" s="73">
        <v>238</v>
      </c>
      <c r="X94" s="89">
        <v>1987</v>
      </c>
      <c r="Y94" s="73">
        <v>18</v>
      </c>
      <c r="Z94" s="73">
        <v>7</v>
      </c>
      <c r="AA94" s="73">
        <v>0</v>
      </c>
      <c r="AB94" s="73">
        <v>0</v>
      </c>
      <c r="AC94" s="73">
        <v>2</v>
      </c>
      <c r="AD94" s="73">
        <v>4</v>
      </c>
      <c r="AE94" s="73">
        <v>2</v>
      </c>
      <c r="AF94" s="73">
        <v>2</v>
      </c>
      <c r="AG94" s="73">
        <v>2</v>
      </c>
      <c r="AH94" s="73">
        <v>0</v>
      </c>
      <c r="AI94" s="73">
        <v>1</v>
      </c>
      <c r="AJ94" s="73">
        <v>0</v>
      </c>
      <c r="AK94" s="73">
        <v>3</v>
      </c>
      <c r="AL94" s="73">
        <v>0</v>
      </c>
      <c r="AM94" s="73">
        <v>3</v>
      </c>
      <c r="AN94" s="73">
        <v>5</v>
      </c>
      <c r="AO94" s="73">
        <v>5</v>
      </c>
      <c r="AP94" s="73">
        <v>1</v>
      </c>
      <c r="AQ94" s="73">
        <v>0</v>
      </c>
      <c r="AR94" s="73">
        <v>55</v>
      </c>
      <c r="AT94" s="89">
        <v>1987</v>
      </c>
      <c r="AU94" s="73">
        <v>80</v>
      </c>
      <c r="AV94" s="73">
        <v>17</v>
      </c>
      <c r="AW94" s="73">
        <v>5</v>
      </c>
      <c r="AX94" s="73">
        <v>10</v>
      </c>
      <c r="AY94" s="73">
        <v>17</v>
      </c>
      <c r="AZ94" s="73">
        <v>25</v>
      </c>
      <c r="BA94" s="73">
        <v>21</v>
      </c>
      <c r="BB94" s="73">
        <v>17</v>
      </c>
      <c r="BC94" s="73">
        <v>15</v>
      </c>
      <c r="BD94" s="73">
        <v>15</v>
      </c>
      <c r="BE94" s="73">
        <v>10</v>
      </c>
      <c r="BF94" s="73">
        <v>18</v>
      </c>
      <c r="BG94" s="73">
        <v>6</v>
      </c>
      <c r="BH94" s="73">
        <v>10</v>
      </c>
      <c r="BI94" s="73">
        <v>9</v>
      </c>
      <c r="BJ94" s="73">
        <v>8</v>
      </c>
      <c r="BK94" s="73">
        <v>7</v>
      </c>
      <c r="BL94" s="73">
        <v>2</v>
      </c>
      <c r="BM94" s="73">
        <v>1</v>
      </c>
      <c r="BN94" s="73">
        <v>293</v>
      </c>
      <c r="BP94" s="89">
        <v>1987</v>
      </c>
    </row>
    <row r="95" spans="2:68">
      <c r="B95" s="89">
        <v>1988</v>
      </c>
      <c r="C95" s="73">
        <v>53</v>
      </c>
      <c r="D95" s="73">
        <v>14</v>
      </c>
      <c r="E95" s="73">
        <v>11</v>
      </c>
      <c r="F95" s="73">
        <v>17</v>
      </c>
      <c r="G95" s="73">
        <v>11</v>
      </c>
      <c r="H95" s="73">
        <v>24</v>
      </c>
      <c r="I95" s="73">
        <v>17</v>
      </c>
      <c r="J95" s="73">
        <v>10</v>
      </c>
      <c r="K95" s="73">
        <v>10</v>
      </c>
      <c r="L95" s="73">
        <v>9</v>
      </c>
      <c r="M95" s="73">
        <v>11</v>
      </c>
      <c r="N95" s="73">
        <v>6</v>
      </c>
      <c r="O95" s="73">
        <v>9</v>
      </c>
      <c r="P95" s="73">
        <v>12</v>
      </c>
      <c r="Q95" s="73">
        <v>2</v>
      </c>
      <c r="R95" s="73">
        <v>10</v>
      </c>
      <c r="S95" s="73">
        <v>4</v>
      </c>
      <c r="T95" s="73">
        <v>2</v>
      </c>
      <c r="U95" s="73">
        <v>0</v>
      </c>
      <c r="V95" s="73">
        <v>232</v>
      </c>
      <c r="X95" s="89">
        <v>1988</v>
      </c>
      <c r="Y95" s="73">
        <v>39</v>
      </c>
      <c r="Z95" s="73">
        <v>3</v>
      </c>
      <c r="AA95" s="73">
        <v>1</v>
      </c>
      <c r="AB95" s="73">
        <v>1</v>
      </c>
      <c r="AC95" s="73">
        <v>1</v>
      </c>
      <c r="AD95" s="73">
        <v>2</v>
      </c>
      <c r="AE95" s="73">
        <v>4</v>
      </c>
      <c r="AF95" s="73">
        <v>0</v>
      </c>
      <c r="AG95" s="73">
        <v>1</v>
      </c>
      <c r="AH95" s="73">
        <v>2</v>
      </c>
      <c r="AI95" s="73">
        <v>3</v>
      </c>
      <c r="AJ95" s="73">
        <v>1</v>
      </c>
      <c r="AK95" s="73">
        <v>1</v>
      </c>
      <c r="AL95" s="73">
        <v>1</v>
      </c>
      <c r="AM95" s="73">
        <v>3</v>
      </c>
      <c r="AN95" s="73">
        <v>2</v>
      </c>
      <c r="AO95" s="73">
        <v>4</v>
      </c>
      <c r="AP95" s="73">
        <v>1</v>
      </c>
      <c r="AQ95" s="73">
        <v>0</v>
      </c>
      <c r="AR95" s="73">
        <v>70</v>
      </c>
      <c r="AT95" s="89">
        <v>1988</v>
      </c>
      <c r="AU95" s="73">
        <v>92</v>
      </c>
      <c r="AV95" s="73">
        <v>17</v>
      </c>
      <c r="AW95" s="73">
        <v>12</v>
      </c>
      <c r="AX95" s="73">
        <v>18</v>
      </c>
      <c r="AY95" s="73">
        <v>12</v>
      </c>
      <c r="AZ95" s="73">
        <v>26</v>
      </c>
      <c r="BA95" s="73">
        <v>21</v>
      </c>
      <c r="BB95" s="73">
        <v>10</v>
      </c>
      <c r="BC95" s="73">
        <v>11</v>
      </c>
      <c r="BD95" s="73">
        <v>11</v>
      </c>
      <c r="BE95" s="73">
        <v>14</v>
      </c>
      <c r="BF95" s="73">
        <v>7</v>
      </c>
      <c r="BG95" s="73">
        <v>10</v>
      </c>
      <c r="BH95" s="73">
        <v>13</v>
      </c>
      <c r="BI95" s="73">
        <v>5</v>
      </c>
      <c r="BJ95" s="73">
        <v>12</v>
      </c>
      <c r="BK95" s="73">
        <v>8</v>
      </c>
      <c r="BL95" s="73">
        <v>3</v>
      </c>
      <c r="BM95" s="73">
        <v>0</v>
      </c>
      <c r="BN95" s="73">
        <v>302</v>
      </c>
      <c r="BP95" s="89">
        <v>1988</v>
      </c>
    </row>
    <row r="96" spans="2:68">
      <c r="B96" s="89">
        <v>1989</v>
      </c>
      <c r="C96" s="73">
        <v>56</v>
      </c>
      <c r="D96" s="73">
        <v>8</v>
      </c>
      <c r="E96" s="73">
        <v>7</v>
      </c>
      <c r="F96" s="73">
        <v>22</v>
      </c>
      <c r="G96" s="73">
        <v>25</v>
      </c>
      <c r="H96" s="73">
        <v>21</v>
      </c>
      <c r="I96" s="73">
        <v>14</v>
      </c>
      <c r="J96" s="73">
        <v>12</v>
      </c>
      <c r="K96" s="73">
        <v>14</v>
      </c>
      <c r="L96" s="73">
        <v>7</v>
      </c>
      <c r="M96" s="73">
        <v>3</v>
      </c>
      <c r="N96" s="73">
        <v>14</v>
      </c>
      <c r="O96" s="73">
        <v>4</v>
      </c>
      <c r="P96" s="73">
        <v>12</v>
      </c>
      <c r="Q96" s="73">
        <v>7</v>
      </c>
      <c r="R96" s="73">
        <v>9</v>
      </c>
      <c r="S96" s="73">
        <v>2</v>
      </c>
      <c r="T96" s="73">
        <v>7</v>
      </c>
      <c r="U96" s="73">
        <v>0</v>
      </c>
      <c r="V96" s="73">
        <v>244</v>
      </c>
      <c r="X96" s="89">
        <v>1989</v>
      </c>
      <c r="Y96" s="73">
        <v>25</v>
      </c>
      <c r="Z96" s="73">
        <v>0</v>
      </c>
      <c r="AA96" s="73">
        <v>2</v>
      </c>
      <c r="AB96" s="73">
        <v>3</v>
      </c>
      <c r="AC96" s="73">
        <v>5</v>
      </c>
      <c r="AD96" s="73">
        <v>5</v>
      </c>
      <c r="AE96" s="73">
        <v>4</v>
      </c>
      <c r="AF96" s="73">
        <v>0</v>
      </c>
      <c r="AG96" s="73">
        <v>2</v>
      </c>
      <c r="AH96" s="73">
        <v>2</v>
      </c>
      <c r="AI96" s="73">
        <v>4</v>
      </c>
      <c r="AJ96" s="73">
        <v>2</v>
      </c>
      <c r="AK96" s="73">
        <v>2</v>
      </c>
      <c r="AL96" s="73">
        <v>1</v>
      </c>
      <c r="AM96" s="73">
        <v>4</v>
      </c>
      <c r="AN96" s="73">
        <v>1</v>
      </c>
      <c r="AO96" s="73">
        <v>6</v>
      </c>
      <c r="AP96" s="73">
        <v>2</v>
      </c>
      <c r="AQ96" s="73">
        <v>0</v>
      </c>
      <c r="AR96" s="73">
        <v>70</v>
      </c>
      <c r="AT96" s="89">
        <v>1989</v>
      </c>
      <c r="AU96" s="73">
        <v>81</v>
      </c>
      <c r="AV96" s="73">
        <v>8</v>
      </c>
      <c r="AW96" s="73">
        <v>9</v>
      </c>
      <c r="AX96" s="73">
        <v>25</v>
      </c>
      <c r="AY96" s="73">
        <v>30</v>
      </c>
      <c r="AZ96" s="73">
        <v>26</v>
      </c>
      <c r="BA96" s="73">
        <v>18</v>
      </c>
      <c r="BB96" s="73">
        <v>12</v>
      </c>
      <c r="BC96" s="73">
        <v>16</v>
      </c>
      <c r="BD96" s="73">
        <v>9</v>
      </c>
      <c r="BE96" s="73">
        <v>7</v>
      </c>
      <c r="BF96" s="73">
        <v>16</v>
      </c>
      <c r="BG96" s="73">
        <v>6</v>
      </c>
      <c r="BH96" s="73">
        <v>13</v>
      </c>
      <c r="BI96" s="73">
        <v>11</v>
      </c>
      <c r="BJ96" s="73">
        <v>10</v>
      </c>
      <c r="BK96" s="73">
        <v>8</v>
      </c>
      <c r="BL96" s="73">
        <v>9</v>
      </c>
      <c r="BM96" s="73">
        <v>0</v>
      </c>
      <c r="BN96" s="73">
        <v>314</v>
      </c>
      <c r="BP96" s="89">
        <v>1989</v>
      </c>
    </row>
    <row r="97" spans="2:68">
      <c r="B97" s="89">
        <v>1990</v>
      </c>
      <c r="C97" s="73">
        <v>57</v>
      </c>
      <c r="D97" s="73">
        <v>10</v>
      </c>
      <c r="E97" s="73">
        <v>8</v>
      </c>
      <c r="F97" s="73">
        <v>11</v>
      </c>
      <c r="G97" s="73">
        <v>18</v>
      </c>
      <c r="H97" s="73">
        <v>23</v>
      </c>
      <c r="I97" s="73">
        <v>20</v>
      </c>
      <c r="J97" s="73">
        <v>19</v>
      </c>
      <c r="K97" s="73">
        <v>13</v>
      </c>
      <c r="L97" s="73">
        <v>7</v>
      </c>
      <c r="M97" s="73">
        <v>8</v>
      </c>
      <c r="N97" s="73">
        <v>5</v>
      </c>
      <c r="O97" s="73">
        <v>10</v>
      </c>
      <c r="P97" s="73">
        <v>6</v>
      </c>
      <c r="Q97" s="73">
        <v>3</v>
      </c>
      <c r="R97" s="73">
        <v>4</v>
      </c>
      <c r="S97" s="73">
        <v>4</v>
      </c>
      <c r="T97" s="73">
        <v>0</v>
      </c>
      <c r="U97" s="73">
        <v>1</v>
      </c>
      <c r="V97" s="73">
        <v>227</v>
      </c>
      <c r="X97" s="89">
        <v>1990</v>
      </c>
      <c r="Y97" s="73">
        <v>34</v>
      </c>
      <c r="Z97" s="73">
        <v>2</v>
      </c>
      <c r="AA97" s="73">
        <v>3</v>
      </c>
      <c r="AB97" s="73">
        <v>3</v>
      </c>
      <c r="AC97" s="73">
        <v>1</v>
      </c>
      <c r="AD97" s="73">
        <v>7</v>
      </c>
      <c r="AE97" s="73">
        <v>1</v>
      </c>
      <c r="AF97" s="73">
        <v>2</v>
      </c>
      <c r="AG97" s="73">
        <v>0</v>
      </c>
      <c r="AH97" s="73">
        <v>1</v>
      </c>
      <c r="AI97" s="73">
        <v>1</v>
      </c>
      <c r="AJ97" s="73">
        <v>4</v>
      </c>
      <c r="AK97" s="73">
        <v>1</v>
      </c>
      <c r="AL97" s="73">
        <v>3</v>
      </c>
      <c r="AM97" s="73">
        <v>3</v>
      </c>
      <c r="AN97" s="73">
        <v>4</v>
      </c>
      <c r="AO97" s="73">
        <v>3</v>
      </c>
      <c r="AP97" s="73">
        <v>0</v>
      </c>
      <c r="AQ97" s="73">
        <v>0</v>
      </c>
      <c r="AR97" s="73">
        <v>73</v>
      </c>
      <c r="AT97" s="89">
        <v>1990</v>
      </c>
      <c r="AU97" s="73">
        <v>91</v>
      </c>
      <c r="AV97" s="73">
        <v>12</v>
      </c>
      <c r="AW97" s="73">
        <v>11</v>
      </c>
      <c r="AX97" s="73">
        <v>14</v>
      </c>
      <c r="AY97" s="73">
        <v>19</v>
      </c>
      <c r="AZ97" s="73">
        <v>30</v>
      </c>
      <c r="BA97" s="73">
        <v>21</v>
      </c>
      <c r="BB97" s="73">
        <v>21</v>
      </c>
      <c r="BC97" s="73">
        <v>13</v>
      </c>
      <c r="BD97" s="73">
        <v>8</v>
      </c>
      <c r="BE97" s="73">
        <v>9</v>
      </c>
      <c r="BF97" s="73">
        <v>9</v>
      </c>
      <c r="BG97" s="73">
        <v>11</v>
      </c>
      <c r="BH97" s="73">
        <v>9</v>
      </c>
      <c r="BI97" s="73">
        <v>6</v>
      </c>
      <c r="BJ97" s="73">
        <v>8</v>
      </c>
      <c r="BK97" s="73">
        <v>7</v>
      </c>
      <c r="BL97" s="73">
        <v>0</v>
      </c>
      <c r="BM97" s="73">
        <v>1</v>
      </c>
      <c r="BN97" s="73">
        <v>300</v>
      </c>
      <c r="BP97" s="89">
        <v>1990</v>
      </c>
    </row>
    <row r="98" spans="2:68">
      <c r="B98" s="89">
        <v>1991</v>
      </c>
      <c r="C98" s="73">
        <v>34</v>
      </c>
      <c r="D98" s="73">
        <v>12</v>
      </c>
      <c r="E98" s="73">
        <v>9</v>
      </c>
      <c r="F98" s="73">
        <v>14</v>
      </c>
      <c r="G98" s="73">
        <v>18</v>
      </c>
      <c r="H98" s="73">
        <v>15</v>
      </c>
      <c r="I98" s="73">
        <v>20</v>
      </c>
      <c r="J98" s="73">
        <v>15</v>
      </c>
      <c r="K98" s="73">
        <v>11</v>
      </c>
      <c r="L98" s="73">
        <v>14</v>
      </c>
      <c r="M98" s="73">
        <v>9</v>
      </c>
      <c r="N98" s="73">
        <v>11</v>
      </c>
      <c r="O98" s="73">
        <v>12</v>
      </c>
      <c r="P98" s="73">
        <v>4</v>
      </c>
      <c r="Q98" s="73">
        <v>7</v>
      </c>
      <c r="R98" s="73">
        <v>0</v>
      </c>
      <c r="S98" s="73">
        <v>3</v>
      </c>
      <c r="T98" s="73">
        <v>1</v>
      </c>
      <c r="U98" s="73">
        <v>0</v>
      </c>
      <c r="V98" s="73">
        <v>209</v>
      </c>
      <c r="X98" s="89">
        <v>1991</v>
      </c>
      <c r="Y98" s="73">
        <v>20</v>
      </c>
      <c r="Z98" s="73">
        <v>5</v>
      </c>
      <c r="AA98" s="73">
        <v>1</v>
      </c>
      <c r="AB98" s="73">
        <v>2</v>
      </c>
      <c r="AC98" s="73">
        <v>5</v>
      </c>
      <c r="AD98" s="73">
        <v>2</v>
      </c>
      <c r="AE98" s="73">
        <v>1</v>
      </c>
      <c r="AF98" s="73">
        <v>1</v>
      </c>
      <c r="AG98" s="73">
        <v>2</v>
      </c>
      <c r="AH98" s="73">
        <v>1</v>
      </c>
      <c r="AI98" s="73">
        <v>2</v>
      </c>
      <c r="AJ98" s="73">
        <v>3</v>
      </c>
      <c r="AK98" s="73">
        <v>4</v>
      </c>
      <c r="AL98" s="73">
        <v>4</v>
      </c>
      <c r="AM98" s="73">
        <v>1</v>
      </c>
      <c r="AN98" s="73">
        <v>1</v>
      </c>
      <c r="AO98" s="73">
        <v>1</v>
      </c>
      <c r="AP98" s="73">
        <v>4</v>
      </c>
      <c r="AQ98" s="73">
        <v>0</v>
      </c>
      <c r="AR98" s="73">
        <v>60</v>
      </c>
      <c r="AT98" s="89">
        <v>1991</v>
      </c>
      <c r="AU98" s="73">
        <v>54</v>
      </c>
      <c r="AV98" s="73">
        <v>17</v>
      </c>
      <c r="AW98" s="73">
        <v>10</v>
      </c>
      <c r="AX98" s="73">
        <v>16</v>
      </c>
      <c r="AY98" s="73">
        <v>23</v>
      </c>
      <c r="AZ98" s="73">
        <v>17</v>
      </c>
      <c r="BA98" s="73">
        <v>21</v>
      </c>
      <c r="BB98" s="73">
        <v>16</v>
      </c>
      <c r="BC98" s="73">
        <v>13</v>
      </c>
      <c r="BD98" s="73">
        <v>15</v>
      </c>
      <c r="BE98" s="73">
        <v>11</v>
      </c>
      <c r="BF98" s="73">
        <v>14</v>
      </c>
      <c r="BG98" s="73">
        <v>16</v>
      </c>
      <c r="BH98" s="73">
        <v>8</v>
      </c>
      <c r="BI98" s="73">
        <v>8</v>
      </c>
      <c r="BJ98" s="73">
        <v>1</v>
      </c>
      <c r="BK98" s="73">
        <v>4</v>
      </c>
      <c r="BL98" s="73">
        <v>5</v>
      </c>
      <c r="BM98" s="73">
        <v>0</v>
      </c>
      <c r="BN98" s="73">
        <v>269</v>
      </c>
      <c r="BP98" s="89">
        <v>1991</v>
      </c>
    </row>
    <row r="99" spans="2:68">
      <c r="B99" s="89">
        <v>1992</v>
      </c>
      <c r="C99" s="73">
        <v>50</v>
      </c>
      <c r="D99" s="73">
        <v>9</v>
      </c>
      <c r="E99" s="73">
        <v>5</v>
      </c>
      <c r="F99" s="73">
        <v>21</v>
      </c>
      <c r="G99" s="73">
        <v>21</v>
      </c>
      <c r="H99" s="73">
        <v>15</v>
      </c>
      <c r="I99" s="73">
        <v>13</v>
      </c>
      <c r="J99" s="73">
        <v>10</v>
      </c>
      <c r="K99" s="73">
        <v>17</v>
      </c>
      <c r="L99" s="73">
        <v>12</v>
      </c>
      <c r="M99" s="73">
        <v>10</v>
      </c>
      <c r="N99" s="73">
        <v>6</v>
      </c>
      <c r="O99" s="73">
        <v>5</v>
      </c>
      <c r="P99" s="73">
        <v>8</v>
      </c>
      <c r="Q99" s="73">
        <v>6</v>
      </c>
      <c r="R99" s="73">
        <v>4</v>
      </c>
      <c r="S99" s="73">
        <v>1</v>
      </c>
      <c r="T99" s="73">
        <v>2</v>
      </c>
      <c r="U99" s="73">
        <v>1</v>
      </c>
      <c r="V99" s="73">
        <v>216</v>
      </c>
      <c r="X99" s="89">
        <v>1992</v>
      </c>
      <c r="Y99" s="73">
        <v>26</v>
      </c>
      <c r="Z99" s="73">
        <v>4</v>
      </c>
      <c r="AA99" s="73">
        <v>1</v>
      </c>
      <c r="AB99" s="73">
        <v>2</v>
      </c>
      <c r="AC99" s="73">
        <v>5</v>
      </c>
      <c r="AD99" s="73">
        <v>5</v>
      </c>
      <c r="AE99" s="73">
        <v>3</v>
      </c>
      <c r="AF99" s="73">
        <v>7</v>
      </c>
      <c r="AG99" s="73">
        <v>2</v>
      </c>
      <c r="AH99" s="73">
        <v>1</v>
      </c>
      <c r="AI99" s="73">
        <v>3</v>
      </c>
      <c r="AJ99" s="73">
        <v>3</v>
      </c>
      <c r="AK99" s="73">
        <v>4</v>
      </c>
      <c r="AL99" s="73">
        <v>4</v>
      </c>
      <c r="AM99" s="73">
        <v>2</v>
      </c>
      <c r="AN99" s="73">
        <v>3</v>
      </c>
      <c r="AO99" s="73">
        <v>0</v>
      </c>
      <c r="AP99" s="73">
        <v>0</v>
      </c>
      <c r="AQ99" s="73">
        <v>0</v>
      </c>
      <c r="AR99" s="73">
        <v>75</v>
      </c>
      <c r="AT99" s="89">
        <v>1992</v>
      </c>
      <c r="AU99" s="73">
        <v>76</v>
      </c>
      <c r="AV99" s="73">
        <v>13</v>
      </c>
      <c r="AW99" s="73">
        <v>6</v>
      </c>
      <c r="AX99" s="73">
        <v>23</v>
      </c>
      <c r="AY99" s="73">
        <v>26</v>
      </c>
      <c r="AZ99" s="73">
        <v>20</v>
      </c>
      <c r="BA99" s="73">
        <v>16</v>
      </c>
      <c r="BB99" s="73">
        <v>17</v>
      </c>
      <c r="BC99" s="73">
        <v>19</v>
      </c>
      <c r="BD99" s="73">
        <v>13</v>
      </c>
      <c r="BE99" s="73">
        <v>13</v>
      </c>
      <c r="BF99" s="73">
        <v>9</v>
      </c>
      <c r="BG99" s="73">
        <v>9</v>
      </c>
      <c r="BH99" s="73">
        <v>12</v>
      </c>
      <c r="BI99" s="73">
        <v>8</v>
      </c>
      <c r="BJ99" s="73">
        <v>7</v>
      </c>
      <c r="BK99" s="73">
        <v>1</v>
      </c>
      <c r="BL99" s="73">
        <v>2</v>
      </c>
      <c r="BM99" s="73">
        <v>1</v>
      </c>
      <c r="BN99" s="73">
        <v>291</v>
      </c>
      <c r="BP99" s="89">
        <v>1992</v>
      </c>
    </row>
    <row r="100" spans="2:68">
      <c r="B100" s="89">
        <v>1993</v>
      </c>
      <c r="C100" s="73">
        <v>34</v>
      </c>
      <c r="D100" s="73">
        <v>17</v>
      </c>
      <c r="E100" s="73">
        <v>4</v>
      </c>
      <c r="F100" s="73">
        <v>24</v>
      </c>
      <c r="G100" s="73">
        <v>17</v>
      </c>
      <c r="H100" s="73">
        <v>21</v>
      </c>
      <c r="I100" s="73">
        <v>12</v>
      </c>
      <c r="J100" s="73">
        <v>15</v>
      </c>
      <c r="K100" s="73">
        <v>20</v>
      </c>
      <c r="L100" s="73">
        <v>16</v>
      </c>
      <c r="M100" s="73">
        <v>10</v>
      </c>
      <c r="N100" s="73">
        <v>9</v>
      </c>
      <c r="O100" s="73">
        <v>4</v>
      </c>
      <c r="P100" s="73">
        <v>9</v>
      </c>
      <c r="Q100" s="73">
        <v>9</v>
      </c>
      <c r="R100" s="73">
        <v>4</v>
      </c>
      <c r="S100" s="73">
        <v>0</v>
      </c>
      <c r="T100" s="73">
        <v>1</v>
      </c>
      <c r="U100" s="73">
        <v>0</v>
      </c>
      <c r="V100" s="73">
        <v>226</v>
      </c>
      <c r="X100" s="89">
        <v>1993</v>
      </c>
      <c r="Y100" s="73">
        <v>21</v>
      </c>
      <c r="Z100" s="73">
        <v>1</v>
      </c>
      <c r="AA100" s="73">
        <v>1</v>
      </c>
      <c r="AB100" s="73">
        <v>3</v>
      </c>
      <c r="AC100" s="73">
        <v>2</v>
      </c>
      <c r="AD100" s="73">
        <v>4</v>
      </c>
      <c r="AE100" s="73">
        <v>1</v>
      </c>
      <c r="AF100" s="73">
        <v>3</v>
      </c>
      <c r="AG100" s="73">
        <v>2</v>
      </c>
      <c r="AH100" s="73">
        <v>0</v>
      </c>
      <c r="AI100" s="73">
        <v>4</v>
      </c>
      <c r="AJ100" s="73">
        <v>1</v>
      </c>
      <c r="AK100" s="73">
        <v>0</v>
      </c>
      <c r="AL100" s="73">
        <v>4</v>
      </c>
      <c r="AM100" s="73">
        <v>10</v>
      </c>
      <c r="AN100" s="73">
        <v>1</v>
      </c>
      <c r="AO100" s="73">
        <v>3</v>
      </c>
      <c r="AP100" s="73">
        <v>1</v>
      </c>
      <c r="AQ100" s="73">
        <v>0</v>
      </c>
      <c r="AR100" s="73">
        <v>62</v>
      </c>
      <c r="AT100" s="89">
        <v>1993</v>
      </c>
      <c r="AU100" s="73">
        <v>55</v>
      </c>
      <c r="AV100" s="73">
        <v>18</v>
      </c>
      <c r="AW100" s="73">
        <v>5</v>
      </c>
      <c r="AX100" s="73">
        <v>27</v>
      </c>
      <c r="AY100" s="73">
        <v>19</v>
      </c>
      <c r="AZ100" s="73">
        <v>25</v>
      </c>
      <c r="BA100" s="73">
        <v>13</v>
      </c>
      <c r="BB100" s="73">
        <v>18</v>
      </c>
      <c r="BC100" s="73">
        <v>22</v>
      </c>
      <c r="BD100" s="73">
        <v>16</v>
      </c>
      <c r="BE100" s="73">
        <v>14</v>
      </c>
      <c r="BF100" s="73">
        <v>10</v>
      </c>
      <c r="BG100" s="73">
        <v>4</v>
      </c>
      <c r="BH100" s="73">
        <v>13</v>
      </c>
      <c r="BI100" s="73">
        <v>19</v>
      </c>
      <c r="BJ100" s="73">
        <v>5</v>
      </c>
      <c r="BK100" s="73">
        <v>3</v>
      </c>
      <c r="BL100" s="73">
        <v>2</v>
      </c>
      <c r="BM100" s="73">
        <v>0</v>
      </c>
      <c r="BN100" s="73">
        <v>288</v>
      </c>
      <c r="BP100" s="89">
        <v>1993</v>
      </c>
    </row>
    <row r="101" spans="2:68">
      <c r="B101" s="89">
        <v>1994</v>
      </c>
      <c r="C101" s="73">
        <v>36</v>
      </c>
      <c r="D101" s="73">
        <v>8</v>
      </c>
      <c r="E101" s="73">
        <v>5</v>
      </c>
      <c r="F101" s="73">
        <v>14</v>
      </c>
      <c r="G101" s="73">
        <v>17</v>
      </c>
      <c r="H101" s="73">
        <v>21</v>
      </c>
      <c r="I101" s="73">
        <v>18</v>
      </c>
      <c r="J101" s="73">
        <v>19</v>
      </c>
      <c r="K101" s="73">
        <v>12</v>
      </c>
      <c r="L101" s="73">
        <v>16</v>
      </c>
      <c r="M101" s="73">
        <v>10</v>
      </c>
      <c r="N101" s="73">
        <v>7</v>
      </c>
      <c r="O101" s="73">
        <v>8</v>
      </c>
      <c r="P101" s="73">
        <v>5</v>
      </c>
      <c r="Q101" s="73">
        <v>8</v>
      </c>
      <c r="R101" s="73">
        <v>4</v>
      </c>
      <c r="S101" s="73">
        <v>1</v>
      </c>
      <c r="T101" s="73">
        <v>0</v>
      </c>
      <c r="U101" s="73">
        <v>0</v>
      </c>
      <c r="V101" s="73">
        <v>209</v>
      </c>
      <c r="X101" s="89">
        <v>1994</v>
      </c>
      <c r="Y101" s="73">
        <v>12</v>
      </c>
      <c r="Z101" s="73">
        <v>3</v>
      </c>
      <c r="AA101" s="73">
        <v>0</v>
      </c>
      <c r="AB101" s="73">
        <v>1</v>
      </c>
      <c r="AC101" s="73">
        <v>4</v>
      </c>
      <c r="AD101" s="73">
        <v>2</v>
      </c>
      <c r="AE101" s="73">
        <v>1</v>
      </c>
      <c r="AF101" s="73">
        <v>2</v>
      </c>
      <c r="AG101" s="73">
        <v>4</v>
      </c>
      <c r="AH101" s="73">
        <v>4</v>
      </c>
      <c r="AI101" s="73">
        <v>0</v>
      </c>
      <c r="AJ101" s="73">
        <v>0</v>
      </c>
      <c r="AK101" s="73">
        <v>1</v>
      </c>
      <c r="AL101" s="73">
        <v>1</v>
      </c>
      <c r="AM101" s="73">
        <v>4</v>
      </c>
      <c r="AN101" s="73">
        <v>1</v>
      </c>
      <c r="AO101" s="73">
        <v>1</v>
      </c>
      <c r="AP101" s="73">
        <v>0</v>
      </c>
      <c r="AQ101" s="73">
        <v>0</v>
      </c>
      <c r="AR101" s="73">
        <v>41</v>
      </c>
      <c r="AT101" s="89">
        <v>1994</v>
      </c>
      <c r="AU101" s="73">
        <v>48</v>
      </c>
      <c r="AV101" s="73">
        <v>11</v>
      </c>
      <c r="AW101" s="73">
        <v>5</v>
      </c>
      <c r="AX101" s="73">
        <v>15</v>
      </c>
      <c r="AY101" s="73">
        <v>21</v>
      </c>
      <c r="AZ101" s="73">
        <v>23</v>
      </c>
      <c r="BA101" s="73">
        <v>19</v>
      </c>
      <c r="BB101" s="73">
        <v>21</v>
      </c>
      <c r="BC101" s="73">
        <v>16</v>
      </c>
      <c r="BD101" s="73">
        <v>20</v>
      </c>
      <c r="BE101" s="73">
        <v>10</v>
      </c>
      <c r="BF101" s="73">
        <v>7</v>
      </c>
      <c r="BG101" s="73">
        <v>9</v>
      </c>
      <c r="BH101" s="73">
        <v>6</v>
      </c>
      <c r="BI101" s="73">
        <v>12</v>
      </c>
      <c r="BJ101" s="73">
        <v>5</v>
      </c>
      <c r="BK101" s="73">
        <v>2</v>
      </c>
      <c r="BL101" s="73">
        <v>0</v>
      </c>
      <c r="BM101" s="73">
        <v>0</v>
      </c>
      <c r="BN101" s="73">
        <v>250</v>
      </c>
      <c r="BP101" s="89">
        <v>1994</v>
      </c>
    </row>
    <row r="102" spans="2:68">
      <c r="B102" s="89">
        <v>1995</v>
      </c>
      <c r="C102" s="73">
        <v>41</v>
      </c>
      <c r="D102" s="73">
        <v>6</v>
      </c>
      <c r="E102" s="73">
        <v>3</v>
      </c>
      <c r="F102" s="73">
        <v>5</v>
      </c>
      <c r="G102" s="73">
        <v>29</v>
      </c>
      <c r="H102" s="73">
        <v>17</v>
      </c>
      <c r="I102" s="73">
        <v>16</v>
      </c>
      <c r="J102" s="73">
        <v>9</v>
      </c>
      <c r="K102" s="73">
        <v>14</v>
      </c>
      <c r="L102" s="73">
        <v>11</v>
      </c>
      <c r="M102" s="73">
        <v>6</v>
      </c>
      <c r="N102" s="73">
        <v>6</v>
      </c>
      <c r="O102" s="73">
        <v>4</v>
      </c>
      <c r="P102" s="73">
        <v>7</v>
      </c>
      <c r="Q102" s="73">
        <v>9</v>
      </c>
      <c r="R102" s="73">
        <v>4</v>
      </c>
      <c r="S102" s="73">
        <v>3</v>
      </c>
      <c r="T102" s="73">
        <v>0</v>
      </c>
      <c r="U102" s="73">
        <v>0</v>
      </c>
      <c r="V102" s="73">
        <v>190</v>
      </c>
      <c r="X102" s="89">
        <v>1995</v>
      </c>
      <c r="Y102" s="73">
        <v>26</v>
      </c>
      <c r="Z102" s="73">
        <v>3</v>
      </c>
      <c r="AA102" s="73">
        <v>1</v>
      </c>
      <c r="AB102" s="73">
        <v>3</v>
      </c>
      <c r="AC102" s="73">
        <v>3</v>
      </c>
      <c r="AD102" s="73">
        <v>3</v>
      </c>
      <c r="AE102" s="73">
        <v>2</v>
      </c>
      <c r="AF102" s="73">
        <v>1</v>
      </c>
      <c r="AG102" s="73">
        <v>0</v>
      </c>
      <c r="AH102" s="73">
        <v>5</v>
      </c>
      <c r="AI102" s="73">
        <v>4</v>
      </c>
      <c r="AJ102" s="73">
        <v>6</v>
      </c>
      <c r="AK102" s="73">
        <v>2</v>
      </c>
      <c r="AL102" s="73">
        <v>2</v>
      </c>
      <c r="AM102" s="73">
        <v>2</v>
      </c>
      <c r="AN102" s="73">
        <v>5</v>
      </c>
      <c r="AO102" s="73">
        <v>0</v>
      </c>
      <c r="AP102" s="73">
        <v>1</v>
      </c>
      <c r="AQ102" s="73">
        <v>0</v>
      </c>
      <c r="AR102" s="73">
        <v>69</v>
      </c>
      <c r="AT102" s="89">
        <v>1995</v>
      </c>
      <c r="AU102" s="73">
        <v>67</v>
      </c>
      <c r="AV102" s="73">
        <v>9</v>
      </c>
      <c r="AW102" s="73">
        <v>4</v>
      </c>
      <c r="AX102" s="73">
        <v>8</v>
      </c>
      <c r="AY102" s="73">
        <v>32</v>
      </c>
      <c r="AZ102" s="73">
        <v>20</v>
      </c>
      <c r="BA102" s="73">
        <v>18</v>
      </c>
      <c r="BB102" s="73">
        <v>10</v>
      </c>
      <c r="BC102" s="73">
        <v>14</v>
      </c>
      <c r="BD102" s="73">
        <v>16</v>
      </c>
      <c r="BE102" s="73">
        <v>10</v>
      </c>
      <c r="BF102" s="73">
        <v>12</v>
      </c>
      <c r="BG102" s="73">
        <v>6</v>
      </c>
      <c r="BH102" s="73">
        <v>9</v>
      </c>
      <c r="BI102" s="73">
        <v>11</v>
      </c>
      <c r="BJ102" s="73">
        <v>9</v>
      </c>
      <c r="BK102" s="73">
        <v>3</v>
      </c>
      <c r="BL102" s="73">
        <v>1</v>
      </c>
      <c r="BM102" s="73">
        <v>0</v>
      </c>
      <c r="BN102" s="73">
        <v>259</v>
      </c>
      <c r="BP102" s="89">
        <v>1995</v>
      </c>
    </row>
    <row r="103" spans="2:68">
      <c r="B103" s="89">
        <v>1996</v>
      </c>
      <c r="C103" s="73">
        <v>34</v>
      </c>
      <c r="D103" s="73">
        <v>9</v>
      </c>
      <c r="E103" s="73">
        <v>3</v>
      </c>
      <c r="F103" s="73">
        <v>15</v>
      </c>
      <c r="G103" s="73">
        <v>17</v>
      </c>
      <c r="H103" s="73">
        <v>11</v>
      </c>
      <c r="I103" s="73">
        <v>13</v>
      </c>
      <c r="J103" s="73">
        <v>15</v>
      </c>
      <c r="K103" s="73">
        <v>14</v>
      </c>
      <c r="L103" s="73">
        <v>7</v>
      </c>
      <c r="M103" s="73">
        <v>14</v>
      </c>
      <c r="N103" s="73">
        <v>9</v>
      </c>
      <c r="O103" s="73">
        <v>7</v>
      </c>
      <c r="P103" s="73">
        <v>5</v>
      </c>
      <c r="Q103" s="73">
        <v>6</v>
      </c>
      <c r="R103" s="73">
        <v>3</v>
      </c>
      <c r="S103" s="73">
        <v>4</v>
      </c>
      <c r="T103" s="73">
        <v>2</v>
      </c>
      <c r="U103" s="73">
        <v>0</v>
      </c>
      <c r="V103" s="73">
        <v>188</v>
      </c>
      <c r="X103" s="89">
        <v>1996</v>
      </c>
      <c r="Y103" s="73">
        <v>25</v>
      </c>
      <c r="Z103" s="73">
        <v>2</v>
      </c>
      <c r="AA103" s="73">
        <v>2</v>
      </c>
      <c r="AB103" s="73">
        <v>2</v>
      </c>
      <c r="AC103" s="73">
        <v>3</v>
      </c>
      <c r="AD103" s="73">
        <v>2</v>
      </c>
      <c r="AE103" s="73">
        <v>2</v>
      </c>
      <c r="AF103" s="73">
        <v>0</v>
      </c>
      <c r="AG103" s="73">
        <v>4</v>
      </c>
      <c r="AH103" s="73">
        <v>4</v>
      </c>
      <c r="AI103" s="73">
        <v>0</v>
      </c>
      <c r="AJ103" s="73">
        <v>1</v>
      </c>
      <c r="AK103" s="73">
        <v>0</v>
      </c>
      <c r="AL103" s="73">
        <v>5</v>
      </c>
      <c r="AM103" s="73">
        <v>4</v>
      </c>
      <c r="AN103" s="73">
        <v>0</v>
      </c>
      <c r="AO103" s="73">
        <v>1</v>
      </c>
      <c r="AP103" s="73">
        <v>2</v>
      </c>
      <c r="AQ103" s="73">
        <v>0</v>
      </c>
      <c r="AR103" s="73">
        <v>59</v>
      </c>
      <c r="AT103" s="89">
        <v>1996</v>
      </c>
      <c r="AU103" s="73">
        <v>59</v>
      </c>
      <c r="AV103" s="73">
        <v>11</v>
      </c>
      <c r="AW103" s="73">
        <v>5</v>
      </c>
      <c r="AX103" s="73">
        <v>17</v>
      </c>
      <c r="AY103" s="73">
        <v>20</v>
      </c>
      <c r="AZ103" s="73">
        <v>13</v>
      </c>
      <c r="BA103" s="73">
        <v>15</v>
      </c>
      <c r="BB103" s="73">
        <v>15</v>
      </c>
      <c r="BC103" s="73">
        <v>18</v>
      </c>
      <c r="BD103" s="73">
        <v>11</v>
      </c>
      <c r="BE103" s="73">
        <v>14</v>
      </c>
      <c r="BF103" s="73">
        <v>10</v>
      </c>
      <c r="BG103" s="73">
        <v>7</v>
      </c>
      <c r="BH103" s="73">
        <v>10</v>
      </c>
      <c r="BI103" s="73">
        <v>10</v>
      </c>
      <c r="BJ103" s="73">
        <v>3</v>
      </c>
      <c r="BK103" s="73">
        <v>5</v>
      </c>
      <c r="BL103" s="73">
        <v>4</v>
      </c>
      <c r="BM103" s="73">
        <v>0</v>
      </c>
      <c r="BN103" s="73">
        <v>247</v>
      </c>
      <c r="BP103" s="89">
        <v>1996</v>
      </c>
    </row>
    <row r="104" spans="2:68">
      <c r="B104" s="90">
        <v>1997</v>
      </c>
      <c r="C104" s="73">
        <v>38</v>
      </c>
      <c r="D104" s="73">
        <v>9</v>
      </c>
      <c r="E104" s="73">
        <v>5</v>
      </c>
      <c r="F104" s="73">
        <v>17</v>
      </c>
      <c r="G104" s="73">
        <v>23</v>
      </c>
      <c r="H104" s="73">
        <v>13</v>
      </c>
      <c r="I104" s="73">
        <v>17</v>
      </c>
      <c r="J104" s="73">
        <v>16</v>
      </c>
      <c r="K104" s="73">
        <v>18</v>
      </c>
      <c r="L104" s="73">
        <v>16</v>
      </c>
      <c r="M104" s="73">
        <v>11</v>
      </c>
      <c r="N104" s="73">
        <v>5</v>
      </c>
      <c r="O104" s="73">
        <v>7</v>
      </c>
      <c r="P104" s="73">
        <v>8</v>
      </c>
      <c r="Q104" s="73">
        <v>10</v>
      </c>
      <c r="R104" s="73">
        <v>1</v>
      </c>
      <c r="S104" s="73">
        <v>1</v>
      </c>
      <c r="T104" s="73">
        <v>1</v>
      </c>
      <c r="U104" s="73">
        <v>2</v>
      </c>
      <c r="V104" s="73">
        <v>218</v>
      </c>
      <c r="X104" s="90">
        <v>1997</v>
      </c>
      <c r="Y104" s="73">
        <v>21</v>
      </c>
      <c r="Z104" s="73">
        <v>3</v>
      </c>
      <c r="AA104" s="73">
        <v>1</v>
      </c>
      <c r="AB104" s="73">
        <v>3</v>
      </c>
      <c r="AC104" s="73">
        <v>1</v>
      </c>
      <c r="AD104" s="73">
        <v>2</v>
      </c>
      <c r="AE104" s="73">
        <v>3</v>
      </c>
      <c r="AF104" s="73">
        <v>2</v>
      </c>
      <c r="AG104" s="73">
        <v>6</v>
      </c>
      <c r="AH104" s="73">
        <v>2</v>
      </c>
      <c r="AI104" s="73">
        <v>3</v>
      </c>
      <c r="AJ104" s="73">
        <v>1</v>
      </c>
      <c r="AK104" s="73">
        <v>4</v>
      </c>
      <c r="AL104" s="73">
        <v>1</v>
      </c>
      <c r="AM104" s="73">
        <v>2</v>
      </c>
      <c r="AN104" s="73">
        <v>2</v>
      </c>
      <c r="AO104" s="73">
        <v>3</v>
      </c>
      <c r="AP104" s="73">
        <v>1</v>
      </c>
      <c r="AQ104" s="73">
        <v>0</v>
      </c>
      <c r="AR104" s="73">
        <v>61</v>
      </c>
      <c r="AT104" s="90">
        <v>1997</v>
      </c>
      <c r="AU104" s="73">
        <v>59</v>
      </c>
      <c r="AV104" s="73">
        <v>12</v>
      </c>
      <c r="AW104" s="73">
        <v>6</v>
      </c>
      <c r="AX104" s="73">
        <v>20</v>
      </c>
      <c r="AY104" s="73">
        <v>24</v>
      </c>
      <c r="AZ104" s="73">
        <v>15</v>
      </c>
      <c r="BA104" s="73">
        <v>20</v>
      </c>
      <c r="BB104" s="73">
        <v>18</v>
      </c>
      <c r="BC104" s="73">
        <v>24</v>
      </c>
      <c r="BD104" s="73">
        <v>18</v>
      </c>
      <c r="BE104" s="73">
        <v>14</v>
      </c>
      <c r="BF104" s="73">
        <v>6</v>
      </c>
      <c r="BG104" s="73">
        <v>11</v>
      </c>
      <c r="BH104" s="73">
        <v>9</v>
      </c>
      <c r="BI104" s="73">
        <v>12</v>
      </c>
      <c r="BJ104" s="73">
        <v>3</v>
      </c>
      <c r="BK104" s="73">
        <v>4</v>
      </c>
      <c r="BL104" s="73">
        <v>2</v>
      </c>
      <c r="BM104" s="73">
        <v>2</v>
      </c>
      <c r="BN104" s="73">
        <v>279</v>
      </c>
      <c r="BP104" s="90">
        <v>1997</v>
      </c>
    </row>
    <row r="105" spans="2:68">
      <c r="B105" s="90">
        <v>1998</v>
      </c>
      <c r="C105" s="73">
        <v>29</v>
      </c>
      <c r="D105" s="73">
        <v>4</v>
      </c>
      <c r="E105" s="73">
        <v>2</v>
      </c>
      <c r="F105" s="73">
        <v>12</v>
      </c>
      <c r="G105" s="73">
        <v>16</v>
      </c>
      <c r="H105" s="73">
        <v>20</v>
      </c>
      <c r="I105" s="73">
        <v>16</v>
      </c>
      <c r="J105" s="73">
        <v>9</v>
      </c>
      <c r="K105" s="73">
        <v>10</v>
      </c>
      <c r="L105" s="73">
        <v>12</v>
      </c>
      <c r="M105" s="73">
        <v>15</v>
      </c>
      <c r="N105" s="73">
        <v>9</v>
      </c>
      <c r="O105" s="73">
        <v>9</v>
      </c>
      <c r="P105" s="73">
        <v>4</v>
      </c>
      <c r="Q105" s="73">
        <v>11</v>
      </c>
      <c r="R105" s="73">
        <v>7</v>
      </c>
      <c r="S105" s="73">
        <v>4</v>
      </c>
      <c r="T105" s="73">
        <v>2</v>
      </c>
      <c r="U105" s="73">
        <v>0</v>
      </c>
      <c r="V105" s="73">
        <v>191</v>
      </c>
      <c r="X105" s="90">
        <v>1998</v>
      </c>
      <c r="Y105" s="73">
        <v>19</v>
      </c>
      <c r="Z105" s="73">
        <v>3</v>
      </c>
      <c r="AA105" s="73">
        <v>3</v>
      </c>
      <c r="AB105" s="73">
        <v>6</v>
      </c>
      <c r="AC105" s="73">
        <v>0</v>
      </c>
      <c r="AD105" s="73">
        <v>2</v>
      </c>
      <c r="AE105" s="73">
        <v>2</v>
      </c>
      <c r="AF105" s="73">
        <v>1</v>
      </c>
      <c r="AG105" s="73">
        <v>3</v>
      </c>
      <c r="AH105" s="73">
        <v>4</v>
      </c>
      <c r="AI105" s="73">
        <v>5</v>
      </c>
      <c r="AJ105" s="73">
        <v>2</v>
      </c>
      <c r="AK105" s="73">
        <v>2</v>
      </c>
      <c r="AL105" s="73">
        <v>1</v>
      </c>
      <c r="AM105" s="73">
        <v>1</v>
      </c>
      <c r="AN105" s="73">
        <v>3</v>
      </c>
      <c r="AO105" s="73">
        <v>1</v>
      </c>
      <c r="AP105" s="73">
        <v>0</v>
      </c>
      <c r="AQ105" s="73">
        <v>0</v>
      </c>
      <c r="AR105" s="73">
        <v>58</v>
      </c>
      <c r="AT105" s="90">
        <v>1998</v>
      </c>
      <c r="AU105" s="73">
        <v>48</v>
      </c>
      <c r="AV105" s="73">
        <v>7</v>
      </c>
      <c r="AW105" s="73">
        <v>5</v>
      </c>
      <c r="AX105" s="73">
        <v>18</v>
      </c>
      <c r="AY105" s="73">
        <v>16</v>
      </c>
      <c r="AZ105" s="73">
        <v>22</v>
      </c>
      <c r="BA105" s="73">
        <v>18</v>
      </c>
      <c r="BB105" s="73">
        <v>10</v>
      </c>
      <c r="BC105" s="73">
        <v>13</v>
      </c>
      <c r="BD105" s="73">
        <v>16</v>
      </c>
      <c r="BE105" s="73">
        <v>20</v>
      </c>
      <c r="BF105" s="73">
        <v>11</v>
      </c>
      <c r="BG105" s="73">
        <v>11</v>
      </c>
      <c r="BH105" s="73">
        <v>5</v>
      </c>
      <c r="BI105" s="73">
        <v>12</v>
      </c>
      <c r="BJ105" s="73">
        <v>10</v>
      </c>
      <c r="BK105" s="73">
        <v>5</v>
      </c>
      <c r="BL105" s="73">
        <v>2</v>
      </c>
      <c r="BM105" s="73">
        <v>0</v>
      </c>
      <c r="BN105" s="73">
        <v>249</v>
      </c>
      <c r="BP105" s="90">
        <v>1998</v>
      </c>
    </row>
    <row r="106" spans="2:68">
      <c r="B106" s="90">
        <v>1999</v>
      </c>
      <c r="C106" s="73">
        <v>41</v>
      </c>
      <c r="D106" s="73">
        <v>5</v>
      </c>
      <c r="E106" s="73">
        <v>3</v>
      </c>
      <c r="F106" s="73">
        <v>11</v>
      </c>
      <c r="G106" s="73">
        <v>19</v>
      </c>
      <c r="H106" s="73">
        <v>20</v>
      </c>
      <c r="I106" s="73">
        <v>12</v>
      </c>
      <c r="J106" s="73">
        <v>15</v>
      </c>
      <c r="K106" s="73">
        <v>11</v>
      </c>
      <c r="L106" s="73">
        <v>12</v>
      </c>
      <c r="M106" s="73">
        <v>14</v>
      </c>
      <c r="N106" s="73">
        <v>12</v>
      </c>
      <c r="O106" s="73">
        <v>4</v>
      </c>
      <c r="P106" s="73">
        <v>6</v>
      </c>
      <c r="Q106" s="73">
        <v>7</v>
      </c>
      <c r="R106" s="73">
        <v>7</v>
      </c>
      <c r="S106" s="73">
        <v>2</v>
      </c>
      <c r="T106" s="73">
        <v>2</v>
      </c>
      <c r="U106" s="73">
        <v>0</v>
      </c>
      <c r="V106" s="73">
        <v>203</v>
      </c>
      <c r="X106" s="90">
        <v>1999</v>
      </c>
      <c r="Y106" s="73">
        <v>19</v>
      </c>
      <c r="Z106" s="73">
        <v>4</v>
      </c>
      <c r="AA106" s="73">
        <v>0</v>
      </c>
      <c r="AB106" s="73">
        <v>3</v>
      </c>
      <c r="AC106" s="73">
        <v>3</v>
      </c>
      <c r="AD106" s="73">
        <v>6</v>
      </c>
      <c r="AE106" s="73">
        <v>4</v>
      </c>
      <c r="AF106" s="73">
        <v>3</v>
      </c>
      <c r="AG106" s="73">
        <v>2</v>
      </c>
      <c r="AH106" s="73">
        <v>5</v>
      </c>
      <c r="AI106" s="73">
        <v>6</v>
      </c>
      <c r="AJ106" s="73">
        <v>4</v>
      </c>
      <c r="AK106" s="73">
        <v>2</v>
      </c>
      <c r="AL106" s="73">
        <v>2</v>
      </c>
      <c r="AM106" s="73">
        <v>2</v>
      </c>
      <c r="AN106" s="73">
        <v>7</v>
      </c>
      <c r="AO106" s="73">
        <v>1</v>
      </c>
      <c r="AP106" s="73">
        <v>2</v>
      </c>
      <c r="AQ106" s="73">
        <v>0</v>
      </c>
      <c r="AR106" s="73">
        <v>75</v>
      </c>
      <c r="AT106" s="90">
        <v>1999</v>
      </c>
      <c r="AU106" s="73">
        <v>60</v>
      </c>
      <c r="AV106" s="73">
        <v>9</v>
      </c>
      <c r="AW106" s="73">
        <v>3</v>
      </c>
      <c r="AX106" s="73">
        <v>14</v>
      </c>
      <c r="AY106" s="73">
        <v>22</v>
      </c>
      <c r="AZ106" s="73">
        <v>26</v>
      </c>
      <c r="BA106" s="73">
        <v>16</v>
      </c>
      <c r="BB106" s="73">
        <v>18</v>
      </c>
      <c r="BC106" s="73">
        <v>13</v>
      </c>
      <c r="BD106" s="73">
        <v>17</v>
      </c>
      <c r="BE106" s="73">
        <v>20</v>
      </c>
      <c r="BF106" s="73">
        <v>16</v>
      </c>
      <c r="BG106" s="73">
        <v>6</v>
      </c>
      <c r="BH106" s="73">
        <v>8</v>
      </c>
      <c r="BI106" s="73">
        <v>9</v>
      </c>
      <c r="BJ106" s="73">
        <v>14</v>
      </c>
      <c r="BK106" s="73">
        <v>3</v>
      </c>
      <c r="BL106" s="73">
        <v>4</v>
      </c>
      <c r="BM106" s="73">
        <v>0</v>
      </c>
      <c r="BN106" s="73">
        <v>278</v>
      </c>
      <c r="BP106" s="90">
        <v>1999</v>
      </c>
    </row>
    <row r="107" spans="2:68">
      <c r="B107" s="90">
        <v>2000</v>
      </c>
      <c r="C107" s="73">
        <v>43</v>
      </c>
      <c r="D107" s="73">
        <v>4</v>
      </c>
      <c r="E107" s="73">
        <v>7</v>
      </c>
      <c r="F107" s="73">
        <v>6</v>
      </c>
      <c r="G107" s="73">
        <v>8</v>
      </c>
      <c r="H107" s="73">
        <v>15</v>
      </c>
      <c r="I107" s="73">
        <v>20</v>
      </c>
      <c r="J107" s="73">
        <v>16</v>
      </c>
      <c r="K107" s="73">
        <v>10</v>
      </c>
      <c r="L107" s="73">
        <v>3</v>
      </c>
      <c r="M107" s="73">
        <v>10</v>
      </c>
      <c r="N107" s="73">
        <v>14</v>
      </c>
      <c r="O107" s="73">
        <v>7</v>
      </c>
      <c r="P107" s="73">
        <v>4</v>
      </c>
      <c r="Q107" s="73">
        <v>4</v>
      </c>
      <c r="R107" s="73">
        <v>3</v>
      </c>
      <c r="S107" s="73">
        <v>1</v>
      </c>
      <c r="T107" s="73">
        <v>4</v>
      </c>
      <c r="U107" s="73">
        <v>0</v>
      </c>
      <c r="V107" s="73">
        <v>179</v>
      </c>
      <c r="X107" s="90">
        <v>2000</v>
      </c>
      <c r="Y107" s="73">
        <v>12</v>
      </c>
      <c r="Z107" s="73">
        <v>1</v>
      </c>
      <c r="AA107" s="73">
        <v>1</v>
      </c>
      <c r="AB107" s="73">
        <v>2</v>
      </c>
      <c r="AC107" s="73">
        <v>3</v>
      </c>
      <c r="AD107" s="73">
        <v>2</v>
      </c>
      <c r="AE107" s="73">
        <v>3</v>
      </c>
      <c r="AF107" s="73">
        <v>3</v>
      </c>
      <c r="AG107" s="73">
        <v>2</v>
      </c>
      <c r="AH107" s="73">
        <v>5</v>
      </c>
      <c r="AI107" s="73">
        <v>3</v>
      </c>
      <c r="AJ107" s="73">
        <v>1</v>
      </c>
      <c r="AK107" s="73">
        <v>6</v>
      </c>
      <c r="AL107" s="73">
        <v>1</v>
      </c>
      <c r="AM107" s="73">
        <v>1</v>
      </c>
      <c r="AN107" s="73">
        <v>3</v>
      </c>
      <c r="AO107" s="73">
        <v>1</v>
      </c>
      <c r="AP107" s="73">
        <v>0</v>
      </c>
      <c r="AQ107" s="73">
        <v>0</v>
      </c>
      <c r="AR107" s="73">
        <v>50</v>
      </c>
      <c r="AT107" s="90">
        <v>2000</v>
      </c>
      <c r="AU107" s="73">
        <v>55</v>
      </c>
      <c r="AV107" s="73">
        <v>5</v>
      </c>
      <c r="AW107" s="73">
        <v>8</v>
      </c>
      <c r="AX107" s="73">
        <v>8</v>
      </c>
      <c r="AY107" s="73">
        <v>11</v>
      </c>
      <c r="AZ107" s="73">
        <v>17</v>
      </c>
      <c r="BA107" s="73">
        <v>23</v>
      </c>
      <c r="BB107" s="73">
        <v>19</v>
      </c>
      <c r="BC107" s="73">
        <v>12</v>
      </c>
      <c r="BD107" s="73">
        <v>8</v>
      </c>
      <c r="BE107" s="73">
        <v>13</v>
      </c>
      <c r="BF107" s="73">
        <v>15</v>
      </c>
      <c r="BG107" s="73">
        <v>13</v>
      </c>
      <c r="BH107" s="73">
        <v>5</v>
      </c>
      <c r="BI107" s="73">
        <v>5</v>
      </c>
      <c r="BJ107" s="73">
        <v>6</v>
      </c>
      <c r="BK107" s="73">
        <v>2</v>
      </c>
      <c r="BL107" s="73">
        <v>4</v>
      </c>
      <c r="BM107" s="73">
        <v>0</v>
      </c>
      <c r="BN107" s="73">
        <v>229</v>
      </c>
      <c r="BP107" s="90">
        <v>2000</v>
      </c>
    </row>
    <row r="108" spans="2:68">
      <c r="B108" s="90">
        <v>2001</v>
      </c>
      <c r="C108" s="73">
        <v>21</v>
      </c>
      <c r="D108" s="73">
        <v>5</v>
      </c>
      <c r="E108" s="73">
        <v>3</v>
      </c>
      <c r="F108" s="73">
        <v>14</v>
      </c>
      <c r="G108" s="73">
        <v>19</v>
      </c>
      <c r="H108" s="73">
        <v>20</v>
      </c>
      <c r="I108" s="73">
        <v>19</v>
      </c>
      <c r="J108" s="73">
        <v>16</v>
      </c>
      <c r="K108" s="73">
        <v>23</v>
      </c>
      <c r="L108" s="73">
        <v>13</v>
      </c>
      <c r="M108" s="73">
        <v>20</v>
      </c>
      <c r="N108" s="73">
        <v>12</v>
      </c>
      <c r="O108" s="73">
        <v>5</v>
      </c>
      <c r="P108" s="73">
        <v>3</v>
      </c>
      <c r="Q108" s="73">
        <v>5</v>
      </c>
      <c r="R108" s="73">
        <v>7</v>
      </c>
      <c r="S108" s="73">
        <v>4</v>
      </c>
      <c r="T108" s="73">
        <v>1</v>
      </c>
      <c r="U108" s="73">
        <v>0</v>
      </c>
      <c r="V108" s="73">
        <v>210</v>
      </c>
      <c r="X108" s="90">
        <v>2001</v>
      </c>
      <c r="Y108" s="73">
        <v>16</v>
      </c>
      <c r="Z108" s="73">
        <v>1</v>
      </c>
      <c r="AA108" s="73">
        <v>1</v>
      </c>
      <c r="AB108" s="73">
        <v>2</v>
      </c>
      <c r="AC108" s="73">
        <v>1</v>
      </c>
      <c r="AD108" s="73">
        <v>3</v>
      </c>
      <c r="AE108" s="73">
        <v>1</v>
      </c>
      <c r="AF108" s="73">
        <v>1</v>
      </c>
      <c r="AG108" s="73">
        <v>4</v>
      </c>
      <c r="AH108" s="73">
        <v>3</v>
      </c>
      <c r="AI108" s="73">
        <v>2</v>
      </c>
      <c r="AJ108" s="73">
        <v>0</v>
      </c>
      <c r="AK108" s="73">
        <v>4</v>
      </c>
      <c r="AL108" s="73">
        <v>0</v>
      </c>
      <c r="AM108" s="73">
        <v>4</v>
      </c>
      <c r="AN108" s="73">
        <v>7</v>
      </c>
      <c r="AO108" s="73">
        <v>0</v>
      </c>
      <c r="AP108" s="73">
        <v>1</v>
      </c>
      <c r="AQ108" s="73">
        <v>0</v>
      </c>
      <c r="AR108" s="73">
        <v>51</v>
      </c>
      <c r="AT108" s="90">
        <v>2001</v>
      </c>
      <c r="AU108" s="73">
        <v>37</v>
      </c>
      <c r="AV108" s="73">
        <v>6</v>
      </c>
      <c r="AW108" s="73">
        <v>4</v>
      </c>
      <c r="AX108" s="73">
        <v>16</v>
      </c>
      <c r="AY108" s="73">
        <v>20</v>
      </c>
      <c r="AZ108" s="73">
        <v>23</v>
      </c>
      <c r="BA108" s="73">
        <v>20</v>
      </c>
      <c r="BB108" s="73">
        <v>17</v>
      </c>
      <c r="BC108" s="73">
        <v>27</v>
      </c>
      <c r="BD108" s="73">
        <v>16</v>
      </c>
      <c r="BE108" s="73">
        <v>22</v>
      </c>
      <c r="BF108" s="73">
        <v>12</v>
      </c>
      <c r="BG108" s="73">
        <v>9</v>
      </c>
      <c r="BH108" s="73">
        <v>3</v>
      </c>
      <c r="BI108" s="73">
        <v>9</v>
      </c>
      <c r="BJ108" s="73">
        <v>14</v>
      </c>
      <c r="BK108" s="73">
        <v>4</v>
      </c>
      <c r="BL108" s="73">
        <v>2</v>
      </c>
      <c r="BM108" s="73">
        <v>0</v>
      </c>
      <c r="BN108" s="73">
        <v>261</v>
      </c>
      <c r="BP108" s="90">
        <v>2001</v>
      </c>
    </row>
    <row r="109" spans="2:68">
      <c r="B109" s="90">
        <v>2002</v>
      </c>
      <c r="C109" s="73">
        <v>29</v>
      </c>
      <c r="D109" s="73">
        <v>8</v>
      </c>
      <c r="E109" s="73">
        <v>3</v>
      </c>
      <c r="F109" s="73">
        <v>9</v>
      </c>
      <c r="G109" s="73">
        <v>11</v>
      </c>
      <c r="H109" s="73">
        <v>19</v>
      </c>
      <c r="I109" s="73">
        <v>15</v>
      </c>
      <c r="J109" s="73">
        <v>9</v>
      </c>
      <c r="K109" s="73">
        <v>15</v>
      </c>
      <c r="L109" s="73">
        <v>8</v>
      </c>
      <c r="M109" s="73">
        <v>14</v>
      </c>
      <c r="N109" s="73">
        <v>3</v>
      </c>
      <c r="O109" s="73">
        <v>3</v>
      </c>
      <c r="P109" s="73">
        <v>5</v>
      </c>
      <c r="Q109" s="73">
        <v>5</v>
      </c>
      <c r="R109" s="73">
        <v>12</v>
      </c>
      <c r="S109" s="73">
        <v>3</v>
      </c>
      <c r="T109" s="73">
        <v>3</v>
      </c>
      <c r="U109" s="73">
        <v>2</v>
      </c>
      <c r="V109" s="73">
        <v>176</v>
      </c>
      <c r="X109" s="90">
        <v>2002</v>
      </c>
      <c r="Y109" s="73">
        <v>13</v>
      </c>
      <c r="Z109" s="73">
        <v>1</v>
      </c>
      <c r="AA109" s="73">
        <v>2</v>
      </c>
      <c r="AB109" s="73">
        <v>1</v>
      </c>
      <c r="AC109" s="73">
        <v>1</v>
      </c>
      <c r="AD109" s="73">
        <v>3</v>
      </c>
      <c r="AE109" s="73">
        <v>5</v>
      </c>
      <c r="AF109" s="73">
        <v>2</v>
      </c>
      <c r="AG109" s="73">
        <v>3</v>
      </c>
      <c r="AH109" s="73">
        <v>5</v>
      </c>
      <c r="AI109" s="73">
        <v>6</v>
      </c>
      <c r="AJ109" s="73">
        <v>4</v>
      </c>
      <c r="AK109" s="73">
        <v>2</v>
      </c>
      <c r="AL109" s="73">
        <v>3</v>
      </c>
      <c r="AM109" s="73">
        <v>1</v>
      </c>
      <c r="AN109" s="73">
        <v>3</v>
      </c>
      <c r="AO109" s="73">
        <v>0</v>
      </c>
      <c r="AP109" s="73">
        <v>1</v>
      </c>
      <c r="AQ109" s="73">
        <v>0</v>
      </c>
      <c r="AR109" s="73">
        <v>56</v>
      </c>
      <c r="AT109" s="90">
        <v>2002</v>
      </c>
      <c r="AU109" s="73">
        <v>42</v>
      </c>
      <c r="AV109" s="73">
        <v>9</v>
      </c>
      <c r="AW109" s="73">
        <v>5</v>
      </c>
      <c r="AX109" s="73">
        <v>10</v>
      </c>
      <c r="AY109" s="73">
        <v>12</v>
      </c>
      <c r="AZ109" s="73">
        <v>22</v>
      </c>
      <c r="BA109" s="73">
        <v>20</v>
      </c>
      <c r="BB109" s="73">
        <v>11</v>
      </c>
      <c r="BC109" s="73">
        <v>18</v>
      </c>
      <c r="BD109" s="73">
        <v>13</v>
      </c>
      <c r="BE109" s="73">
        <v>20</v>
      </c>
      <c r="BF109" s="73">
        <v>7</v>
      </c>
      <c r="BG109" s="73">
        <v>5</v>
      </c>
      <c r="BH109" s="73">
        <v>8</v>
      </c>
      <c r="BI109" s="73">
        <v>6</v>
      </c>
      <c r="BJ109" s="73">
        <v>15</v>
      </c>
      <c r="BK109" s="73">
        <v>3</v>
      </c>
      <c r="BL109" s="73">
        <v>4</v>
      </c>
      <c r="BM109" s="73">
        <v>2</v>
      </c>
      <c r="BN109" s="73">
        <v>232</v>
      </c>
      <c r="BP109" s="90">
        <v>2002</v>
      </c>
    </row>
    <row r="110" spans="2:68">
      <c r="B110" s="90">
        <v>2003</v>
      </c>
      <c r="C110" s="73">
        <v>17</v>
      </c>
      <c r="D110" s="73">
        <v>4</v>
      </c>
      <c r="E110" s="73">
        <v>0</v>
      </c>
      <c r="F110" s="73">
        <v>12</v>
      </c>
      <c r="G110" s="73">
        <v>11</v>
      </c>
      <c r="H110" s="73">
        <v>14</v>
      </c>
      <c r="I110" s="73">
        <v>7</v>
      </c>
      <c r="J110" s="73">
        <v>17</v>
      </c>
      <c r="K110" s="73">
        <v>9</v>
      </c>
      <c r="L110" s="73">
        <v>11</v>
      </c>
      <c r="M110" s="73">
        <v>4</v>
      </c>
      <c r="N110" s="73">
        <v>8</v>
      </c>
      <c r="O110" s="73">
        <v>8</v>
      </c>
      <c r="P110" s="73">
        <v>7</v>
      </c>
      <c r="Q110" s="73">
        <v>2</v>
      </c>
      <c r="R110" s="73">
        <v>4</v>
      </c>
      <c r="S110" s="73">
        <v>5</v>
      </c>
      <c r="T110" s="73">
        <v>3</v>
      </c>
      <c r="U110" s="73">
        <v>0</v>
      </c>
      <c r="V110" s="73">
        <v>143</v>
      </c>
      <c r="X110" s="90">
        <v>2003</v>
      </c>
      <c r="Y110" s="73">
        <v>18</v>
      </c>
      <c r="Z110" s="73">
        <v>2</v>
      </c>
      <c r="AA110" s="73">
        <v>2</v>
      </c>
      <c r="AB110" s="73">
        <v>1</v>
      </c>
      <c r="AC110" s="73">
        <v>2</v>
      </c>
      <c r="AD110" s="73">
        <v>3</v>
      </c>
      <c r="AE110" s="73">
        <v>0</v>
      </c>
      <c r="AF110" s="73">
        <v>2</v>
      </c>
      <c r="AG110" s="73">
        <v>2</v>
      </c>
      <c r="AH110" s="73">
        <v>6</v>
      </c>
      <c r="AI110" s="73">
        <v>4</v>
      </c>
      <c r="AJ110" s="73">
        <v>3</v>
      </c>
      <c r="AK110" s="73">
        <v>3</v>
      </c>
      <c r="AL110" s="73">
        <v>4</v>
      </c>
      <c r="AM110" s="73">
        <v>2</v>
      </c>
      <c r="AN110" s="73">
        <v>1</v>
      </c>
      <c r="AO110" s="73">
        <v>1</v>
      </c>
      <c r="AP110" s="73">
        <v>2</v>
      </c>
      <c r="AQ110" s="73">
        <v>0</v>
      </c>
      <c r="AR110" s="73">
        <v>58</v>
      </c>
      <c r="AT110" s="90">
        <v>2003</v>
      </c>
      <c r="AU110" s="73">
        <v>35</v>
      </c>
      <c r="AV110" s="73">
        <v>6</v>
      </c>
      <c r="AW110" s="73">
        <v>2</v>
      </c>
      <c r="AX110" s="73">
        <v>13</v>
      </c>
      <c r="AY110" s="73">
        <v>13</v>
      </c>
      <c r="AZ110" s="73">
        <v>17</v>
      </c>
      <c r="BA110" s="73">
        <v>7</v>
      </c>
      <c r="BB110" s="73">
        <v>19</v>
      </c>
      <c r="BC110" s="73">
        <v>11</v>
      </c>
      <c r="BD110" s="73">
        <v>17</v>
      </c>
      <c r="BE110" s="73">
        <v>8</v>
      </c>
      <c r="BF110" s="73">
        <v>11</v>
      </c>
      <c r="BG110" s="73">
        <v>11</v>
      </c>
      <c r="BH110" s="73">
        <v>11</v>
      </c>
      <c r="BI110" s="73">
        <v>4</v>
      </c>
      <c r="BJ110" s="73">
        <v>5</v>
      </c>
      <c r="BK110" s="73">
        <v>6</v>
      </c>
      <c r="BL110" s="73">
        <v>5</v>
      </c>
      <c r="BM110" s="73">
        <v>0</v>
      </c>
      <c r="BN110" s="73">
        <v>201</v>
      </c>
      <c r="BP110" s="90">
        <v>2003</v>
      </c>
    </row>
    <row r="111" spans="2:68">
      <c r="B111" s="90">
        <v>2004</v>
      </c>
      <c r="C111" s="73">
        <v>21</v>
      </c>
      <c r="D111" s="73">
        <v>1</v>
      </c>
      <c r="E111" s="73">
        <v>4</v>
      </c>
      <c r="F111" s="73">
        <v>7</v>
      </c>
      <c r="G111" s="73">
        <v>16</v>
      </c>
      <c r="H111" s="73">
        <v>7</v>
      </c>
      <c r="I111" s="73">
        <v>17</v>
      </c>
      <c r="J111" s="73">
        <v>9</v>
      </c>
      <c r="K111" s="73">
        <v>10</v>
      </c>
      <c r="L111" s="73">
        <v>9</v>
      </c>
      <c r="M111" s="73">
        <v>13</v>
      </c>
      <c r="N111" s="73">
        <v>4</v>
      </c>
      <c r="O111" s="73">
        <v>9</v>
      </c>
      <c r="P111" s="73">
        <v>7</v>
      </c>
      <c r="Q111" s="73">
        <v>5</v>
      </c>
      <c r="R111" s="73">
        <v>4</v>
      </c>
      <c r="S111" s="73">
        <v>3</v>
      </c>
      <c r="T111" s="73">
        <v>0</v>
      </c>
      <c r="U111" s="73">
        <v>0</v>
      </c>
      <c r="V111" s="73">
        <v>146</v>
      </c>
      <c r="X111" s="90">
        <v>2004</v>
      </c>
      <c r="Y111" s="73">
        <v>12</v>
      </c>
      <c r="Z111" s="73">
        <v>3</v>
      </c>
      <c r="AA111" s="73">
        <v>2</v>
      </c>
      <c r="AB111" s="73">
        <v>0</v>
      </c>
      <c r="AC111" s="73">
        <v>4</v>
      </c>
      <c r="AD111" s="73">
        <v>1</v>
      </c>
      <c r="AE111" s="73">
        <v>5</v>
      </c>
      <c r="AF111" s="73">
        <v>1</v>
      </c>
      <c r="AG111" s="73">
        <v>3</v>
      </c>
      <c r="AH111" s="73">
        <v>4</v>
      </c>
      <c r="AI111" s="73">
        <v>3</v>
      </c>
      <c r="AJ111" s="73">
        <v>2</v>
      </c>
      <c r="AK111" s="73">
        <v>1</v>
      </c>
      <c r="AL111" s="73">
        <v>1</v>
      </c>
      <c r="AM111" s="73">
        <v>3</v>
      </c>
      <c r="AN111" s="73">
        <v>2</v>
      </c>
      <c r="AO111" s="73">
        <v>1</v>
      </c>
      <c r="AP111" s="73">
        <v>3</v>
      </c>
      <c r="AQ111" s="73">
        <v>0</v>
      </c>
      <c r="AR111" s="73">
        <v>51</v>
      </c>
      <c r="AT111" s="90">
        <v>2004</v>
      </c>
      <c r="AU111" s="73">
        <v>33</v>
      </c>
      <c r="AV111" s="73">
        <v>4</v>
      </c>
      <c r="AW111" s="73">
        <v>6</v>
      </c>
      <c r="AX111" s="73">
        <v>7</v>
      </c>
      <c r="AY111" s="73">
        <v>20</v>
      </c>
      <c r="AZ111" s="73">
        <v>8</v>
      </c>
      <c r="BA111" s="73">
        <v>22</v>
      </c>
      <c r="BB111" s="73">
        <v>10</v>
      </c>
      <c r="BC111" s="73">
        <v>13</v>
      </c>
      <c r="BD111" s="73">
        <v>13</v>
      </c>
      <c r="BE111" s="73">
        <v>16</v>
      </c>
      <c r="BF111" s="73">
        <v>6</v>
      </c>
      <c r="BG111" s="73">
        <v>10</v>
      </c>
      <c r="BH111" s="73">
        <v>8</v>
      </c>
      <c r="BI111" s="73">
        <v>8</v>
      </c>
      <c r="BJ111" s="73">
        <v>6</v>
      </c>
      <c r="BK111" s="73">
        <v>4</v>
      </c>
      <c r="BL111" s="73">
        <v>3</v>
      </c>
      <c r="BM111" s="73">
        <v>0</v>
      </c>
      <c r="BN111" s="73">
        <v>197</v>
      </c>
      <c r="BP111" s="90">
        <v>2004</v>
      </c>
    </row>
    <row r="112" spans="2:68">
      <c r="B112" s="90">
        <v>2005</v>
      </c>
      <c r="C112" s="73">
        <v>16</v>
      </c>
      <c r="D112" s="73">
        <v>5</v>
      </c>
      <c r="E112" s="73">
        <v>1</v>
      </c>
      <c r="F112" s="73">
        <v>5</v>
      </c>
      <c r="G112" s="73">
        <v>10</v>
      </c>
      <c r="H112" s="73">
        <v>15</v>
      </c>
      <c r="I112" s="73">
        <v>17</v>
      </c>
      <c r="J112" s="73">
        <v>12</v>
      </c>
      <c r="K112" s="73">
        <v>13</v>
      </c>
      <c r="L112" s="73">
        <v>10</v>
      </c>
      <c r="M112" s="73">
        <v>7</v>
      </c>
      <c r="N112" s="73">
        <v>7</v>
      </c>
      <c r="O112" s="73">
        <v>11</v>
      </c>
      <c r="P112" s="73">
        <v>8</v>
      </c>
      <c r="Q112" s="73">
        <v>5</v>
      </c>
      <c r="R112" s="73">
        <v>2</v>
      </c>
      <c r="S112" s="73">
        <v>2</v>
      </c>
      <c r="T112" s="73">
        <v>1</v>
      </c>
      <c r="U112" s="73">
        <v>0</v>
      </c>
      <c r="V112" s="73">
        <v>147</v>
      </c>
      <c r="X112" s="90">
        <v>2005</v>
      </c>
      <c r="Y112" s="73">
        <v>14</v>
      </c>
      <c r="Z112" s="73">
        <v>1</v>
      </c>
      <c r="AA112" s="73">
        <v>2</v>
      </c>
      <c r="AB112" s="73">
        <v>0</v>
      </c>
      <c r="AC112" s="73">
        <v>0</v>
      </c>
      <c r="AD112" s="73">
        <v>2</v>
      </c>
      <c r="AE112" s="73">
        <v>5</v>
      </c>
      <c r="AF112" s="73">
        <v>0</v>
      </c>
      <c r="AG112" s="73">
        <v>0</v>
      </c>
      <c r="AH112" s="73">
        <v>1</v>
      </c>
      <c r="AI112" s="73">
        <v>3</v>
      </c>
      <c r="AJ112" s="73">
        <v>2</v>
      </c>
      <c r="AK112" s="73">
        <v>4</v>
      </c>
      <c r="AL112" s="73">
        <v>3</v>
      </c>
      <c r="AM112" s="73">
        <v>1</v>
      </c>
      <c r="AN112" s="73">
        <v>2</v>
      </c>
      <c r="AO112" s="73">
        <v>2</v>
      </c>
      <c r="AP112" s="73">
        <v>3</v>
      </c>
      <c r="AQ112" s="73">
        <v>0</v>
      </c>
      <c r="AR112" s="73">
        <v>45</v>
      </c>
      <c r="AT112" s="90">
        <v>2005</v>
      </c>
      <c r="AU112" s="73">
        <v>30</v>
      </c>
      <c r="AV112" s="73">
        <v>6</v>
      </c>
      <c r="AW112" s="73">
        <v>3</v>
      </c>
      <c r="AX112" s="73">
        <v>5</v>
      </c>
      <c r="AY112" s="73">
        <v>10</v>
      </c>
      <c r="AZ112" s="73">
        <v>17</v>
      </c>
      <c r="BA112" s="73">
        <v>22</v>
      </c>
      <c r="BB112" s="73">
        <v>12</v>
      </c>
      <c r="BC112" s="73">
        <v>13</v>
      </c>
      <c r="BD112" s="73">
        <v>11</v>
      </c>
      <c r="BE112" s="73">
        <v>10</v>
      </c>
      <c r="BF112" s="73">
        <v>9</v>
      </c>
      <c r="BG112" s="73">
        <v>15</v>
      </c>
      <c r="BH112" s="73">
        <v>11</v>
      </c>
      <c r="BI112" s="73">
        <v>6</v>
      </c>
      <c r="BJ112" s="73">
        <v>4</v>
      </c>
      <c r="BK112" s="73">
        <v>4</v>
      </c>
      <c r="BL112" s="73">
        <v>4</v>
      </c>
      <c r="BM112" s="73">
        <v>0</v>
      </c>
      <c r="BN112" s="73">
        <v>192</v>
      </c>
      <c r="BP112" s="90">
        <v>2005</v>
      </c>
    </row>
    <row r="113" spans="2:68">
      <c r="B113" s="90">
        <v>2006</v>
      </c>
      <c r="C113" s="73">
        <v>24</v>
      </c>
      <c r="D113" s="73">
        <v>3</v>
      </c>
      <c r="E113" s="73">
        <v>0</v>
      </c>
      <c r="F113" s="73">
        <v>9</v>
      </c>
      <c r="G113" s="73">
        <v>11</v>
      </c>
      <c r="H113" s="73">
        <v>10</v>
      </c>
      <c r="I113" s="73">
        <v>18</v>
      </c>
      <c r="J113" s="73">
        <v>9</v>
      </c>
      <c r="K113" s="73">
        <v>13</v>
      </c>
      <c r="L113" s="73">
        <v>15</v>
      </c>
      <c r="M113" s="73">
        <v>12</v>
      </c>
      <c r="N113" s="73">
        <v>9</v>
      </c>
      <c r="O113" s="73">
        <v>7</v>
      </c>
      <c r="P113" s="73">
        <v>7</v>
      </c>
      <c r="Q113" s="73">
        <v>5</v>
      </c>
      <c r="R113" s="73">
        <v>3</v>
      </c>
      <c r="S113" s="73">
        <v>4</v>
      </c>
      <c r="T113" s="73">
        <v>2</v>
      </c>
      <c r="U113" s="73">
        <v>0</v>
      </c>
      <c r="V113" s="73">
        <v>161</v>
      </c>
      <c r="X113" s="90">
        <v>2006</v>
      </c>
      <c r="Y113" s="73">
        <v>13</v>
      </c>
      <c r="Z113" s="73">
        <v>3</v>
      </c>
      <c r="AA113" s="73">
        <v>1</v>
      </c>
      <c r="AB113" s="73">
        <v>2</v>
      </c>
      <c r="AC113" s="73">
        <v>0</v>
      </c>
      <c r="AD113" s="73">
        <v>2</v>
      </c>
      <c r="AE113" s="73">
        <v>3</v>
      </c>
      <c r="AF113" s="73">
        <v>1</v>
      </c>
      <c r="AG113" s="73">
        <v>3</v>
      </c>
      <c r="AH113" s="73">
        <v>2</v>
      </c>
      <c r="AI113" s="73">
        <v>2</v>
      </c>
      <c r="AJ113" s="73">
        <v>1</v>
      </c>
      <c r="AK113" s="73">
        <v>2</v>
      </c>
      <c r="AL113" s="73">
        <v>1</v>
      </c>
      <c r="AM113" s="73">
        <v>3</v>
      </c>
      <c r="AN113" s="73">
        <v>2</v>
      </c>
      <c r="AO113" s="73">
        <v>5</v>
      </c>
      <c r="AP113" s="73">
        <v>2</v>
      </c>
      <c r="AQ113" s="73">
        <v>0</v>
      </c>
      <c r="AR113" s="73">
        <v>48</v>
      </c>
      <c r="AT113" s="90">
        <v>2006</v>
      </c>
      <c r="AU113" s="73">
        <v>37</v>
      </c>
      <c r="AV113" s="73">
        <v>6</v>
      </c>
      <c r="AW113" s="73">
        <v>1</v>
      </c>
      <c r="AX113" s="73">
        <v>11</v>
      </c>
      <c r="AY113" s="73">
        <v>11</v>
      </c>
      <c r="AZ113" s="73">
        <v>12</v>
      </c>
      <c r="BA113" s="73">
        <v>21</v>
      </c>
      <c r="BB113" s="73">
        <v>10</v>
      </c>
      <c r="BC113" s="73">
        <v>16</v>
      </c>
      <c r="BD113" s="73">
        <v>17</v>
      </c>
      <c r="BE113" s="73">
        <v>14</v>
      </c>
      <c r="BF113" s="73">
        <v>10</v>
      </c>
      <c r="BG113" s="73">
        <v>9</v>
      </c>
      <c r="BH113" s="73">
        <v>8</v>
      </c>
      <c r="BI113" s="73">
        <v>8</v>
      </c>
      <c r="BJ113" s="73">
        <v>5</v>
      </c>
      <c r="BK113" s="73">
        <v>9</v>
      </c>
      <c r="BL113" s="73">
        <v>4</v>
      </c>
      <c r="BM113" s="73">
        <v>0</v>
      </c>
      <c r="BN113" s="73">
        <v>209</v>
      </c>
      <c r="BP113" s="90">
        <v>2006</v>
      </c>
    </row>
    <row r="114" spans="2:68">
      <c r="B114" s="90">
        <v>2007</v>
      </c>
      <c r="C114" s="73">
        <v>17</v>
      </c>
      <c r="D114" s="73">
        <v>8</v>
      </c>
      <c r="E114" s="73">
        <v>2</v>
      </c>
      <c r="F114" s="73">
        <v>9</v>
      </c>
      <c r="G114" s="73">
        <v>7</v>
      </c>
      <c r="H114" s="73">
        <v>14</v>
      </c>
      <c r="I114" s="73">
        <v>7</v>
      </c>
      <c r="J114" s="73">
        <v>13</v>
      </c>
      <c r="K114" s="73">
        <v>9</v>
      </c>
      <c r="L114" s="73">
        <v>15</v>
      </c>
      <c r="M114" s="73">
        <v>6</v>
      </c>
      <c r="N114" s="73">
        <v>10</v>
      </c>
      <c r="O114" s="73">
        <v>8</v>
      </c>
      <c r="P114" s="73">
        <v>8</v>
      </c>
      <c r="Q114" s="73">
        <v>5</v>
      </c>
      <c r="R114" s="73">
        <v>3</v>
      </c>
      <c r="S114" s="73">
        <v>4</v>
      </c>
      <c r="T114" s="73">
        <v>0</v>
      </c>
      <c r="U114" s="73">
        <v>0</v>
      </c>
      <c r="V114" s="73">
        <v>145</v>
      </c>
      <c r="X114" s="90">
        <v>2007</v>
      </c>
      <c r="Y114" s="73">
        <v>13</v>
      </c>
      <c r="Z114" s="73">
        <v>3</v>
      </c>
      <c r="AA114" s="73">
        <v>3</v>
      </c>
      <c r="AB114" s="73">
        <v>0</v>
      </c>
      <c r="AC114" s="73">
        <v>1</v>
      </c>
      <c r="AD114" s="73">
        <v>1</v>
      </c>
      <c r="AE114" s="73">
        <v>1</v>
      </c>
      <c r="AF114" s="73">
        <v>1</v>
      </c>
      <c r="AG114" s="73">
        <v>1</v>
      </c>
      <c r="AH114" s="73">
        <v>3</v>
      </c>
      <c r="AI114" s="73">
        <v>5</v>
      </c>
      <c r="AJ114" s="73">
        <v>4</v>
      </c>
      <c r="AK114" s="73">
        <v>4</v>
      </c>
      <c r="AL114" s="73">
        <v>1</v>
      </c>
      <c r="AM114" s="73">
        <v>3</v>
      </c>
      <c r="AN114" s="73">
        <v>2</v>
      </c>
      <c r="AO114" s="73">
        <v>0</v>
      </c>
      <c r="AP114" s="73">
        <v>0</v>
      </c>
      <c r="AQ114" s="73">
        <v>0</v>
      </c>
      <c r="AR114" s="73">
        <v>46</v>
      </c>
      <c r="AT114" s="90">
        <v>2007</v>
      </c>
      <c r="AU114" s="73">
        <v>30</v>
      </c>
      <c r="AV114" s="73">
        <v>11</v>
      </c>
      <c r="AW114" s="73">
        <v>5</v>
      </c>
      <c r="AX114" s="73">
        <v>9</v>
      </c>
      <c r="AY114" s="73">
        <v>8</v>
      </c>
      <c r="AZ114" s="73">
        <v>15</v>
      </c>
      <c r="BA114" s="73">
        <v>8</v>
      </c>
      <c r="BB114" s="73">
        <v>14</v>
      </c>
      <c r="BC114" s="73">
        <v>10</v>
      </c>
      <c r="BD114" s="73">
        <v>18</v>
      </c>
      <c r="BE114" s="73">
        <v>11</v>
      </c>
      <c r="BF114" s="73">
        <v>14</v>
      </c>
      <c r="BG114" s="73">
        <v>12</v>
      </c>
      <c r="BH114" s="73">
        <v>9</v>
      </c>
      <c r="BI114" s="73">
        <v>8</v>
      </c>
      <c r="BJ114" s="73">
        <v>5</v>
      </c>
      <c r="BK114" s="73">
        <v>4</v>
      </c>
      <c r="BL114" s="73">
        <v>0</v>
      </c>
      <c r="BM114" s="73">
        <v>0</v>
      </c>
      <c r="BN114" s="73">
        <v>191</v>
      </c>
      <c r="BP114" s="90">
        <v>2007</v>
      </c>
    </row>
    <row r="115" spans="2:68">
      <c r="B115" s="90">
        <v>2008</v>
      </c>
      <c r="C115" s="73">
        <v>20</v>
      </c>
      <c r="D115" s="73">
        <v>3</v>
      </c>
      <c r="E115" s="73">
        <v>3</v>
      </c>
      <c r="F115" s="73">
        <v>9</v>
      </c>
      <c r="G115" s="73">
        <v>11</v>
      </c>
      <c r="H115" s="73">
        <v>12</v>
      </c>
      <c r="I115" s="73">
        <v>11</v>
      </c>
      <c r="J115" s="73">
        <v>7</v>
      </c>
      <c r="K115" s="73">
        <v>7</v>
      </c>
      <c r="L115" s="73">
        <v>7</v>
      </c>
      <c r="M115" s="73">
        <v>12</v>
      </c>
      <c r="N115" s="73">
        <v>9</v>
      </c>
      <c r="O115" s="73">
        <v>9</v>
      </c>
      <c r="P115" s="73">
        <v>8</v>
      </c>
      <c r="Q115" s="73">
        <v>7</v>
      </c>
      <c r="R115" s="73">
        <v>6</v>
      </c>
      <c r="S115" s="73">
        <v>3</v>
      </c>
      <c r="T115" s="73">
        <v>1</v>
      </c>
      <c r="U115" s="73">
        <v>0</v>
      </c>
      <c r="V115" s="73">
        <v>145</v>
      </c>
      <c r="X115" s="90">
        <v>2008</v>
      </c>
      <c r="Y115" s="73">
        <v>14</v>
      </c>
      <c r="Z115" s="73">
        <v>1</v>
      </c>
      <c r="AA115" s="73">
        <v>1</v>
      </c>
      <c r="AB115" s="73">
        <v>1</v>
      </c>
      <c r="AC115" s="73">
        <v>1</v>
      </c>
      <c r="AD115" s="73">
        <v>4</v>
      </c>
      <c r="AE115" s="73">
        <v>0</v>
      </c>
      <c r="AF115" s="73">
        <v>3</v>
      </c>
      <c r="AG115" s="73">
        <v>2</v>
      </c>
      <c r="AH115" s="73">
        <v>1</v>
      </c>
      <c r="AI115" s="73">
        <v>2</v>
      </c>
      <c r="AJ115" s="73">
        <v>2</v>
      </c>
      <c r="AK115" s="73">
        <v>2</v>
      </c>
      <c r="AL115" s="73">
        <v>0</v>
      </c>
      <c r="AM115" s="73">
        <v>1</v>
      </c>
      <c r="AN115" s="73">
        <v>3</v>
      </c>
      <c r="AO115" s="73">
        <v>1</v>
      </c>
      <c r="AP115" s="73">
        <v>0</v>
      </c>
      <c r="AQ115" s="73">
        <v>0</v>
      </c>
      <c r="AR115" s="73">
        <v>39</v>
      </c>
      <c r="AT115" s="90">
        <v>2008</v>
      </c>
      <c r="AU115" s="73">
        <v>34</v>
      </c>
      <c r="AV115" s="73">
        <v>4</v>
      </c>
      <c r="AW115" s="73">
        <v>4</v>
      </c>
      <c r="AX115" s="73">
        <v>10</v>
      </c>
      <c r="AY115" s="73">
        <v>12</v>
      </c>
      <c r="AZ115" s="73">
        <v>16</v>
      </c>
      <c r="BA115" s="73">
        <v>11</v>
      </c>
      <c r="BB115" s="73">
        <v>10</v>
      </c>
      <c r="BC115" s="73">
        <v>9</v>
      </c>
      <c r="BD115" s="73">
        <v>8</v>
      </c>
      <c r="BE115" s="73">
        <v>14</v>
      </c>
      <c r="BF115" s="73">
        <v>11</v>
      </c>
      <c r="BG115" s="73">
        <v>11</v>
      </c>
      <c r="BH115" s="73">
        <v>8</v>
      </c>
      <c r="BI115" s="73">
        <v>8</v>
      </c>
      <c r="BJ115" s="73">
        <v>9</v>
      </c>
      <c r="BK115" s="73">
        <v>4</v>
      </c>
      <c r="BL115" s="73">
        <v>1</v>
      </c>
      <c r="BM115" s="73">
        <v>0</v>
      </c>
      <c r="BN115" s="73">
        <v>184</v>
      </c>
      <c r="BP115" s="90">
        <v>2008</v>
      </c>
    </row>
    <row r="116" spans="2:68">
      <c r="B116" s="90">
        <v>2009</v>
      </c>
      <c r="C116" s="73">
        <v>15</v>
      </c>
      <c r="D116" s="73">
        <v>4</v>
      </c>
      <c r="E116" s="73">
        <v>2</v>
      </c>
      <c r="F116" s="73">
        <v>9</v>
      </c>
      <c r="G116" s="73">
        <v>16</v>
      </c>
      <c r="H116" s="73">
        <v>13</v>
      </c>
      <c r="I116" s="73">
        <v>13</v>
      </c>
      <c r="J116" s="73">
        <v>9</v>
      </c>
      <c r="K116" s="73">
        <v>14</v>
      </c>
      <c r="L116" s="73">
        <v>6</v>
      </c>
      <c r="M116" s="73">
        <v>7</v>
      </c>
      <c r="N116" s="73">
        <v>6</v>
      </c>
      <c r="O116" s="73">
        <v>7</v>
      </c>
      <c r="P116" s="73">
        <v>7</v>
      </c>
      <c r="Q116" s="73">
        <v>9</v>
      </c>
      <c r="R116" s="73">
        <v>5</v>
      </c>
      <c r="S116" s="73">
        <v>4</v>
      </c>
      <c r="T116" s="73">
        <v>3</v>
      </c>
      <c r="U116" s="73">
        <v>0</v>
      </c>
      <c r="V116" s="73">
        <v>149</v>
      </c>
      <c r="X116" s="90">
        <v>2009</v>
      </c>
      <c r="Y116" s="73">
        <v>13</v>
      </c>
      <c r="Z116" s="73">
        <v>2</v>
      </c>
      <c r="AA116" s="73">
        <v>2</v>
      </c>
      <c r="AB116" s="73">
        <v>0</v>
      </c>
      <c r="AC116" s="73">
        <v>1</v>
      </c>
      <c r="AD116" s="73">
        <v>3</v>
      </c>
      <c r="AE116" s="73">
        <v>0</v>
      </c>
      <c r="AF116" s="73">
        <v>2</v>
      </c>
      <c r="AG116" s="73">
        <v>2</v>
      </c>
      <c r="AH116" s="73">
        <v>3</v>
      </c>
      <c r="AI116" s="73">
        <v>3</v>
      </c>
      <c r="AJ116" s="73">
        <v>3</v>
      </c>
      <c r="AK116" s="73">
        <v>2</v>
      </c>
      <c r="AL116" s="73">
        <v>1</v>
      </c>
      <c r="AM116" s="73">
        <v>3</v>
      </c>
      <c r="AN116" s="73">
        <v>5</v>
      </c>
      <c r="AO116" s="73">
        <v>1</v>
      </c>
      <c r="AP116" s="73">
        <v>5</v>
      </c>
      <c r="AQ116" s="73">
        <v>0</v>
      </c>
      <c r="AR116" s="73">
        <v>51</v>
      </c>
      <c r="AT116" s="90">
        <v>2009</v>
      </c>
      <c r="AU116" s="73">
        <v>28</v>
      </c>
      <c r="AV116" s="73">
        <v>6</v>
      </c>
      <c r="AW116" s="73">
        <v>4</v>
      </c>
      <c r="AX116" s="73">
        <v>9</v>
      </c>
      <c r="AY116" s="73">
        <v>17</v>
      </c>
      <c r="AZ116" s="73">
        <v>16</v>
      </c>
      <c r="BA116" s="73">
        <v>13</v>
      </c>
      <c r="BB116" s="73">
        <v>11</v>
      </c>
      <c r="BC116" s="73">
        <v>16</v>
      </c>
      <c r="BD116" s="73">
        <v>9</v>
      </c>
      <c r="BE116" s="73">
        <v>10</v>
      </c>
      <c r="BF116" s="73">
        <v>9</v>
      </c>
      <c r="BG116" s="73">
        <v>9</v>
      </c>
      <c r="BH116" s="73">
        <v>8</v>
      </c>
      <c r="BI116" s="73">
        <v>12</v>
      </c>
      <c r="BJ116" s="73">
        <v>10</v>
      </c>
      <c r="BK116" s="73">
        <v>5</v>
      </c>
      <c r="BL116" s="73">
        <v>8</v>
      </c>
      <c r="BM116" s="73">
        <v>0</v>
      </c>
      <c r="BN116" s="73">
        <v>200</v>
      </c>
      <c r="BP116" s="90">
        <v>2009</v>
      </c>
    </row>
    <row r="117" spans="2:68">
      <c r="B117" s="90">
        <v>2010</v>
      </c>
      <c r="C117" s="73">
        <v>21</v>
      </c>
      <c r="D117" s="73">
        <v>6</v>
      </c>
      <c r="E117" s="73">
        <v>5</v>
      </c>
      <c r="F117" s="73">
        <v>6</v>
      </c>
      <c r="G117" s="73">
        <v>16</v>
      </c>
      <c r="H117" s="73">
        <v>17</v>
      </c>
      <c r="I117" s="73">
        <v>15</v>
      </c>
      <c r="J117" s="73">
        <v>6</v>
      </c>
      <c r="K117" s="73">
        <v>11</v>
      </c>
      <c r="L117" s="73">
        <v>7</v>
      </c>
      <c r="M117" s="73">
        <v>7</v>
      </c>
      <c r="N117" s="73">
        <v>11</v>
      </c>
      <c r="O117" s="73">
        <v>10</v>
      </c>
      <c r="P117" s="73">
        <v>9</v>
      </c>
      <c r="Q117" s="73">
        <v>5</v>
      </c>
      <c r="R117" s="73">
        <v>13</v>
      </c>
      <c r="S117" s="73">
        <v>4</v>
      </c>
      <c r="T117" s="73">
        <v>3</v>
      </c>
      <c r="U117" s="73">
        <v>0</v>
      </c>
      <c r="V117" s="73">
        <v>172</v>
      </c>
      <c r="X117" s="90">
        <v>2010</v>
      </c>
      <c r="Y117" s="73">
        <v>12</v>
      </c>
      <c r="Z117" s="73">
        <v>0</v>
      </c>
      <c r="AA117" s="73">
        <v>1</v>
      </c>
      <c r="AB117" s="73">
        <v>0</v>
      </c>
      <c r="AC117" s="73">
        <v>1</v>
      </c>
      <c r="AD117" s="73">
        <v>0</v>
      </c>
      <c r="AE117" s="73">
        <v>2</v>
      </c>
      <c r="AF117" s="73">
        <v>2</v>
      </c>
      <c r="AG117" s="73">
        <v>3</v>
      </c>
      <c r="AH117" s="73">
        <v>5</v>
      </c>
      <c r="AI117" s="73">
        <v>2</v>
      </c>
      <c r="AJ117" s="73">
        <v>4</v>
      </c>
      <c r="AK117" s="73">
        <v>2</v>
      </c>
      <c r="AL117" s="73">
        <v>4</v>
      </c>
      <c r="AM117" s="73">
        <v>2</v>
      </c>
      <c r="AN117" s="73">
        <v>3</v>
      </c>
      <c r="AO117" s="73">
        <v>3</v>
      </c>
      <c r="AP117" s="73">
        <v>4</v>
      </c>
      <c r="AQ117" s="73">
        <v>0</v>
      </c>
      <c r="AR117" s="73">
        <v>50</v>
      </c>
      <c r="AT117" s="90">
        <v>2010</v>
      </c>
      <c r="AU117" s="73">
        <v>33</v>
      </c>
      <c r="AV117" s="73">
        <v>6</v>
      </c>
      <c r="AW117" s="73">
        <v>6</v>
      </c>
      <c r="AX117" s="73">
        <v>6</v>
      </c>
      <c r="AY117" s="73">
        <v>17</v>
      </c>
      <c r="AZ117" s="73">
        <v>17</v>
      </c>
      <c r="BA117" s="73">
        <v>17</v>
      </c>
      <c r="BB117" s="73">
        <v>8</v>
      </c>
      <c r="BC117" s="73">
        <v>14</v>
      </c>
      <c r="BD117" s="73">
        <v>12</v>
      </c>
      <c r="BE117" s="73">
        <v>9</v>
      </c>
      <c r="BF117" s="73">
        <v>15</v>
      </c>
      <c r="BG117" s="73">
        <v>12</v>
      </c>
      <c r="BH117" s="73">
        <v>13</v>
      </c>
      <c r="BI117" s="73">
        <v>7</v>
      </c>
      <c r="BJ117" s="73">
        <v>16</v>
      </c>
      <c r="BK117" s="73">
        <v>7</v>
      </c>
      <c r="BL117" s="73">
        <v>7</v>
      </c>
      <c r="BM117" s="73">
        <v>0</v>
      </c>
      <c r="BN117" s="73">
        <v>222</v>
      </c>
      <c r="BP117" s="90">
        <v>2010</v>
      </c>
    </row>
    <row r="118" spans="2:68">
      <c r="B118" s="90">
        <v>2011</v>
      </c>
      <c r="C118" s="73">
        <v>16</v>
      </c>
      <c r="D118" s="73">
        <v>6</v>
      </c>
      <c r="E118" s="73">
        <v>3</v>
      </c>
      <c r="F118" s="73">
        <v>9</v>
      </c>
      <c r="G118" s="73">
        <v>12</v>
      </c>
      <c r="H118" s="73">
        <v>13</v>
      </c>
      <c r="I118" s="73">
        <v>7</v>
      </c>
      <c r="J118" s="73">
        <v>7</v>
      </c>
      <c r="K118" s="73">
        <v>3</v>
      </c>
      <c r="L118" s="73">
        <v>4</v>
      </c>
      <c r="M118" s="73">
        <v>7</v>
      </c>
      <c r="N118" s="73">
        <v>5</v>
      </c>
      <c r="O118" s="73">
        <v>10</v>
      </c>
      <c r="P118" s="73">
        <v>7</v>
      </c>
      <c r="Q118" s="73">
        <v>10</v>
      </c>
      <c r="R118" s="73">
        <v>6</v>
      </c>
      <c r="S118" s="73">
        <v>3</v>
      </c>
      <c r="T118" s="73">
        <v>3</v>
      </c>
      <c r="U118" s="73">
        <v>0</v>
      </c>
      <c r="V118" s="73">
        <v>131</v>
      </c>
      <c r="X118" s="90">
        <v>2011</v>
      </c>
      <c r="Y118" s="73">
        <v>6</v>
      </c>
      <c r="Z118" s="73">
        <v>0</v>
      </c>
      <c r="AA118" s="73">
        <v>0</v>
      </c>
      <c r="AB118" s="73">
        <v>1</v>
      </c>
      <c r="AC118" s="73">
        <v>2</v>
      </c>
      <c r="AD118" s="73">
        <v>7</v>
      </c>
      <c r="AE118" s="73">
        <v>2</v>
      </c>
      <c r="AF118" s="73">
        <v>1</v>
      </c>
      <c r="AG118" s="73">
        <v>0</v>
      </c>
      <c r="AH118" s="73">
        <v>0</v>
      </c>
      <c r="AI118" s="73">
        <v>1</v>
      </c>
      <c r="AJ118" s="73">
        <v>4</v>
      </c>
      <c r="AK118" s="73">
        <v>5</v>
      </c>
      <c r="AL118" s="73">
        <v>1</v>
      </c>
      <c r="AM118" s="73">
        <v>1</v>
      </c>
      <c r="AN118" s="73">
        <v>1</v>
      </c>
      <c r="AO118" s="73">
        <v>2</v>
      </c>
      <c r="AP118" s="73">
        <v>2</v>
      </c>
      <c r="AQ118" s="73">
        <v>0</v>
      </c>
      <c r="AR118" s="73">
        <v>36</v>
      </c>
      <c r="AT118" s="90">
        <v>2011</v>
      </c>
      <c r="AU118" s="73">
        <v>22</v>
      </c>
      <c r="AV118" s="73">
        <v>6</v>
      </c>
      <c r="AW118" s="73">
        <v>3</v>
      </c>
      <c r="AX118" s="73">
        <v>10</v>
      </c>
      <c r="AY118" s="73">
        <v>14</v>
      </c>
      <c r="AZ118" s="73">
        <v>20</v>
      </c>
      <c r="BA118" s="73">
        <v>9</v>
      </c>
      <c r="BB118" s="73">
        <v>8</v>
      </c>
      <c r="BC118" s="73">
        <v>3</v>
      </c>
      <c r="BD118" s="73">
        <v>4</v>
      </c>
      <c r="BE118" s="73">
        <v>8</v>
      </c>
      <c r="BF118" s="73">
        <v>9</v>
      </c>
      <c r="BG118" s="73">
        <v>15</v>
      </c>
      <c r="BH118" s="73">
        <v>8</v>
      </c>
      <c r="BI118" s="73">
        <v>11</v>
      </c>
      <c r="BJ118" s="73">
        <v>7</v>
      </c>
      <c r="BK118" s="73">
        <v>5</v>
      </c>
      <c r="BL118" s="73">
        <v>5</v>
      </c>
      <c r="BM118" s="73">
        <v>0</v>
      </c>
      <c r="BN118" s="73">
        <v>167</v>
      </c>
      <c r="BP118" s="90">
        <v>2011</v>
      </c>
    </row>
    <row r="119" spans="2:68">
      <c r="B119" s="90">
        <v>2012</v>
      </c>
      <c r="C119" s="73">
        <v>15</v>
      </c>
      <c r="D119" s="73">
        <v>7</v>
      </c>
      <c r="E119" s="73">
        <v>3</v>
      </c>
      <c r="F119" s="73">
        <v>6</v>
      </c>
      <c r="G119" s="73">
        <v>14</v>
      </c>
      <c r="H119" s="73">
        <v>19</v>
      </c>
      <c r="I119" s="73">
        <v>12</v>
      </c>
      <c r="J119" s="73">
        <v>9</v>
      </c>
      <c r="K119" s="73">
        <v>8</v>
      </c>
      <c r="L119" s="73">
        <v>10</v>
      </c>
      <c r="M119" s="73">
        <v>8</v>
      </c>
      <c r="N119" s="73">
        <v>15</v>
      </c>
      <c r="O119" s="73">
        <v>8</v>
      </c>
      <c r="P119" s="73">
        <v>7</v>
      </c>
      <c r="Q119" s="73">
        <v>8</v>
      </c>
      <c r="R119" s="73">
        <v>5</v>
      </c>
      <c r="S119" s="73">
        <v>1</v>
      </c>
      <c r="T119" s="73">
        <v>4</v>
      </c>
      <c r="U119" s="73">
        <v>0</v>
      </c>
      <c r="V119" s="73">
        <v>159</v>
      </c>
      <c r="X119" s="90">
        <v>2012</v>
      </c>
      <c r="Y119" s="73">
        <v>6</v>
      </c>
      <c r="Z119" s="73">
        <v>0</v>
      </c>
      <c r="AA119" s="73">
        <v>0</v>
      </c>
      <c r="AB119" s="73">
        <v>3</v>
      </c>
      <c r="AC119" s="73">
        <v>0</v>
      </c>
      <c r="AD119" s="73">
        <v>0</v>
      </c>
      <c r="AE119" s="73">
        <v>1</v>
      </c>
      <c r="AF119" s="73">
        <v>2</v>
      </c>
      <c r="AG119" s="73">
        <v>2</v>
      </c>
      <c r="AH119" s="73">
        <v>1</v>
      </c>
      <c r="AI119" s="73">
        <v>3</v>
      </c>
      <c r="AJ119" s="73">
        <v>4</v>
      </c>
      <c r="AK119" s="73">
        <v>4</v>
      </c>
      <c r="AL119" s="73">
        <v>1</v>
      </c>
      <c r="AM119" s="73">
        <v>3</v>
      </c>
      <c r="AN119" s="73">
        <v>2</v>
      </c>
      <c r="AO119" s="73">
        <v>0</v>
      </c>
      <c r="AP119" s="73">
        <v>3</v>
      </c>
      <c r="AQ119" s="73">
        <v>0</v>
      </c>
      <c r="AR119" s="73">
        <v>35</v>
      </c>
      <c r="AT119" s="90">
        <v>2012</v>
      </c>
      <c r="AU119" s="73">
        <v>21</v>
      </c>
      <c r="AV119" s="73">
        <v>7</v>
      </c>
      <c r="AW119" s="73">
        <v>3</v>
      </c>
      <c r="AX119" s="73">
        <v>9</v>
      </c>
      <c r="AY119" s="73">
        <v>14</v>
      </c>
      <c r="AZ119" s="73">
        <v>19</v>
      </c>
      <c r="BA119" s="73">
        <v>13</v>
      </c>
      <c r="BB119" s="73">
        <v>11</v>
      </c>
      <c r="BC119" s="73">
        <v>10</v>
      </c>
      <c r="BD119" s="73">
        <v>11</v>
      </c>
      <c r="BE119" s="73">
        <v>11</v>
      </c>
      <c r="BF119" s="73">
        <v>19</v>
      </c>
      <c r="BG119" s="73">
        <v>12</v>
      </c>
      <c r="BH119" s="73">
        <v>8</v>
      </c>
      <c r="BI119" s="73">
        <v>11</v>
      </c>
      <c r="BJ119" s="73">
        <v>7</v>
      </c>
      <c r="BK119" s="73">
        <v>1</v>
      </c>
      <c r="BL119" s="73">
        <v>7</v>
      </c>
      <c r="BM119" s="73">
        <v>0</v>
      </c>
      <c r="BN119" s="73">
        <v>194</v>
      </c>
      <c r="BP119" s="90">
        <v>2012</v>
      </c>
    </row>
    <row r="120" spans="2:68">
      <c r="B120" s="90">
        <v>2013</v>
      </c>
      <c r="C120" s="73">
        <v>14</v>
      </c>
      <c r="D120" s="73">
        <v>3</v>
      </c>
      <c r="E120" s="73">
        <v>3</v>
      </c>
      <c r="F120" s="73">
        <v>11</v>
      </c>
      <c r="G120" s="73">
        <v>12</v>
      </c>
      <c r="H120" s="73">
        <v>9</v>
      </c>
      <c r="I120" s="73">
        <v>18</v>
      </c>
      <c r="J120" s="73">
        <v>15</v>
      </c>
      <c r="K120" s="73">
        <v>11</v>
      </c>
      <c r="L120" s="73">
        <v>11</v>
      </c>
      <c r="M120" s="73">
        <v>9</v>
      </c>
      <c r="N120" s="73">
        <v>8</v>
      </c>
      <c r="O120" s="73">
        <v>11</v>
      </c>
      <c r="P120" s="73">
        <v>7</v>
      </c>
      <c r="Q120" s="73">
        <v>10</v>
      </c>
      <c r="R120" s="73">
        <v>5</v>
      </c>
      <c r="S120" s="73">
        <v>4</v>
      </c>
      <c r="T120" s="73">
        <v>1</v>
      </c>
      <c r="U120" s="73">
        <v>0</v>
      </c>
      <c r="V120" s="73">
        <v>162</v>
      </c>
      <c r="X120" s="90">
        <v>2013</v>
      </c>
      <c r="Y120" s="73">
        <v>13</v>
      </c>
      <c r="Z120" s="73">
        <v>1</v>
      </c>
      <c r="AA120" s="73">
        <v>1</v>
      </c>
      <c r="AB120" s="73">
        <v>0</v>
      </c>
      <c r="AC120" s="73">
        <v>1</v>
      </c>
      <c r="AD120" s="73">
        <v>3</v>
      </c>
      <c r="AE120" s="73">
        <v>0</v>
      </c>
      <c r="AF120" s="73">
        <v>2</v>
      </c>
      <c r="AG120" s="73">
        <v>5</v>
      </c>
      <c r="AH120" s="73">
        <v>6</v>
      </c>
      <c r="AI120" s="73">
        <v>0</v>
      </c>
      <c r="AJ120" s="73">
        <v>4</v>
      </c>
      <c r="AK120" s="73">
        <v>7</v>
      </c>
      <c r="AL120" s="73">
        <v>1</v>
      </c>
      <c r="AM120" s="73">
        <v>0</v>
      </c>
      <c r="AN120" s="73">
        <v>1</v>
      </c>
      <c r="AO120" s="73">
        <v>3</v>
      </c>
      <c r="AP120" s="73">
        <v>3</v>
      </c>
      <c r="AQ120" s="73">
        <v>1</v>
      </c>
      <c r="AR120" s="73">
        <v>52</v>
      </c>
      <c r="AT120" s="90">
        <v>2013</v>
      </c>
      <c r="AU120" s="73">
        <v>27</v>
      </c>
      <c r="AV120" s="73">
        <v>4</v>
      </c>
      <c r="AW120" s="73">
        <v>4</v>
      </c>
      <c r="AX120" s="73">
        <v>11</v>
      </c>
      <c r="AY120" s="73">
        <v>13</v>
      </c>
      <c r="AZ120" s="73">
        <v>12</v>
      </c>
      <c r="BA120" s="73">
        <v>18</v>
      </c>
      <c r="BB120" s="73">
        <v>17</v>
      </c>
      <c r="BC120" s="73">
        <v>16</v>
      </c>
      <c r="BD120" s="73">
        <v>17</v>
      </c>
      <c r="BE120" s="73">
        <v>9</v>
      </c>
      <c r="BF120" s="73">
        <v>12</v>
      </c>
      <c r="BG120" s="73">
        <v>18</v>
      </c>
      <c r="BH120" s="73">
        <v>8</v>
      </c>
      <c r="BI120" s="73">
        <v>10</v>
      </c>
      <c r="BJ120" s="73">
        <v>6</v>
      </c>
      <c r="BK120" s="73">
        <v>7</v>
      </c>
      <c r="BL120" s="73">
        <v>4</v>
      </c>
      <c r="BM120" s="73">
        <v>1</v>
      </c>
      <c r="BN120" s="73">
        <v>214</v>
      </c>
      <c r="BP120" s="90">
        <v>2013</v>
      </c>
    </row>
    <row r="121" spans="2:68">
      <c r="B121" s="90">
        <v>2014</v>
      </c>
      <c r="C121" s="73">
        <v>15</v>
      </c>
      <c r="D121" s="73">
        <v>5</v>
      </c>
      <c r="E121" s="73">
        <v>1</v>
      </c>
      <c r="F121" s="73">
        <v>4</v>
      </c>
      <c r="G121" s="73">
        <v>15</v>
      </c>
      <c r="H121" s="73">
        <v>14</v>
      </c>
      <c r="I121" s="73">
        <v>12</v>
      </c>
      <c r="J121" s="73">
        <v>12</v>
      </c>
      <c r="K121" s="73">
        <v>15</v>
      </c>
      <c r="L121" s="73">
        <v>10</v>
      </c>
      <c r="M121" s="73">
        <v>10</v>
      </c>
      <c r="N121" s="73">
        <v>7</v>
      </c>
      <c r="O121" s="73">
        <v>8</v>
      </c>
      <c r="P121" s="73">
        <v>8</v>
      </c>
      <c r="Q121" s="73">
        <v>3</v>
      </c>
      <c r="R121" s="73">
        <v>5</v>
      </c>
      <c r="S121" s="73">
        <v>5</v>
      </c>
      <c r="T121" s="73">
        <v>4</v>
      </c>
      <c r="U121" s="73">
        <v>0</v>
      </c>
      <c r="V121" s="73">
        <v>153</v>
      </c>
      <c r="X121" s="90">
        <v>2014</v>
      </c>
      <c r="Y121" s="73">
        <v>7</v>
      </c>
      <c r="Z121" s="73">
        <v>0</v>
      </c>
      <c r="AA121" s="73">
        <v>2</v>
      </c>
      <c r="AB121" s="73">
        <v>1</v>
      </c>
      <c r="AC121" s="73">
        <v>2</v>
      </c>
      <c r="AD121" s="73">
        <v>2</v>
      </c>
      <c r="AE121" s="73">
        <v>1</v>
      </c>
      <c r="AF121" s="73">
        <v>0</v>
      </c>
      <c r="AG121" s="73">
        <v>0</v>
      </c>
      <c r="AH121" s="73">
        <v>5</v>
      </c>
      <c r="AI121" s="73">
        <v>2</v>
      </c>
      <c r="AJ121" s="73">
        <v>2</v>
      </c>
      <c r="AK121" s="73">
        <v>3</v>
      </c>
      <c r="AL121" s="73">
        <v>3</v>
      </c>
      <c r="AM121" s="73">
        <v>2</v>
      </c>
      <c r="AN121" s="73">
        <v>6</v>
      </c>
      <c r="AO121" s="73">
        <v>4</v>
      </c>
      <c r="AP121" s="73">
        <v>0</v>
      </c>
      <c r="AQ121" s="73">
        <v>0</v>
      </c>
      <c r="AR121" s="73">
        <v>42</v>
      </c>
      <c r="AT121" s="90">
        <v>2014</v>
      </c>
      <c r="AU121" s="73">
        <v>22</v>
      </c>
      <c r="AV121" s="73">
        <v>5</v>
      </c>
      <c r="AW121" s="73">
        <v>3</v>
      </c>
      <c r="AX121" s="73">
        <v>5</v>
      </c>
      <c r="AY121" s="73">
        <v>17</v>
      </c>
      <c r="AZ121" s="73">
        <v>16</v>
      </c>
      <c r="BA121" s="73">
        <v>13</v>
      </c>
      <c r="BB121" s="73">
        <v>12</v>
      </c>
      <c r="BC121" s="73">
        <v>15</v>
      </c>
      <c r="BD121" s="73">
        <v>15</v>
      </c>
      <c r="BE121" s="73">
        <v>12</v>
      </c>
      <c r="BF121" s="73">
        <v>9</v>
      </c>
      <c r="BG121" s="73">
        <v>11</v>
      </c>
      <c r="BH121" s="73">
        <v>11</v>
      </c>
      <c r="BI121" s="73">
        <v>5</v>
      </c>
      <c r="BJ121" s="73">
        <v>11</v>
      </c>
      <c r="BK121" s="73">
        <v>9</v>
      </c>
      <c r="BL121" s="73">
        <v>4</v>
      </c>
      <c r="BM121" s="73">
        <v>0</v>
      </c>
      <c r="BN121" s="73">
        <v>195</v>
      </c>
      <c r="BP121" s="90">
        <v>2014</v>
      </c>
    </row>
    <row r="122" spans="2:68">
      <c r="B122" s="90">
        <v>2015</v>
      </c>
      <c r="C122" s="73">
        <v>13</v>
      </c>
      <c r="D122" s="73">
        <v>5</v>
      </c>
      <c r="E122" s="73">
        <v>1</v>
      </c>
      <c r="F122" s="73">
        <v>8</v>
      </c>
      <c r="G122" s="73">
        <v>12</v>
      </c>
      <c r="H122" s="73">
        <v>21</v>
      </c>
      <c r="I122" s="73">
        <v>10</v>
      </c>
      <c r="J122" s="73">
        <v>6</v>
      </c>
      <c r="K122" s="73">
        <v>12</v>
      </c>
      <c r="L122" s="73">
        <v>7</v>
      </c>
      <c r="M122" s="73">
        <v>10</v>
      </c>
      <c r="N122" s="73">
        <v>4</v>
      </c>
      <c r="O122" s="73">
        <v>7</v>
      </c>
      <c r="P122" s="73">
        <v>12</v>
      </c>
      <c r="Q122" s="73">
        <v>6</v>
      </c>
      <c r="R122" s="73">
        <v>6</v>
      </c>
      <c r="S122" s="73">
        <v>1</v>
      </c>
      <c r="T122" s="73">
        <v>6</v>
      </c>
      <c r="U122" s="73">
        <v>0</v>
      </c>
      <c r="V122" s="73">
        <v>147</v>
      </c>
      <c r="X122" s="90">
        <v>2015</v>
      </c>
      <c r="Y122" s="73">
        <v>10</v>
      </c>
      <c r="Z122" s="73">
        <v>3</v>
      </c>
      <c r="AA122" s="73">
        <v>0</v>
      </c>
      <c r="AB122" s="73">
        <v>1</v>
      </c>
      <c r="AC122" s="73">
        <v>2</v>
      </c>
      <c r="AD122" s="73">
        <v>2</v>
      </c>
      <c r="AE122" s="73">
        <v>2</v>
      </c>
      <c r="AF122" s="73">
        <v>2</v>
      </c>
      <c r="AG122" s="73">
        <v>2</v>
      </c>
      <c r="AH122" s="73">
        <v>2</v>
      </c>
      <c r="AI122" s="73">
        <v>2</v>
      </c>
      <c r="AJ122" s="73">
        <v>2</v>
      </c>
      <c r="AK122" s="73">
        <v>1</v>
      </c>
      <c r="AL122" s="73">
        <v>3</v>
      </c>
      <c r="AM122" s="73">
        <v>4</v>
      </c>
      <c r="AN122" s="73">
        <v>0</v>
      </c>
      <c r="AO122" s="73">
        <v>0</v>
      </c>
      <c r="AP122" s="73">
        <v>1</v>
      </c>
      <c r="AQ122" s="73">
        <v>0</v>
      </c>
      <c r="AR122" s="73">
        <v>39</v>
      </c>
      <c r="AT122" s="90">
        <v>2015</v>
      </c>
      <c r="AU122" s="73">
        <v>23</v>
      </c>
      <c r="AV122" s="73">
        <v>8</v>
      </c>
      <c r="AW122" s="73">
        <v>1</v>
      </c>
      <c r="AX122" s="73">
        <v>9</v>
      </c>
      <c r="AY122" s="73">
        <v>14</v>
      </c>
      <c r="AZ122" s="73">
        <v>23</v>
      </c>
      <c r="BA122" s="73">
        <v>12</v>
      </c>
      <c r="BB122" s="73">
        <v>8</v>
      </c>
      <c r="BC122" s="73">
        <v>14</v>
      </c>
      <c r="BD122" s="73">
        <v>9</v>
      </c>
      <c r="BE122" s="73">
        <v>12</v>
      </c>
      <c r="BF122" s="73">
        <v>6</v>
      </c>
      <c r="BG122" s="73">
        <v>8</v>
      </c>
      <c r="BH122" s="73">
        <v>15</v>
      </c>
      <c r="BI122" s="73">
        <v>10</v>
      </c>
      <c r="BJ122" s="73">
        <v>6</v>
      </c>
      <c r="BK122" s="73">
        <v>1</v>
      </c>
      <c r="BL122" s="73">
        <v>7</v>
      </c>
      <c r="BM122" s="73">
        <v>0</v>
      </c>
      <c r="BN122" s="73">
        <v>186</v>
      </c>
      <c r="BP122" s="90">
        <v>2015</v>
      </c>
    </row>
    <row r="123" spans="2:68">
      <c r="B123" s="90">
        <v>2016</v>
      </c>
      <c r="C123" s="73">
        <v>16</v>
      </c>
      <c r="D123" s="73">
        <v>3</v>
      </c>
      <c r="E123" s="73">
        <v>4</v>
      </c>
      <c r="F123" s="73">
        <v>3</v>
      </c>
      <c r="G123" s="73">
        <v>17</v>
      </c>
      <c r="H123" s="73">
        <v>15</v>
      </c>
      <c r="I123" s="73">
        <v>11</v>
      </c>
      <c r="J123" s="73">
        <v>10</v>
      </c>
      <c r="K123" s="73">
        <v>10</v>
      </c>
      <c r="L123" s="73">
        <v>10</v>
      </c>
      <c r="M123" s="73">
        <v>13</v>
      </c>
      <c r="N123" s="73">
        <v>5</v>
      </c>
      <c r="O123" s="73">
        <v>11</v>
      </c>
      <c r="P123" s="73">
        <v>6</v>
      </c>
      <c r="Q123" s="73">
        <v>7</v>
      </c>
      <c r="R123" s="73">
        <v>6</v>
      </c>
      <c r="S123" s="73">
        <v>6</v>
      </c>
      <c r="T123" s="73">
        <v>6</v>
      </c>
      <c r="U123" s="73">
        <v>0</v>
      </c>
      <c r="V123" s="73">
        <v>159</v>
      </c>
      <c r="X123" s="90">
        <v>2016</v>
      </c>
      <c r="Y123" s="73">
        <v>13</v>
      </c>
      <c r="Z123" s="73">
        <v>2</v>
      </c>
      <c r="AA123" s="73">
        <v>2</v>
      </c>
      <c r="AB123" s="73">
        <v>1</v>
      </c>
      <c r="AC123" s="73">
        <v>2</v>
      </c>
      <c r="AD123" s="73">
        <v>2</v>
      </c>
      <c r="AE123" s="73">
        <v>1</v>
      </c>
      <c r="AF123" s="73">
        <v>3</v>
      </c>
      <c r="AG123" s="73">
        <v>1</v>
      </c>
      <c r="AH123" s="73">
        <v>3</v>
      </c>
      <c r="AI123" s="73">
        <v>3</v>
      </c>
      <c r="AJ123" s="73">
        <v>1</v>
      </c>
      <c r="AK123" s="73">
        <v>0</v>
      </c>
      <c r="AL123" s="73">
        <v>5</v>
      </c>
      <c r="AM123" s="73">
        <v>2</v>
      </c>
      <c r="AN123" s="73">
        <v>2</v>
      </c>
      <c r="AO123" s="73">
        <v>2</v>
      </c>
      <c r="AP123" s="73">
        <v>5</v>
      </c>
      <c r="AQ123" s="73">
        <v>0</v>
      </c>
      <c r="AR123" s="73">
        <v>50</v>
      </c>
      <c r="AT123" s="90">
        <v>2016</v>
      </c>
      <c r="AU123" s="73">
        <v>29</v>
      </c>
      <c r="AV123" s="73">
        <v>5</v>
      </c>
      <c r="AW123" s="73">
        <v>6</v>
      </c>
      <c r="AX123" s="73">
        <v>4</v>
      </c>
      <c r="AY123" s="73">
        <v>19</v>
      </c>
      <c r="AZ123" s="73">
        <v>17</v>
      </c>
      <c r="BA123" s="73">
        <v>12</v>
      </c>
      <c r="BB123" s="73">
        <v>13</v>
      </c>
      <c r="BC123" s="73">
        <v>11</v>
      </c>
      <c r="BD123" s="73">
        <v>13</v>
      </c>
      <c r="BE123" s="73">
        <v>16</v>
      </c>
      <c r="BF123" s="73">
        <v>6</v>
      </c>
      <c r="BG123" s="73">
        <v>11</v>
      </c>
      <c r="BH123" s="73">
        <v>11</v>
      </c>
      <c r="BI123" s="73">
        <v>9</v>
      </c>
      <c r="BJ123" s="73">
        <v>8</v>
      </c>
      <c r="BK123" s="73">
        <v>8</v>
      </c>
      <c r="BL123" s="73">
        <v>11</v>
      </c>
      <c r="BM123" s="73">
        <v>0</v>
      </c>
      <c r="BN123" s="73">
        <v>209</v>
      </c>
      <c r="BP123" s="90">
        <v>2016</v>
      </c>
    </row>
    <row r="124" spans="2:68">
      <c r="B124" s="90">
        <v>2017</v>
      </c>
      <c r="C124" s="73">
        <v>12</v>
      </c>
      <c r="D124" s="73">
        <v>4</v>
      </c>
      <c r="E124" s="73">
        <v>1</v>
      </c>
      <c r="F124" s="73">
        <v>6</v>
      </c>
      <c r="G124" s="73">
        <v>10</v>
      </c>
      <c r="H124" s="73">
        <v>17</v>
      </c>
      <c r="I124" s="73">
        <v>11</v>
      </c>
      <c r="J124" s="73">
        <v>6</v>
      </c>
      <c r="K124" s="73">
        <v>5</v>
      </c>
      <c r="L124" s="73">
        <v>6</v>
      </c>
      <c r="M124" s="73">
        <v>7</v>
      </c>
      <c r="N124" s="73">
        <v>4</v>
      </c>
      <c r="O124" s="73">
        <v>7</v>
      </c>
      <c r="P124" s="73">
        <v>5</v>
      </c>
      <c r="Q124" s="73">
        <v>7</v>
      </c>
      <c r="R124" s="73">
        <v>6</v>
      </c>
      <c r="S124" s="73">
        <v>3</v>
      </c>
      <c r="T124" s="73">
        <v>4</v>
      </c>
      <c r="U124" s="73">
        <v>0</v>
      </c>
      <c r="V124" s="73">
        <v>121</v>
      </c>
      <c r="X124" s="90">
        <v>2017</v>
      </c>
      <c r="Y124" s="73">
        <v>11</v>
      </c>
      <c r="Z124" s="73">
        <v>2</v>
      </c>
      <c r="AA124" s="73">
        <v>0</v>
      </c>
      <c r="AB124" s="73">
        <v>2</v>
      </c>
      <c r="AC124" s="73">
        <v>2</v>
      </c>
      <c r="AD124" s="73">
        <v>1</v>
      </c>
      <c r="AE124" s="73">
        <v>1</v>
      </c>
      <c r="AF124" s="73">
        <v>1</v>
      </c>
      <c r="AG124" s="73">
        <v>3</v>
      </c>
      <c r="AH124" s="73">
        <v>2</v>
      </c>
      <c r="AI124" s="73">
        <v>1</v>
      </c>
      <c r="AJ124" s="73">
        <v>1</v>
      </c>
      <c r="AK124" s="73">
        <v>3</v>
      </c>
      <c r="AL124" s="73">
        <v>3</v>
      </c>
      <c r="AM124" s="73">
        <v>2</v>
      </c>
      <c r="AN124" s="73">
        <v>0</v>
      </c>
      <c r="AO124" s="73">
        <v>2</v>
      </c>
      <c r="AP124" s="73">
        <v>3</v>
      </c>
      <c r="AQ124" s="73">
        <v>0</v>
      </c>
      <c r="AR124" s="73">
        <v>40</v>
      </c>
      <c r="AT124" s="90">
        <v>2017</v>
      </c>
      <c r="AU124" s="73">
        <v>23</v>
      </c>
      <c r="AV124" s="73">
        <v>6</v>
      </c>
      <c r="AW124" s="73">
        <v>1</v>
      </c>
      <c r="AX124" s="73">
        <v>8</v>
      </c>
      <c r="AY124" s="73">
        <v>12</v>
      </c>
      <c r="AZ124" s="73">
        <v>18</v>
      </c>
      <c r="BA124" s="73">
        <v>12</v>
      </c>
      <c r="BB124" s="73">
        <v>7</v>
      </c>
      <c r="BC124" s="73">
        <v>8</v>
      </c>
      <c r="BD124" s="73">
        <v>8</v>
      </c>
      <c r="BE124" s="73">
        <v>8</v>
      </c>
      <c r="BF124" s="73">
        <v>5</v>
      </c>
      <c r="BG124" s="73">
        <v>10</v>
      </c>
      <c r="BH124" s="73">
        <v>8</v>
      </c>
      <c r="BI124" s="73">
        <v>9</v>
      </c>
      <c r="BJ124" s="73">
        <v>6</v>
      </c>
      <c r="BK124" s="73">
        <v>5</v>
      </c>
      <c r="BL124" s="73">
        <v>7</v>
      </c>
      <c r="BM124" s="73">
        <v>0</v>
      </c>
      <c r="BN124" s="73">
        <v>161</v>
      </c>
      <c r="BP124" s="90">
        <v>2017</v>
      </c>
    </row>
    <row r="125" spans="2:68">
      <c r="B125" s="90">
        <v>2018</v>
      </c>
      <c r="C125" s="73">
        <v>9</v>
      </c>
      <c r="D125" s="73">
        <v>2</v>
      </c>
      <c r="E125" s="73">
        <v>3</v>
      </c>
      <c r="F125" s="73">
        <v>7</v>
      </c>
      <c r="G125" s="73">
        <v>11</v>
      </c>
      <c r="H125" s="73">
        <v>11</v>
      </c>
      <c r="I125" s="73">
        <v>9</v>
      </c>
      <c r="J125" s="73">
        <v>10</v>
      </c>
      <c r="K125" s="73">
        <v>9</v>
      </c>
      <c r="L125" s="73">
        <v>9</v>
      </c>
      <c r="M125" s="73">
        <v>7</v>
      </c>
      <c r="N125" s="73">
        <v>2</v>
      </c>
      <c r="O125" s="73">
        <v>14</v>
      </c>
      <c r="P125" s="73">
        <v>8</v>
      </c>
      <c r="Q125" s="73">
        <v>9</v>
      </c>
      <c r="R125" s="73">
        <v>11</v>
      </c>
      <c r="S125" s="73">
        <v>3</v>
      </c>
      <c r="T125" s="73">
        <v>1</v>
      </c>
      <c r="U125" s="73">
        <v>0</v>
      </c>
      <c r="V125" s="73">
        <v>135</v>
      </c>
      <c r="X125" s="90">
        <v>2018</v>
      </c>
      <c r="Y125" s="73">
        <v>8</v>
      </c>
      <c r="Z125" s="73">
        <v>1</v>
      </c>
      <c r="AA125" s="73">
        <v>1</v>
      </c>
      <c r="AB125" s="73">
        <v>0</v>
      </c>
      <c r="AC125" s="73">
        <v>2</v>
      </c>
      <c r="AD125" s="73">
        <v>2</v>
      </c>
      <c r="AE125" s="73">
        <v>3</v>
      </c>
      <c r="AF125" s="73">
        <v>3</v>
      </c>
      <c r="AG125" s="73">
        <v>5</v>
      </c>
      <c r="AH125" s="73">
        <v>4</v>
      </c>
      <c r="AI125" s="73">
        <v>3</v>
      </c>
      <c r="AJ125" s="73">
        <v>0</v>
      </c>
      <c r="AK125" s="73">
        <v>1</v>
      </c>
      <c r="AL125" s="73">
        <v>2</v>
      </c>
      <c r="AM125" s="73">
        <v>4</v>
      </c>
      <c r="AN125" s="73">
        <v>3</v>
      </c>
      <c r="AO125" s="73">
        <v>1</v>
      </c>
      <c r="AP125" s="73">
        <v>3</v>
      </c>
      <c r="AQ125" s="73">
        <v>0</v>
      </c>
      <c r="AR125" s="73">
        <v>46</v>
      </c>
      <c r="AT125" s="90">
        <v>2018</v>
      </c>
      <c r="AU125" s="73">
        <v>17</v>
      </c>
      <c r="AV125" s="73">
        <v>3</v>
      </c>
      <c r="AW125" s="73">
        <v>4</v>
      </c>
      <c r="AX125" s="73">
        <v>7</v>
      </c>
      <c r="AY125" s="73">
        <v>13</v>
      </c>
      <c r="AZ125" s="73">
        <v>13</v>
      </c>
      <c r="BA125" s="73">
        <v>12</v>
      </c>
      <c r="BB125" s="73">
        <v>13</v>
      </c>
      <c r="BC125" s="73">
        <v>14</v>
      </c>
      <c r="BD125" s="73">
        <v>13</v>
      </c>
      <c r="BE125" s="73">
        <v>10</v>
      </c>
      <c r="BF125" s="73">
        <v>2</v>
      </c>
      <c r="BG125" s="73">
        <v>15</v>
      </c>
      <c r="BH125" s="73">
        <v>10</v>
      </c>
      <c r="BI125" s="73">
        <v>13</v>
      </c>
      <c r="BJ125" s="73">
        <v>14</v>
      </c>
      <c r="BK125" s="73">
        <v>4</v>
      </c>
      <c r="BL125" s="73">
        <v>4</v>
      </c>
      <c r="BM125" s="73">
        <v>0</v>
      </c>
      <c r="BN125" s="73">
        <v>181</v>
      </c>
      <c r="BP125" s="90">
        <v>2018</v>
      </c>
    </row>
    <row r="126" spans="2:68">
      <c r="B126" s="90">
        <v>2019</v>
      </c>
      <c r="C126" s="73">
        <v>14</v>
      </c>
      <c r="D126" s="73">
        <v>1</v>
      </c>
      <c r="E126" s="73">
        <v>1</v>
      </c>
      <c r="F126" s="73">
        <v>10</v>
      </c>
      <c r="G126" s="73">
        <v>16</v>
      </c>
      <c r="H126" s="73">
        <v>13</v>
      </c>
      <c r="I126" s="73">
        <v>9</v>
      </c>
      <c r="J126" s="73">
        <v>10</v>
      </c>
      <c r="K126" s="73">
        <v>8</v>
      </c>
      <c r="L126" s="73">
        <v>13</v>
      </c>
      <c r="M126" s="73">
        <v>10</v>
      </c>
      <c r="N126" s="73">
        <v>13</v>
      </c>
      <c r="O126" s="73">
        <v>8</v>
      </c>
      <c r="P126" s="73">
        <v>14</v>
      </c>
      <c r="Q126" s="73">
        <v>5</v>
      </c>
      <c r="R126" s="73">
        <v>5</v>
      </c>
      <c r="S126" s="73">
        <v>1</v>
      </c>
      <c r="T126" s="73">
        <v>5</v>
      </c>
      <c r="U126" s="73">
        <v>0</v>
      </c>
      <c r="V126" s="73">
        <v>156</v>
      </c>
      <c r="X126" s="90">
        <v>2019</v>
      </c>
      <c r="Y126" s="73">
        <v>2</v>
      </c>
      <c r="Z126" s="73">
        <v>2</v>
      </c>
      <c r="AA126" s="73">
        <v>0</v>
      </c>
      <c r="AB126" s="73">
        <v>2</v>
      </c>
      <c r="AC126" s="73">
        <v>4</v>
      </c>
      <c r="AD126" s="73">
        <v>2</v>
      </c>
      <c r="AE126" s="73">
        <v>1</v>
      </c>
      <c r="AF126" s="73">
        <v>1</v>
      </c>
      <c r="AG126" s="73">
        <v>3</v>
      </c>
      <c r="AH126" s="73">
        <v>3</v>
      </c>
      <c r="AI126" s="73">
        <v>4</v>
      </c>
      <c r="AJ126" s="73">
        <v>4</v>
      </c>
      <c r="AK126" s="73">
        <v>3</v>
      </c>
      <c r="AL126" s="73">
        <v>2</v>
      </c>
      <c r="AM126" s="73">
        <v>3</v>
      </c>
      <c r="AN126" s="73">
        <v>4</v>
      </c>
      <c r="AO126" s="73">
        <v>2</v>
      </c>
      <c r="AP126" s="73">
        <v>2</v>
      </c>
      <c r="AQ126" s="73">
        <v>0</v>
      </c>
      <c r="AR126" s="73">
        <v>44</v>
      </c>
      <c r="AT126" s="90">
        <v>2019</v>
      </c>
      <c r="AU126" s="73">
        <v>16</v>
      </c>
      <c r="AV126" s="73">
        <v>3</v>
      </c>
      <c r="AW126" s="73">
        <v>1</v>
      </c>
      <c r="AX126" s="73">
        <v>12</v>
      </c>
      <c r="AY126" s="73">
        <v>20</v>
      </c>
      <c r="AZ126" s="73">
        <v>15</v>
      </c>
      <c r="BA126" s="73">
        <v>10</v>
      </c>
      <c r="BB126" s="73">
        <v>11</v>
      </c>
      <c r="BC126" s="73">
        <v>11</v>
      </c>
      <c r="BD126" s="73">
        <v>16</v>
      </c>
      <c r="BE126" s="73">
        <v>14</v>
      </c>
      <c r="BF126" s="73">
        <v>17</v>
      </c>
      <c r="BG126" s="73">
        <v>11</v>
      </c>
      <c r="BH126" s="73">
        <v>16</v>
      </c>
      <c r="BI126" s="73">
        <v>8</v>
      </c>
      <c r="BJ126" s="73">
        <v>9</v>
      </c>
      <c r="BK126" s="73">
        <v>3</v>
      </c>
      <c r="BL126" s="73">
        <v>7</v>
      </c>
      <c r="BM126" s="73">
        <v>0</v>
      </c>
      <c r="BN126" s="73">
        <v>200</v>
      </c>
      <c r="BP126" s="90">
        <v>2019</v>
      </c>
    </row>
    <row r="127" spans="2:68">
      <c r="B127" s="90">
        <v>2020</v>
      </c>
      <c r="C127" s="73">
        <v>5</v>
      </c>
      <c r="D127" s="73">
        <v>2</v>
      </c>
      <c r="E127" s="73">
        <v>3</v>
      </c>
      <c r="F127" s="73">
        <v>4</v>
      </c>
      <c r="G127" s="73">
        <v>18</v>
      </c>
      <c r="H127" s="73">
        <v>23</v>
      </c>
      <c r="I127" s="73">
        <v>11</v>
      </c>
      <c r="J127" s="73">
        <v>10</v>
      </c>
      <c r="K127" s="73">
        <v>10</v>
      </c>
      <c r="L127" s="73">
        <v>6</v>
      </c>
      <c r="M127" s="73">
        <v>11</v>
      </c>
      <c r="N127" s="73">
        <v>5</v>
      </c>
      <c r="O127" s="73">
        <v>6</v>
      </c>
      <c r="P127" s="73">
        <v>11</v>
      </c>
      <c r="Q127" s="73">
        <v>8</v>
      </c>
      <c r="R127" s="73">
        <v>6</v>
      </c>
      <c r="S127" s="73">
        <v>6</v>
      </c>
      <c r="T127" s="73">
        <v>2</v>
      </c>
      <c r="U127" s="73">
        <v>1</v>
      </c>
      <c r="V127" s="73">
        <v>148</v>
      </c>
      <c r="X127" s="90">
        <v>2020</v>
      </c>
      <c r="Y127" s="73">
        <v>11</v>
      </c>
      <c r="Z127" s="73">
        <v>2</v>
      </c>
      <c r="AA127" s="73">
        <v>0</v>
      </c>
      <c r="AB127" s="73">
        <v>3</v>
      </c>
      <c r="AC127" s="73">
        <v>2</v>
      </c>
      <c r="AD127" s="73">
        <v>1</v>
      </c>
      <c r="AE127" s="73">
        <v>1</v>
      </c>
      <c r="AF127" s="73">
        <v>2</v>
      </c>
      <c r="AG127" s="73">
        <v>0</v>
      </c>
      <c r="AH127" s="73">
        <v>2</v>
      </c>
      <c r="AI127" s="73">
        <v>2</v>
      </c>
      <c r="AJ127" s="73">
        <v>2</v>
      </c>
      <c r="AK127" s="73">
        <v>2</v>
      </c>
      <c r="AL127" s="73">
        <v>1</v>
      </c>
      <c r="AM127" s="73">
        <v>0</v>
      </c>
      <c r="AN127" s="73">
        <v>2</v>
      </c>
      <c r="AO127" s="73">
        <v>2</v>
      </c>
      <c r="AP127" s="73">
        <v>2</v>
      </c>
      <c r="AQ127" s="73">
        <v>0</v>
      </c>
      <c r="AR127" s="73">
        <v>37</v>
      </c>
      <c r="AT127" s="90">
        <v>2020</v>
      </c>
      <c r="AU127" s="73">
        <v>16</v>
      </c>
      <c r="AV127" s="73">
        <v>4</v>
      </c>
      <c r="AW127" s="73">
        <v>3</v>
      </c>
      <c r="AX127" s="73">
        <v>7</v>
      </c>
      <c r="AY127" s="73">
        <v>20</v>
      </c>
      <c r="AZ127" s="73">
        <v>24</v>
      </c>
      <c r="BA127" s="73">
        <v>12</v>
      </c>
      <c r="BB127" s="73">
        <v>12</v>
      </c>
      <c r="BC127" s="73">
        <v>10</v>
      </c>
      <c r="BD127" s="73">
        <v>8</v>
      </c>
      <c r="BE127" s="73">
        <v>13</v>
      </c>
      <c r="BF127" s="73">
        <v>7</v>
      </c>
      <c r="BG127" s="73">
        <v>8</v>
      </c>
      <c r="BH127" s="73">
        <v>12</v>
      </c>
      <c r="BI127" s="73">
        <v>8</v>
      </c>
      <c r="BJ127" s="73">
        <v>8</v>
      </c>
      <c r="BK127" s="73">
        <v>8</v>
      </c>
      <c r="BL127" s="73">
        <v>4</v>
      </c>
      <c r="BM127" s="73">
        <v>1</v>
      </c>
      <c r="BN127" s="73">
        <v>185</v>
      </c>
      <c r="BP127" s="90">
        <v>2020</v>
      </c>
    </row>
    <row r="128" spans="2:68">
      <c r="B128" s="90">
        <v>2021</v>
      </c>
      <c r="C128" s="73">
        <v>9</v>
      </c>
      <c r="D128" s="73">
        <v>6</v>
      </c>
      <c r="E128" s="73">
        <v>3</v>
      </c>
      <c r="F128" s="73">
        <v>5</v>
      </c>
      <c r="G128" s="73">
        <v>16</v>
      </c>
      <c r="H128" s="73">
        <v>13</v>
      </c>
      <c r="I128" s="73">
        <v>13</v>
      </c>
      <c r="J128" s="73">
        <v>8</v>
      </c>
      <c r="K128" s="73">
        <v>5</v>
      </c>
      <c r="L128" s="73">
        <v>7</v>
      </c>
      <c r="M128" s="73">
        <v>4</v>
      </c>
      <c r="N128" s="73">
        <v>11</v>
      </c>
      <c r="O128" s="73">
        <v>11</v>
      </c>
      <c r="P128" s="73">
        <v>13</v>
      </c>
      <c r="Q128" s="73">
        <v>5</v>
      </c>
      <c r="R128" s="73">
        <v>5</v>
      </c>
      <c r="S128" s="73">
        <v>9</v>
      </c>
      <c r="T128" s="73">
        <v>4</v>
      </c>
      <c r="U128" s="73">
        <v>0</v>
      </c>
      <c r="V128" s="73">
        <v>147</v>
      </c>
      <c r="X128" s="90">
        <v>2021</v>
      </c>
      <c r="Y128" s="73">
        <v>10</v>
      </c>
      <c r="Z128" s="73">
        <v>2</v>
      </c>
      <c r="AA128" s="73">
        <v>2</v>
      </c>
      <c r="AB128" s="73">
        <v>1</v>
      </c>
      <c r="AC128" s="73">
        <v>2</v>
      </c>
      <c r="AD128" s="73">
        <v>2</v>
      </c>
      <c r="AE128" s="73">
        <v>2</v>
      </c>
      <c r="AF128" s="73">
        <v>1</v>
      </c>
      <c r="AG128" s="73">
        <v>1</v>
      </c>
      <c r="AH128" s="73">
        <v>1</v>
      </c>
      <c r="AI128" s="73">
        <v>3</v>
      </c>
      <c r="AJ128" s="73">
        <v>2</v>
      </c>
      <c r="AK128" s="73">
        <v>1</v>
      </c>
      <c r="AL128" s="73">
        <v>2</v>
      </c>
      <c r="AM128" s="73">
        <v>2</v>
      </c>
      <c r="AN128" s="73">
        <v>2</v>
      </c>
      <c r="AO128" s="73">
        <v>0</v>
      </c>
      <c r="AP128" s="73">
        <v>1</v>
      </c>
      <c r="AQ128" s="73">
        <v>0</v>
      </c>
      <c r="AR128" s="73">
        <v>37</v>
      </c>
      <c r="AT128" s="90">
        <v>2021</v>
      </c>
      <c r="AU128" s="73">
        <v>19</v>
      </c>
      <c r="AV128" s="73">
        <v>8</v>
      </c>
      <c r="AW128" s="73">
        <v>5</v>
      </c>
      <c r="AX128" s="73">
        <v>6</v>
      </c>
      <c r="AY128" s="73">
        <v>18</v>
      </c>
      <c r="AZ128" s="73">
        <v>15</v>
      </c>
      <c r="BA128" s="73">
        <v>15</v>
      </c>
      <c r="BB128" s="73">
        <v>9</v>
      </c>
      <c r="BC128" s="73">
        <v>6</v>
      </c>
      <c r="BD128" s="73">
        <v>8</v>
      </c>
      <c r="BE128" s="73">
        <v>7</v>
      </c>
      <c r="BF128" s="73">
        <v>13</v>
      </c>
      <c r="BG128" s="73">
        <v>12</v>
      </c>
      <c r="BH128" s="73">
        <v>15</v>
      </c>
      <c r="BI128" s="73">
        <v>7</v>
      </c>
      <c r="BJ128" s="73">
        <v>7</v>
      </c>
      <c r="BK128" s="73">
        <v>9</v>
      </c>
      <c r="BL128" s="73">
        <v>5</v>
      </c>
      <c r="BM128" s="73">
        <v>0</v>
      </c>
      <c r="BN128" s="73">
        <v>184</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0" t="s">
        <v>119</v>
      </c>
      <c r="D5" s="250"/>
      <c r="E5" s="250"/>
      <c r="F5" s="250"/>
      <c r="G5" s="250"/>
      <c r="H5" s="250"/>
      <c r="I5" s="250"/>
      <c r="J5" s="250"/>
      <c r="K5" s="250"/>
      <c r="L5" s="250"/>
      <c r="M5" s="250"/>
      <c r="N5" s="250"/>
      <c r="O5" s="250"/>
      <c r="P5" s="250"/>
      <c r="Q5" s="250"/>
      <c r="R5" s="250"/>
      <c r="S5" s="250"/>
      <c r="T5" s="250"/>
      <c r="U5" s="181"/>
      <c r="V5" s="183" t="s">
        <v>121</v>
      </c>
      <c r="W5" s="4"/>
      <c r="X5" s="4"/>
      <c r="Y5" s="250" t="s">
        <v>119</v>
      </c>
      <c r="Z5" s="250"/>
      <c r="AA5" s="250"/>
      <c r="AB5" s="250"/>
      <c r="AC5" s="250"/>
      <c r="AD5" s="250"/>
      <c r="AE5" s="250"/>
      <c r="AF5" s="250"/>
      <c r="AG5" s="250"/>
      <c r="AH5" s="250"/>
      <c r="AI5" s="250"/>
      <c r="AJ5" s="250"/>
      <c r="AK5" s="250"/>
      <c r="AL5" s="250"/>
      <c r="AM5" s="250"/>
      <c r="AN5" s="250"/>
      <c r="AO5" s="250"/>
      <c r="AP5" s="250"/>
      <c r="AQ5" s="181"/>
      <c r="AR5" s="183" t="s">
        <v>121</v>
      </c>
      <c r="AS5" s="4"/>
      <c r="AT5" s="4"/>
      <c r="AU5" s="251" t="s">
        <v>119</v>
      </c>
      <c r="AV5" s="251"/>
      <c r="AW5" s="251"/>
      <c r="AX5" s="251"/>
      <c r="AY5" s="251"/>
      <c r="AZ5" s="251"/>
      <c r="BA5" s="251"/>
      <c r="BB5" s="251"/>
      <c r="BC5" s="251"/>
      <c r="BD5" s="251"/>
      <c r="BE5" s="251"/>
      <c r="BF5" s="251"/>
      <c r="BG5" s="251"/>
      <c r="BH5" s="251"/>
      <c r="BI5" s="251"/>
      <c r="BJ5" s="251"/>
      <c r="BK5" s="251"/>
      <c r="BL5" s="251"/>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t="s">
        <v>24</v>
      </c>
      <c r="D75" s="74" t="s">
        <v>24</v>
      </c>
      <c r="E75" s="74" t="s">
        <v>24</v>
      </c>
      <c r="F75" s="74" t="s">
        <v>24</v>
      </c>
      <c r="G75" s="74" t="s">
        <v>24</v>
      </c>
      <c r="H75" s="74" t="s">
        <v>24</v>
      </c>
      <c r="I75" s="74" t="s">
        <v>24</v>
      </c>
      <c r="J75" s="74" t="s">
        <v>24</v>
      </c>
      <c r="K75" s="74" t="s">
        <v>24</v>
      </c>
      <c r="L75" s="74" t="s">
        <v>24</v>
      </c>
      <c r="M75" s="74" t="s">
        <v>24</v>
      </c>
      <c r="N75" s="74" t="s">
        <v>24</v>
      </c>
      <c r="O75" s="74" t="s">
        <v>24</v>
      </c>
      <c r="P75" s="74" t="s">
        <v>24</v>
      </c>
      <c r="Q75" s="74" t="s">
        <v>24</v>
      </c>
      <c r="R75" s="74" t="s">
        <v>24</v>
      </c>
      <c r="S75" s="74" t="s">
        <v>24</v>
      </c>
      <c r="T75" s="74" t="s">
        <v>24</v>
      </c>
      <c r="U75" s="74" t="s">
        <v>24</v>
      </c>
      <c r="V75" s="74" t="s">
        <v>24</v>
      </c>
      <c r="X75" s="88">
        <v>1968</v>
      </c>
      <c r="Y75" s="74" t="s">
        <v>24</v>
      </c>
      <c r="Z75" s="74" t="s">
        <v>24</v>
      </c>
      <c r="AA75" s="74" t="s">
        <v>24</v>
      </c>
      <c r="AB75" s="74" t="s">
        <v>24</v>
      </c>
      <c r="AC75" s="74" t="s">
        <v>24</v>
      </c>
      <c r="AD75" s="74" t="s">
        <v>24</v>
      </c>
      <c r="AE75" s="74" t="s">
        <v>24</v>
      </c>
      <c r="AF75" s="74" t="s">
        <v>24</v>
      </c>
      <c r="AG75" s="74" t="s">
        <v>24</v>
      </c>
      <c r="AH75" s="74" t="s">
        <v>24</v>
      </c>
      <c r="AI75" s="74" t="s">
        <v>24</v>
      </c>
      <c r="AJ75" s="74" t="s">
        <v>24</v>
      </c>
      <c r="AK75" s="74" t="s">
        <v>24</v>
      </c>
      <c r="AL75" s="74" t="s">
        <v>24</v>
      </c>
      <c r="AM75" s="74" t="s">
        <v>24</v>
      </c>
      <c r="AN75" s="74" t="s">
        <v>24</v>
      </c>
      <c r="AO75" s="74" t="s">
        <v>24</v>
      </c>
      <c r="AP75" s="74" t="s">
        <v>24</v>
      </c>
      <c r="AQ75" s="74" t="s">
        <v>24</v>
      </c>
      <c r="AR75" s="74" t="s">
        <v>24</v>
      </c>
      <c r="AT75" s="88">
        <v>1968</v>
      </c>
      <c r="AU75" s="74" t="s">
        <v>24</v>
      </c>
      <c r="AV75" s="74" t="s">
        <v>24</v>
      </c>
      <c r="AW75" s="74" t="s">
        <v>24</v>
      </c>
      <c r="AX75" s="74" t="s">
        <v>24</v>
      </c>
      <c r="AY75" s="74" t="s">
        <v>24</v>
      </c>
      <c r="AZ75" s="74" t="s">
        <v>24</v>
      </c>
      <c r="BA75" s="74" t="s">
        <v>24</v>
      </c>
      <c r="BB75" s="74" t="s">
        <v>24</v>
      </c>
      <c r="BC75" s="74" t="s">
        <v>24</v>
      </c>
      <c r="BD75" s="74" t="s">
        <v>24</v>
      </c>
      <c r="BE75" s="74" t="s">
        <v>24</v>
      </c>
      <c r="BF75" s="74" t="s">
        <v>24</v>
      </c>
      <c r="BG75" s="74" t="s">
        <v>24</v>
      </c>
      <c r="BH75" s="74" t="s">
        <v>24</v>
      </c>
      <c r="BI75" s="74" t="s">
        <v>24</v>
      </c>
      <c r="BJ75" s="74" t="s">
        <v>24</v>
      </c>
      <c r="BK75" s="74" t="s">
        <v>24</v>
      </c>
      <c r="BL75" s="74" t="s">
        <v>24</v>
      </c>
      <c r="BM75" s="74" t="s">
        <v>24</v>
      </c>
      <c r="BN75" s="74" t="s">
        <v>24</v>
      </c>
      <c r="BP75" s="88">
        <v>1968</v>
      </c>
    </row>
    <row r="76" spans="2:68">
      <c r="B76" s="88">
        <v>1969</v>
      </c>
      <c r="C76" s="74" t="s">
        <v>24</v>
      </c>
      <c r="D76" s="74" t="s">
        <v>24</v>
      </c>
      <c r="E76" s="74" t="s">
        <v>24</v>
      </c>
      <c r="F76" s="74" t="s">
        <v>24</v>
      </c>
      <c r="G76" s="74" t="s">
        <v>24</v>
      </c>
      <c r="H76" s="74" t="s">
        <v>24</v>
      </c>
      <c r="I76" s="74" t="s">
        <v>24</v>
      </c>
      <c r="J76" s="74" t="s">
        <v>24</v>
      </c>
      <c r="K76" s="74" t="s">
        <v>24</v>
      </c>
      <c r="L76" s="74" t="s">
        <v>24</v>
      </c>
      <c r="M76" s="74" t="s">
        <v>24</v>
      </c>
      <c r="N76" s="74" t="s">
        <v>24</v>
      </c>
      <c r="O76" s="74" t="s">
        <v>24</v>
      </c>
      <c r="P76" s="74" t="s">
        <v>24</v>
      </c>
      <c r="Q76" s="74" t="s">
        <v>24</v>
      </c>
      <c r="R76" s="74" t="s">
        <v>24</v>
      </c>
      <c r="S76" s="74" t="s">
        <v>24</v>
      </c>
      <c r="T76" s="74" t="s">
        <v>24</v>
      </c>
      <c r="U76" s="74" t="s">
        <v>24</v>
      </c>
      <c r="V76" s="74" t="s">
        <v>24</v>
      </c>
      <c r="X76" s="88">
        <v>1969</v>
      </c>
      <c r="Y76" s="74" t="s">
        <v>24</v>
      </c>
      <c r="Z76" s="74" t="s">
        <v>24</v>
      </c>
      <c r="AA76" s="74" t="s">
        <v>24</v>
      </c>
      <c r="AB76" s="74" t="s">
        <v>24</v>
      </c>
      <c r="AC76" s="74" t="s">
        <v>24</v>
      </c>
      <c r="AD76" s="74" t="s">
        <v>24</v>
      </c>
      <c r="AE76" s="74" t="s">
        <v>24</v>
      </c>
      <c r="AF76" s="74" t="s">
        <v>24</v>
      </c>
      <c r="AG76" s="74" t="s">
        <v>24</v>
      </c>
      <c r="AH76" s="74" t="s">
        <v>24</v>
      </c>
      <c r="AI76" s="74" t="s">
        <v>24</v>
      </c>
      <c r="AJ76" s="74" t="s">
        <v>24</v>
      </c>
      <c r="AK76" s="74" t="s">
        <v>24</v>
      </c>
      <c r="AL76" s="74" t="s">
        <v>24</v>
      </c>
      <c r="AM76" s="74" t="s">
        <v>24</v>
      </c>
      <c r="AN76" s="74" t="s">
        <v>24</v>
      </c>
      <c r="AO76" s="74" t="s">
        <v>24</v>
      </c>
      <c r="AP76" s="74" t="s">
        <v>24</v>
      </c>
      <c r="AQ76" s="74" t="s">
        <v>24</v>
      </c>
      <c r="AR76" s="74" t="s">
        <v>24</v>
      </c>
      <c r="AT76" s="88">
        <v>1969</v>
      </c>
      <c r="AU76" s="74" t="s">
        <v>24</v>
      </c>
      <c r="AV76" s="74" t="s">
        <v>24</v>
      </c>
      <c r="AW76" s="74" t="s">
        <v>24</v>
      </c>
      <c r="AX76" s="74" t="s">
        <v>24</v>
      </c>
      <c r="AY76" s="74" t="s">
        <v>24</v>
      </c>
      <c r="AZ76" s="74" t="s">
        <v>24</v>
      </c>
      <c r="BA76" s="74" t="s">
        <v>24</v>
      </c>
      <c r="BB76" s="74" t="s">
        <v>24</v>
      </c>
      <c r="BC76" s="74" t="s">
        <v>24</v>
      </c>
      <c r="BD76" s="74" t="s">
        <v>24</v>
      </c>
      <c r="BE76" s="74" t="s">
        <v>24</v>
      </c>
      <c r="BF76" s="74" t="s">
        <v>24</v>
      </c>
      <c r="BG76" s="74" t="s">
        <v>24</v>
      </c>
      <c r="BH76" s="74" t="s">
        <v>24</v>
      </c>
      <c r="BI76" s="74" t="s">
        <v>24</v>
      </c>
      <c r="BJ76" s="74" t="s">
        <v>24</v>
      </c>
      <c r="BK76" s="74" t="s">
        <v>24</v>
      </c>
      <c r="BL76" s="74" t="s">
        <v>24</v>
      </c>
      <c r="BM76" s="74" t="s">
        <v>24</v>
      </c>
      <c r="BN76" s="74" t="s">
        <v>24</v>
      </c>
      <c r="BP76" s="88">
        <v>1969</v>
      </c>
    </row>
    <row r="77" spans="2:68">
      <c r="B77" s="88">
        <v>1970</v>
      </c>
      <c r="C77" s="74" t="s">
        <v>24</v>
      </c>
      <c r="D77" s="74" t="s">
        <v>24</v>
      </c>
      <c r="E77" s="74" t="s">
        <v>24</v>
      </c>
      <c r="F77" s="74" t="s">
        <v>24</v>
      </c>
      <c r="G77" s="74" t="s">
        <v>24</v>
      </c>
      <c r="H77" s="74" t="s">
        <v>24</v>
      </c>
      <c r="I77" s="74" t="s">
        <v>24</v>
      </c>
      <c r="J77" s="74" t="s">
        <v>24</v>
      </c>
      <c r="K77" s="74" t="s">
        <v>24</v>
      </c>
      <c r="L77" s="74" t="s">
        <v>24</v>
      </c>
      <c r="M77" s="74" t="s">
        <v>24</v>
      </c>
      <c r="N77" s="74" t="s">
        <v>24</v>
      </c>
      <c r="O77" s="74" t="s">
        <v>24</v>
      </c>
      <c r="P77" s="74" t="s">
        <v>24</v>
      </c>
      <c r="Q77" s="74" t="s">
        <v>24</v>
      </c>
      <c r="R77" s="74" t="s">
        <v>24</v>
      </c>
      <c r="S77" s="74" t="s">
        <v>24</v>
      </c>
      <c r="T77" s="74" t="s">
        <v>24</v>
      </c>
      <c r="U77" s="74" t="s">
        <v>24</v>
      </c>
      <c r="V77" s="74" t="s">
        <v>24</v>
      </c>
      <c r="X77" s="88">
        <v>1970</v>
      </c>
      <c r="Y77" s="74" t="s">
        <v>24</v>
      </c>
      <c r="Z77" s="74" t="s">
        <v>24</v>
      </c>
      <c r="AA77" s="74" t="s">
        <v>24</v>
      </c>
      <c r="AB77" s="74" t="s">
        <v>24</v>
      </c>
      <c r="AC77" s="74" t="s">
        <v>24</v>
      </c>
      <c r="AD77" s="74" t="s">
        <v>24</v>
      </c>
      <c r="AE77" s="74" t="s">
        <v>24</v>
      </c>
      <c r="AF77" s="74" t="s">
        <v>24</v>
      </c>
      <c r="AG77" s="74" t="s">
        <v>24</v>
      </c>
      <c r="AH77" s="74" t="s">
        <v>24</v>
      </c>
      <c r="AI77" s="74" t="s">
        <v>24</v>
      </c>
      <c r="AJ77" s="74" t="s">
        <v>24</v>
      </c>
      <c r="AK77" s="74" t="s">
        <v>24</v>
      </c>
      <c r="AL77" s="74" t="s">
        <v>24</v>
      </c>
      <c r="AM77" s="74" t="s">
        <v>24</v>
      </c>
      <c r="AN77" s="74" t="s">
        <v>24</v>
      </c>
      <c r="AO77" s="74" t="s">
        <v>24</v>
      </c>
      <c r="AP77" s="74" t="s">
        <v>24</v>
      </c>
      <c r="AQ77" s="74" t="s">
        <v>24</v>
      </c>
      <c r="AR77" s="74" t="s">
        <v>24</v>
      </c>
      <c r="AT77" s="88">
        <v>1970</v>
      </c>
      <c r="AU77" s="74" t="s">
        <v>24</v>
      </c>
      <c r="AV77" s="74" t="s">
        <v>24</v>
      </c>
      <c r="AW77" s="74" t="s">
        <v>24</v>
      </c>
      <c r="AX77" s="74" t="s">
        <v>24</v>
      </c>
      <c r="AY77" s="74" t="s">
        <v>24</v>
      </c>
      <c r="AZ77" s="74" t="s">
        <v>24</v>
      </c>
      <c r="BA77" s="74" t="s">
        <v>24</v>
      </c>
      <c r="BB77" s="74" t="s">
        <v>24</v>
      </c>
      <c r="BC77" s="74" t="s">
        <v>24</v>
      </c>
      <c r="BD77" s="74" t="s">
        <v>24</v>
      </c>
      <c r="BE77" s="74" t="s">
        <v>24</v>
      </c>
      <c r="BF77" s="74" t="s">
        <v>24</v>
      </c>
      <c r="BG77" s="74" t="s">
        <v>24</v>
      </c>
      <c r="BH77" s="74" t="s">
        <v>24</v>
      </c>
      <c r="BI77" s="74" t="s">
        <v>24</v>
      </c>
      <c r="BJ77" s="74" t="s">
        <v>24</v>
      </c>
      <c r="BK77" s="74" t="s">
        <v>24</v>
      </c>
      <c r="BL77" s="74" t="s">
        <v>24</v>
      </c>
      <c r="BM77" s="74" t="s">
        <v>24</v>
      </c>
      <c r="BN77" s="74" t="s">
        <v>24</v>
      </c>
      <c r="BP77" s="88">
        <v>1970</v>
      </c>
    </row>
    <row r="78" spans="2:68">
      <c r="B78" s="88">
        <v>1971</v>
      </c>
      <c r="C78" s="74" t="s">
        <v>24</v>
      </c>
      <c r="D78" s="74" t="s">
        <v>24</v>
      </c>
      <c r="E78" s="74" t="s">
        <v>24</v>
      </c>
      <c r="F78" s="74" t="s">
        <v>24</v>
      </c>
      <c r="G78" s="74" t="s">
        <v>24</v>
      </c>
      <c r="H78" s="74" t="s">
        <v>24</v>
      </c>
      <c r="I78" s="74" t="s">
        <v>24</v>
      </c>
      <c r="J78" s="74" t="s">
        <v>24</v>
      </c>
      <c r="K78" s="74" t="s">
        <v>24</v>
      </c>
      <c r="L78" s="74" t="s">
        <v>24</v>
      </c>
      <c r="M78" s="74" t="s">
        <v>24</v>
      </c>
      <c r="N78" s="74" t="s">
        <v>24</v>
      </c>
      <c r="O78" s="74" t="s">
        <v>24</v>
      </c>
      <c r="P78" s="74" t="s">
        <v>24</v>
      </c>
      <c r="Q78" s="74" t="s">
        <v>24</v>
      </c>
      <c r="R78" s="74" t="s">
        <v>24</v>
      </c>
      <c r="S78" s="74" t="s">
        <v>24</v>
      </c>
      <c r="T78" s="74" t="s">
        <v>24</v>
      </c>
      <c r="U78" s="74" t="s">
        <v>24</v>
      </c>
      <c r="V78" s="74" t="s">
        <v>24</v>
      </c>
      <c r="X78" s="88">
        <v>1971</v>
      </c>
      <c r="Y78" s="74" t="s">
        <v>24</v>
      </c>
      <c r="Z78" s="74" t="s">
        <v>24</v>
      </c>
      <c r="AA78" s="74" t="s">
        <v>24</v>
      </c>
      <c r="AB78" s="74" t="s">
        <v>24</v>
      </c>
      <c r="AC78" s="74" t="s">
        <v>24</v>
      </c>
      <c r="AD78" s="74" t="s">
        <v>24</v>
      </c>
      <c r="AE78" s="74" t="s">
        <v>24</v>
      </c>
      <c r="AF78" s="74" t="s">
        <v>24</v>
      </c>
      <c r="AG78" s="74" t="s">
        <v>24</v>
      </c>
      <c r="AH78" s="74" t="s">
        <v>24</v>
      </c>
      <c r="AI78" s="74" t="s">
        <v>24</v>
      </c>
      <c r="AJ78" s="74" t="s">
        <v>24</v>
      </c>
      <c r="AK78" s="74" t="s">
        <v>24</v>
      </c>
      <c r="AL78" s="74" t="s">
        <v>24</v>
      </c>
      <c r="AM78" s="74" t="s">
        <v>24</v>
      </c>
      <c r="AN78" s="74" t="s">
        <v>24</v>
      </c>
      <c r="AO78" s="74" t="s">
        <v>24</v>
      </c>
      <c r="AP78" s="74" t="s">
        <v>24</v>
      </c>
      <c r="AQ78" s="74" t="s">
        <v>24</v>
      </c>
      <c r="AR78" s="74" t="s">
        <v>24</v>
      </c>
      <c r="AT78" s="88">
        <v>1971</v>
      </c>
      <c r="AU78" s="74" t="s">
        <v>24</v>
      </c>
      <c r="AV78" s="74" t="s">
        <v>24</v>
      </c>
      <c r="AW78" s="74" t="s">
        <v>24</v>
      </c>
      <c r="AX78" s="74" t="s">
        <v>24</v>
      </c>
      <c r="AY78" s="74" t="s">
        <v>24</v>
      </c>
      <c r="AZ78" s="74" t="s">
        <v>24</v>
      </c>
      <c r="BA78" s="74" t="s">
        <v>24</v>
      </c>
      <c r="BB78" s="74" t="s">
        <v>24</v>
      </c>
      <c r="BC78" s="74" t="s">
        <v>24</v>
      </c>
      <c r="BD78" s="74" t="s">
        <v>24</v>
      </c>
      <c r="BE78" s="74" t="s">
        <v>24</v>
      </c>
      <c r="BF78" s="74" t="s">
        <v>24</v>
      </c>
      <c r="BG78" s="74" t="s">
        <v>24</v>
      </c>
      <c r="BH78" s="74" t="s">
        <v>24</v>
      </c>
      <c r="BI78" s="74" t="s">
        <v>24</v>
      </c>
      <c r="BJ78" s="74" t="s">
        <v>24</v>
      </c>
      <c r="BK78" s="74" t="s">
        <v>24</v>
      </c>
      <c r="BL78" s="74" t="s">
        <v>24</v>
      </c>
      <c r="BM78" s="74" t="s">
        <v>24</v>
      </c>
      <c r="BN78" s="74" t="s">
        <v>24</v>
      </c>
      <c r="BP78" s="88">
        <v>1971</v>
      </c>
    </row>
    <row r="79" spans="2:68">
      <c r="B79" s="88">
        <v>1972</v>
      </c>
      <c r="C79" s="74" t="s">
        <v>24</v>
      </c>
      <c r="D79" s="74" t="s">
        <v>24</v>
      </c>
      <c r="E79" s="74" t="s">
        <v>24</v>
      </c>
      <c r="F79" s="74" t="s">
        <v>24</v>
      </c>
      <c r="G79" s="74" t="s">
        <v>24</v>
      </c>
      <c r="H79" s="74" t="s">
        <v>24</v>
      </c>
      <c r="I79" s="74" t="s">
        <v>24</v>
      </c>
      <c r="J79" s="74" t="s">
        <v>24</v>
      </c>
      <c r="K79" s="74" t="s">
        <v>24</v>
      </c>
      <c r="L79" s="74" t="s">
        <v>24</v>
      </c>
      <c r="M79" s="74" t="s">
        <v>24</v>
      </c>
      <c r="N79" s="74" t="s">
        <v>24</v>
      </c>
      <c r="O79" s="74" t="s">
        <v>24</v>
      </c>
      <c r="P79" s="74" t="s">
        <v>24</v>
      </c>
      <c r="Q79" s="74" t="s">
        <v>24</v>
      </c>
      <c r="R79" s="74" t="s">
        <v>24</v>
      </c>
      <c r="S79" s="74" t="s">
        <v>24</v>
      </c>
      <c r="T79" s="74" t="s">
        <v>24</v>
      </c>
      <c r="U79" s="74" t="s">
        <v>24</v>
      </c>
      <c r="V79" s="74" t="s">
        <v>24</v>
      </c>
      <c r="X79" s="88">
        <v>1972</v>
      </c>
      <c r="Y79" s="74" t="s">
        <v>24</v>
      </c>
      <c r="Z79" s="74" t="s">
        <v>24</v>
      </c>
      <c r="AA79" s="74" t="s">
        <v>24</v>
      </c>
      <c r="AB79" s="74" t="s">
        <v>24</v>
      </c>
      <c r="AC79" s="74" t="s">
        <v>24</v>
      </c>
      <c r="AD79" s="74" t="s">
        <v>24</v>
      </c>
      <c r="AE79" s="74" t="s">
        <v>24</v>
      </c>
      <c r="AF79" s="74" t="s">
        <v>24</v>
      </c>
      <c r="AG79" s="74" t="s">
        <v>24</v>
      </c>
      <c r="AH79" s="74" t="s">
        <v>24</v>
      </c>
      <c r="AI79" s="74" t="s">
        <v>24</v>
      </c>
      <c r="AJ79" s="74" t="s">
        <v>24</v>
      </c>
      <c r="AK79" s="74" t="s">
        <v>24</v>
      </c>
      <c r="AL79" s="74" t="s">
        <v>24</v>
      </c>
      <c r="AM79" s="74" t="s">
        <v>24</v>
      </c>
      <c r="AN79" s="74" t="s">
        <v>24</v>
      </c>
      <c r="AO79" s="74" t="s">
        <v>24</v>
      </c>
      <c r="AP79" s="74" t="s">
        <v>24</v>
      </c>
      <c r="AQ79" s="74" t="s">
        <v>24</v>
      </c>
      <c r="AR79" s="74" t="s">
        <v>24</v>
      </c>
      <c r="AT79" s="88">
        <v>1972</v>
      </c>
      <c r="AU79" s="74" t="s">
        <v>24</v>
      </c>
      <c r="AV79" s="74" t="s">
        <v>24</v>
      </c>
      <c r="AW79" s="74" t="s">
        <v>24</v>
      </c>
      <c r="AX79" s="74" t="s">
        <v>24</v>
      </c>
      <c r="AY79" s="74" t="s">
        <v>24</v>
      </c>
      <c r="AZ79" s="74" t="s">
        <v>24</v>
      </c>
      <c r="BA79" s="74" t="s">
        <v>24</v>
      </c>
      <c r="BB79" s="74" t="s">
        <v>24</v>
      </c>
      <c r="BC79" s="74" t="s">
        <v>24</v>
      </c>
      <c r="BD79" s="74" t="s">
        <v>24</v>
      </c>
      <c r="BE79" s="74" t="s">
        <v>24</v>
      </c>
      <c r="BF79" s="74" t="s">
        <v>24</v>
      </c>
      <c r="BG79" s="74" t="s">
        <v>24</v>
      </c>
      <c r="BH79" s="74" t="s">
        <v>24</v>
      </c>
      <c r="BI79" s="74" t="s">
        <v>24</v>
      </c>
      <c r="BJ79" s="74" t="s">
        <v>24</v>
      </c>
      <c r="BK79" s="74" t="s">
        <v>24</v>
      </c>
      <c r="BL79" s="74" t="s">
        <v>24</v>
      </c>
      <c r="BM79" s="74" t="s">
        <v>24</v>
      </c>
      <c r="BN79" s="74" t="s">
        <v>24</v>
      </c>
      <c r="BP79" s="88">
        <v>1972</v>
      </c>
    </row>
    <row r="80" spans="2:68">
      <c r="B80" s="88">
        <v>1973</v>
      </c>
      <c r="C80" s="74" t="s">
        <v>24</v>
      </c>
      <c r="D80" s="74" t="s">
        <v>24</v>
      </c>
      <c r="E80" s="74" t="s">
        <v>24</v>
      </c>
      <c r="F80" s="74" t="s">
        <v>24</v>
      </c>
      <c r="G80" s="74" t="s">
        <v>24</v>
      </c>
      <c r="H80" s="74" t="s">
        <v>24</v>
      </c>
      <c r="I80" s="74" t="s">
        <v>24</v>
      </c>
      <c r="J80" s="74" t="s">
        <v>24</v>
      </c>
      <c r="K80" s="74" t="s">
        <v>24</v>
      </c>
      <c r="L80" s="74" t="s">
        <v>24</v>
      </c>
      <c r="M80" s="74" t="s">
        <v>24</v>
      </c>
      <c r="N80" s="74" t="s">
        <v>24</v>
      </c>
      <c r="O80" s="74" t="s">
        <v>24</v>
      </c>
      <c r="P80" s="74" t="s">
        <v>24</v>
      </c>
      <c r="Q80" s="74" t="s">
        <v>24</v>
      </c>
      <c r="R80" s="74" t="s">
        <v>24</v>
      </c>
      <c r="S80" s="74" t="s">
        <v>24</v>
      </c>
      <c r="T80" s="74" t="s">
        <v>24</v>
      </c>
      <c r="U80" s="74" t="s">
        <v>24</v>
      </c>
      <c r="V80" s="74" t="s">
        <v>24</v>
      </c>
      <c r="X80" s="88">
        <v>1973</v>
      </c>
      <c r="Y80" s="74" t="s">
        <v>24</v>
      </c>
      <c r="Z80" s="74" t="s">
        <v>24</v>
      </c>
      <c r="AA80" s="74" t="s">
        <v>24</v>
      </c>
      <c r="AB80" s="74" t="s">
        <v>24</v>
      </c>
      <c r="AC80" s="74" t="s">
        <v>24</v>
      </c>
      <c r="AD80" s="74" t="s">
        <v>24</v>
      </c>
      <c r="AE80" s="74" t="s">
        <v>24</v>
      </c>
      <c r="AF80" s="74" t="s">
        <v>24</v>
      </c>
      <c r="AG80" s="74" t="s">
        <v>24</v>
      </c>
      <c r="AH80" s="74" t="s">
        <v>24</v>
      </c>
      <c r="AI80" s="74" t="s">
        <v>24</v>
      </c>
      <c r="AJ80" s="74" t="s">
        <v>24</v>
      </c>
      <c r="AK80" s="74" t="s">
        <v>24</v>
      </c>
      <c r="AL80" s="74" t="s">
        <v>24</v>
      </c>
      <c r="AM80" s="74" t="s">
        <v>24</v>
      </c>
      <c r="AN80" s="74" t="s">
        <v>24</v>
      </c>
      <c r="AO80" s="74" t="s">
        <v>24</v>
      </c>
      <c r="AP80" s="74" t="s">
        <v>24</v>
      </c>
      <c r="AQ80" s="74" t="s">
        <v>24</v>
      </c>
      <c r="AR80" s="74" t="s">
        <v>24</v>
      </c>
      <c r="AT80" s="88">
        <v>1973</v>
      </c>
      <c r="AU80" s="74" t="s">
        <v>24</v>
      </c>
      <c r="AV80" s="74" t="s">
        <v>24</v>
      </c>
      <c r="AW80" s="74" t="s">
        <v>24</v>
      </c>
      <c r="AX80" s="74" t="s">
        <v>24</v>
      </c>
      <c r="AY80" s="74" t="s">
        <v>24</v>
      </c>
      <c r="AZ80" s="74" t="s">
        <v>24</v>
      </c>
      <c r="BA80" s="74" t="s">
        <v>24</v>
      </c>
      <c r="BB80" s="74" t="s">
        <v>24</v>
      </c>
      <c r="BC80" s="74" t="s">
        <v>24</v>
      </c>
      <c r="BD80" s="74" t="s">
        <v>24</v>
      </c>
      <c r="BE80" s="74" t="s">
        <v>24</v>
      </c>
      <c r="BF80" s="74" t="s">
        <v>24</v>
      </c>
      <c r="BG80" s="74" t="s">
        <v>24</v>
      </c>
      <c r="BH80" s="74" t="s">
        <v>24</v>
      </c>
      <c r="BI80" s="74" t="s">
        <v>24</v>
      </c>
      <c r="BJ80" s="74" t="s">
        <v>24</v>
      </c>
      <c r="BK80" s="74" t="s">
        <v>24</v>
      </c>
      <c r="BL80" s="74" t="s">
        <v>24</v>
      </c>
      <c r="BM80" s="74" t="s">
        <v>24</v>
      </c>
      <c r="BN80" s="74" t="s">
        <v>24</v>
      </c>
      <c r="BP80" s="88">
        <v>1973</v>
      </c>
    </row>
    <row r="81" spans="2:68">
      <c r="B81" s="88">
        <v>1974</v>
      </c>
      <c r="C81" s="74" t="s">
        <v>24</v>
      </c>
      <c r="D81" s="74" t="s">
        <v>24</v>
      </c>
      <c r="E81" s="74" t="s">
        <v>24</v>
      </c>
      <c r="F81" s="74" t="s">
        <v>24</v>
      </c>
      <c r="G81" s="74" t="s">
        <v>24</v>
      </c>
      <c r="H81" s="74" t="s">
        <v>24</v>
      </c>
      <c r="I81" s="74" t="s">
        <v>24</v>
      </c>
      <c r="J81" s="74" t="s">
        <v>24</v>
      </c>
      <c r="K81" s="74" t="s">
        <v>24</v>
      </c>
      <c r="L81" s="74" t="s">
        <v>24</v>
      </c>
      <c r="M81" s="74" t="s">
        <v>24</v>
      </c>
      <c r="N81" s="74" t="s">
        <v>24</v>
      </c>
      <c r="O81" s="74" t="s">
        <v>24</v>
      </c>
      <c r="P81" s="74" t="s">
        <v>24</v>
      </c>
      <c r="Q81" s="74" t="s">
        <v>24</v>
      </c>
      <c r="R81" s="74" t="s">
        <v>24</v>
      </c>
      <c r="S81" s="74" t="s">
        <v>24</v>
      </c>
      <c r="T81" s="74" t="s">
        <v>24</v>
      </c>
      <c r="U81" s="74" t="s">
        <v>24</v>
      </c>
      <c r="V81" s="74" t="s">
        <v>24</v>
      </c>
      <c r="X81" s="88">
        <v>1974</v>
      </c>
      <c r="Y81" s="74" t="s">
        <v>24</v>
      </c>
      <c r="Z81" s="74" t="s">
        <v>24</v>
      </c>
      <c r="AA81" s="74" t="s">
        <v>24</v>
      </c>
      <c r="AB81" s="74" t="s">
        <v>24</v>
      </c>
      <c r="AC81" s="74" t="s">
        <v>24</v>
      </c>
      <c r="AD81" s="74" t="s">
        <v>24</v>
      </c>
      <c r="AE81" s="74" t="s">
        <v>24</v>
      </c>
      <c r="AF81" s="74" t="s">
        <v>24</v>
      </c>
      <c r="AG81" s="74" t="s">
        <v>24</v>
      </c>
      <c r="AH81" s="74" t="s">
        <v>24</v>
      </c>
      <c r="AI81" s="74" t="s">
        <v>24</v>
      </c>
      <c r="AJ81" s="74" t="s">
        <v>24</v>
      </c>
      <c r="AK81" s="74" t="s">
        <v>24</v>
      </c>
      <c r="AL81" s="74" t="s">
        <v>24</v>
      </c>
      <c r="AM81" s="74" t="s">
        <v>24</v>
      </c>
      <c r="AN81" s="74" t="s">
        <v>24</v>
      </c>
      <c r="AO81" s="74" t="s">
        <v>24</v>
      </c>
      <c r="AP81" s="74" t="s">
        <v>24</v>
      </c>
      <c r="AQ81" s="74" t="s">
        <v>24</v>
      </c>
      <c r="AR81" s="74" t="s">
        <v>24</v>
      </c>
      <c r="AT81" s="88">
        <v>1974</v>
      </c>
      <c r="AU81" s="74" t="s">
        <v>24</v>
      </c>
      <c r="AV81" s="74" t="s">
        <v>24</v>
      </c>
      <c r="AW81" s="74" t="s">
        <v>24</v>
      </c>
      <c r="AX81" s="74" t="s">
        <v>24</v>
      </c>
      <c r="AY81" s="74" t="s">
        <v>24</v>
      </c>
      <c r="AZ81" s="74" t="s">
        <v>24</v>
      </c>
      <c r="BA81" s="74" t="s">
        <v>24</v>
      </c>
      <c r="BB81" s="74" t="s">
        <v>24</v>
      </c>
      <c r="BC81" s="74" t="s">
        <v>24</v>
      </c>
      <c r="BD81" s="74" t="s">
        <v>24</v>
      </c>
      <c r="BE81" s="74" t="s">
        <v>24</v>
      </c>
      <c r="BF81" s="74" t="s">
        <v>24</v>
      </c>
      <c r="BG81" s="74" t="s">
        <v>24</v>
      </c>
      <c r="BH81" s="74" t="s">
        <v>24</v>
      </c>
      <c r="BI81" s="74" t="s">
        <v>24</v>
      </c>
      <c r="BJ81" s="74" t="s">
        <v>24</v>
      </c>
      <c r="BK81" s="74" t="s">
        <v>24</v>
      </c>
      <c r="BL81" s="74" t="s">
        <v>24</v>
      </c>
      <c r="BM81" s="74" t="s">
        <v>24</v>
      </c>
      <c r="BN81" s="74" t="s">
        <v>24</v>
      </c>
      <c r="BP81" s="88">
        <v>1974</v>
      </c>
    </row>
    <row r="82" spans="2:68">
      <c r="B82" s="88">
        <v>1975</v>
      </c>
      <c r="C82" s="74" t="s">
        <v>24</v>
      </c>
      <c r="D82" s="74" t="s">
        <v>24</v>
      </c>
      <c r="E82" s="74" t="s">
        <v>24</v>
      </c>
      <c r="F82" s="74" t="s">
        <v>24</v>
      </c>
      <c r="G82" s="74" t="s">
        <v>24</v>
      </c>
      <c r="H82" s="74" t="s">
        <v>24</v>
      </c>
      <c r="I82" s="74" t="s">
        <v>24</v>
      </c>
      <c r="J82" s="74" t="s">
        <v>24</v>
      </c>
      <c r="K82" s="74" t="s">
        <v>24</v>
      </c>
      <c r="L82" s="74" t="s">
        <v>24</v>
      </c>
      <c r="M82" s="74" t="s">
        <v>24</v>
      </c>
      <c r="N82" s="74" t="s">
        <v>24</v>
      </c>
      <c r="O82" s="74" t="s">
        <v>24</v>
      </c>
      <c r="P82" s="74" t="s">
        <v>24</v>
      </c>
      <c r="Q82" s="74" t="s">
        <v>24</v>
      </c>
      <c r="R82" s="74" t="s">
        <v>24</v>
      </c>
      <c r="S82" s="74" t="s">
        <v>24</v>
      </c>
      <c r="T82" s="74" t="s">
        <v>24</v>
      </c>
      <c r="U82" s="74" t="s">
        <v>24</v>
      </c>
      <c r="V82" s="74" t="s">
        <v>24</v>
      </c>
      <c r="X82" s="88">
        <v>1975</v>
      </c>
      <c r="Y82" s="74" t="s">
        <v>24</v>
      </c>
      <c r="Z82" s="74" t="s">
        <v>24</v>
      </c>
      <c r="AA82" s="74" t="s">
        <v>24</v>
      </c>
      <c r="AB82" s="74" t="s">
        <v>24</v>
      </c>
      <c r="AC82" s="74" t="s">
        <v>24</v>
      </c>
      <c r="AD82" s="74" t="s">
        <v>24</v>
      </c>
      <c r="AE82" s="74" t="s">
        <v>24</v>
      </c>
      <c r="AF82" s="74" t="s">
        <v>24</v>
      </c>
      <c r="AG82" s="74" t="s">
        <v>24</v>
      </c>
      <c r="AH82" s="74" t="s">
        <v>24</v>
      </c>
      <c r="AI82" s="74" t="s">
        <v>24</v>
      </c>
      <c r="AJ82" s="74" t="s">
        <v>24</v>
      </c>
      <c r="AK82" s="74" t="s">
        <v>24</v>
      </c>
      <c r="AL82" s="74" t="s">
        <v>24</v>
      </c>
      <c r="AM82" s="74" t="s">
        <v>24</v>
      </c>
      <c r="AN82" s="74" t="s">
        <v>24</v>
      </c>
      <c r="AO82" s="74" t="s">
        <v>24</v>
      </c>
      <c r="AP82" s="74" t="s">
        <v>24</v>
      </c>
      <c r="AQ82" s="74" t="s">
        <v>24</v>
      </c>
      <c r="AR82" s="74" t="s">
        <v>24</v>
      </c>
      <c r="AT82" s="88">
        <v>1975</v>
      </c>
      <c r="AU82" s="74" t="s">
        <v>24</v>
      </c>
      <c r="AV82" s="74" t="s">
        <v>24</v>
      </c>
      <c r="AW82" s="74" t="s">
        <v>24</v>
      </c>
      <c r="AX82" s="74" t="s">
        <v>24</v>
      </c>
      <c r="AY82" s="74" t="s">
        <v>24</v>
      </c>
      <c r="AZ82" s="74" t="s">
        <v>24</v>
      </c>
      <c r="BA82" s="74" t="s">
        <v>24</v>
      </c>
      <c r="BB82" s="74" t="s">
        <v>24</v>
      </c>
      <c r="BC82" s="74" t="s">
        <v>24</v>
      </c>
      <c r="BD82" s="74" t="s">
        <v>24</v>
      </c>
      <c r="BE82" s="74" t="s">
        <v>24</v>
      </c>
      <c r="BF82" s="74" t="s">
        <v>24</v>
      </c>
      <c r="BG82" s="74" t="s">
        <v>24</v>
      </c>
      <c r="BH82" s="74" t="s">
        <v>24</v>
      </c>
      <c r="BI82" s="74" t="s">
        <v>24</v>
      </c>
      <c r="BJ82" s="74" t="s">
        <v>24</v>
      </c>
      <c r="BK82" s="74" t="s">
        <v>24</v>
      </c>
      <c r="BL82" s="74" t="s">
        <v>24</v>
      </c>
      <c r="BM82" s="74" t="s">
        <v>24</v>
      </c>
      <c r="BN82" s="74" t="s">
        <v>24</v>
      </c>
      <c r="BP82" s="88">
        <v>1975</v>
      </c>
    </row>
    <row r="83" spans="2:68">
      <c r="B83" s="88">
        <v>1976</v>
      </c>
      <c r="C83" s="74" t="s">
        <v>24</v>
      </c>
      <c r="D83" s="74" t="s">
        <v>24</v>
      </c>
      <c r="E83" s="74" t="s">
        <v>24</v>
      </c>
      <c r="F83" s="74" t="s">
        <v>24</v>
      </c>
      <c r="G83" s="74" t="s">
        <v>24</v>
      </c>
      <c r="H83" s="74" t="s">
        <v>24</v>
      </c>
      <c r="I83" s="74" t="s">
        <v>24</v>
      </c>
      <c r="J83" s="74" t="s">
        <v>24</v>
      </c>
      <c r="K83" s="74" t="s">
        <v>24</v>
      </c>
      <c r="L83" s="74" t="s">
        <v>24</v>
      </c>
      <c r="M83" s="74" t="s">
        <v>24</v>
      </c>
      <c r="N83" s="74" t="s">
        <v>24</v>
      </c>
      <c r="O83" s="74" t="s">
        <v>24</v>
      </c>
      <c r="P83" s="74" t="s">
        <v>24</v>
      </c>
      <c r="Q83" s="74" t="s">
        <v>24</v>
      </c>
      <c r="R83" s="74" t="s">
        <v>24</v>
      </c>
      <c r="S83" s="74" t="s">
        <v>24</v>
      </c>
      <c r="T83" s="74" t="s">
        <v>24</v>
      </c>
      <c r="U83" s="74" t="s">
        <v>24</v>
      </c>
      <c r="V83" s="74" t="s">
        <v>24</v>
      </c>
      <c r="X83" s="88">
        <v>1976</v>
      </c>
      <c r="Y83" s="74" t="s">
        <v>24</v>
      </c>
      <c r="Z83" s="74" t="s">
        <v>24</v>
      </c>
      <c r="AA83" s="74" t="s">
        <v>24</v>
      </c>
      <c r="AB83" s="74" t="s">
        <v>24</v>
      </c>
      <c r="AC83" s="74" t="s">
        <v>24</v>
      </c>
      <c r="AD83" s="74" t="s">
        <v>24</v>
      </c>
      <c r="AE83" s="74" t="s">
        <v>24</v>
      </c>
      <c r="AF83" s="74" t="s">
        <v>24</v>
      </c>
      <c r="AG83" s="74" t="s">
        <v>24</v>
      </c>
      <c r="AH83" s="74" t="s">
        <v>24</v>
      </c>
      <c r="AI83" s="74" t="s">
        <v>24</v>
      </c>
      <c r="AJ83" s="74" t="s">
        <v>24</v>
      </c>
      <c r="AK83" s="74" t="s">
        <v>24</v>
      </c>
      <c r="AL83" s="74" t="s">
        <v>24</v>
      </c>
      <c r="AM83" s="74" t="s">
        <v>24</v>
      </c>
      <c r="AN83" s="74" t="s">
        <v>24</v>
      </c>
      <c r="AO83" s="74" t="s">
        <v>24</v>
      </c>
      <c r="AP83" s="74" t="s">
        <v>24</v>
      </c>
      <c r="AQ83" s="74" t="s">
        <v>24</v>
      </c>
      <c r="AR83" s="74" t="s">
        <v>24</v>
      </c>
      <c r="AT83" s="88">
        <v>1976</v>
      </c>
      <c r="AU83" s="74" t="s">
        <v>24</v>
      </c>
      <c r="AV83" s="74" t="s">
        <v>24</v>
      </c>
      <c r="AW83" s="74" t="s">
        <v>24</v>
      </c>
      <c r="AX83" s="74" t="s">
        <v>24</v>
      </c>
      <c r="AY83" s="74" t="s">
        <v>24</v>
      </c>
      <c r="AZ83" s="74" t="s">
        <v>24</v>
      </c>
      <c r="BA83" s="74" t="s">
        <v>24</v>
      </c>
      <c r="BB83" s="74" t="s">
        <v>24</v>
      </c>
      <c r="BC83" s="74" t="s">
        <v>24</v>
      </c>
      <c r="BD83" s="74" t="s">
        <v>24</v>
      </c>
      <c r="BE83" s="74" t="s">
        <v>24</v>
      </c>
      <c r="BF83" s="74" t="s">
        <v>24</v>
      </c>
      <c r="BG83" s="74" t="s">
        <v>24</v>
      </c>
      <c r="BH83" s="74" t="s">
        <v>24</v>
      </c>
      <c r="BI83" s="74" t="s">
        <v>24</v>
      </c>
      <c r="BJ83" s="74" t="s">
        <v>24</v>
      </c>
      <c r="BK83" s="74" t="s">
        <v>24</v>
      </c>
      <c r="BL83" s="74" t="s">
        <v>24</v>
      </c>
      <c r="BM83" s="74" t="s">
        <v>24</v>
      </c>
      <c r="BN83" s="74" t="s">
        <v>24</v>
      </c>
      <c r="BP83" s="88">
        <v>1976</v>
      </c>
    </row>
    <row r="84" spans="2:68">
      <c r="B84" s="88">
        <v>1977</v>
      </c>
      <c r="C84" s="74" t="s">
        <v>24</v>
      </c>
      <c r="D84" s="74" t="s">
        <v>24</v>
      </c>
      <c r="E84" s="74" t="s">
        <v>24</v>
      </c>
      <c r="F84" s="74" t="s">
        <v>24</v>
      </c>
      <c r="G84" s="74" t="s">
        <v>24</v>
      </c>
      <c r="H84" s="74" t="s">
        <v>24</v>
      </c>
      <c r="I84" s="74" t="s">
        <v>24</v>
      </c>
      <c r="J84" s="74" t="s">
        <v>24</v>
      </c>
      <c r="K84" s="74" t="s">
        <v>24</v>
      </c>
      <c r="L84" s="74" t="s">
        <v>24</v>
      </c>
      <c r="M84" s="74" t="s">
        <v>24</v>
      </c>
      <c r="N84" s="74" t="s">
        <v>24</v>
      </c>
      <c r="O84" s="74" t="s">
        <v>24</v>
      </c>
      <c r="P84" s="74" t="s">
        <v>24</v>
      </c>
      <c r="Q84" s="74" t="s">
        <v>24</v>
      </c>
      <c r="R84" s="74" t="s">
        <v>24</v>
      </c>
      <c r="S84" s="74" t="s">
        <v>24</v>
      </c>
      <c r="T84" s="74" t="s">
        <v>24</v>
      </c>
      <c r="U84" s="74" t="s">
        <v>24</v>
      </c>
      <c r="V84" s="74" t="s">
        <v>24</v>
      </c>
      <c r="X84" s="88">
        <v>1977</v>
      </c>
      <c r="Y84" s="74" t="s">
        <v>24</v>
      </c>
      <c r="Z84" s="74" t="s">
        <v>24</v>
      </c>
      <c r="AA84" s="74" t="s">
        <v>24</v>
      </c>
      <c r="AB84" s="74" t="s">
        <v>24</v>
      </c>
      <c r="AC84" s="74" t="s">
        <v>24</v>
      </c>
      <c r="AD84" s="74" t="s">
        <v>24</v>
      </c>
      <c r="AE84" s="74" t="s">
        <v>24</v>
      </c>
      <c r="AF84" s="74" t="s">
        <v>24</v>
      </c>
      <c r="AG84" s="74" t="s">
        <v>24</v>
      </c>
      <c r="AH84" s="74" t="s">
        <v>24</v>
      </c>
      <c r="AI84" s="74" t="s">
        <v>24</v>
      </c>
      <c r="AJ84" s="74" t="s">
        <v>24</v>
      </c>
      <c r="AK84" s="74" t="s">
        <v>24</v>
      </c>
      <c r="AL84" s="74" t="s">
        <v>24</v>
      </c>
      <c r="AM84" s="74" t="s">
        <v>24</v>
      </c>
      <c r="AN84" s="74" t="s">
        <v>24</v>
      </c>
      <c r="AO84" s="74" t="s">
        <v>24</v>
      </c>
      <c r="AP84" s="74" t="s">
        <v>24</v>
      </c>
      <c r="AQ84" s="74" t="s">
        <v>24</v>
      </c>
      <c r="AR84" s="74" t="s">
        <v>24</v>
      </c>
      <c r="AT84" s="88">
        <v>1977</v>
      </c>
      <c r="AU84" s="74" t="s">
        <v>24</v>
      </c>
      <c r="AV84" s="74" t="s">
        <v>24</v>
      </c>
      <c r="AW84" s="74" t="s">
        <v>24</v>
      </c>
      <c r="AX84" s="74" t="s">
        <v>24</v>
      </c>
      <c r="AY84" s="74" t="s">
        <v>24</v>
      </c>
      <c r="AZ84" s="74" t="s">
        <v>24</v>
      </c>
      <c r="BA84" s="74" t="s">
        <v>24</v>
      </c>
      <c r="BB84" s="74" t="s">
        <v>24</v>
      </c>
      <c r="BC84" s="74" t="s">
        <v>24</v>
      </c>
      <c r="BD84" s="74" t="s">
        <v>24</v>
      </c>
      <c r="BE84" s="74" t="s">
        <v>24</v>
      </c>
      <c r="BF84" s="74" t="s">
        <v>24</v>
      </c>
      <c r="BG84" s="74" t="s">
        <v>24</v>
      </c>
      <c r="BH84" s="74" t="s">
        <v>24</v>
      </c>
      <c r="BI84" s="74" t="s">
        <v>24</v>
      </c>
      <c r="BJ84" s="74" t="s">
        <v>24</v>
      </c>
      <c r="BK84" s="74" t="s">
        <v>24</v>
      </c>
      <c r="BL84" s="74" t="s">
        <v>24</v>
      </c>
      <c r="BM84" s="74" t="s">
        <v>24</v>
      </c>
      <c r="BN84" s="74" t="s">
        <v>24</v>
      </c>
      <c r="BP84" s="88">
        <v>1977</v>
      </c>
    </row>
    <row r="85" spans="2:68">
      <c r="B85" s="88">
        <v>1978</v>
      </c>
      <c r="C85" s="74" t="s">
        <v>24</v>
      </c>
      <c r="D85" s="74" t="s">
        <v>24</v>
      </c>
      <c r="E85" s="74" t="s">
        <v>24</v>
      </c>
      <c r="F85" s="74" t="s">
        <v>24</v>
      </c>
      <c r="G85" s="74" t="s">
        <v>24</v>
      </c>
      <c r="H85" s="74" t="s">
        <v>24</v>
      </c>
      <c r="I85" s="74" t="s">
        <v>24</v>
      </c>
      <c r="J85" s="74" t="s">
        <v>24</v>
      </c>
      <c r="K85" s="74" t="s">
        <v>24</v>
      </c>
      <c r="L85" s="74" t="s">
        <v>24</v>
      </c>
      <c r="M85" s="74" t="s">
        <v>24</v>
      </c>
      <c r="N85" s="74" t="s">
        <v>24</v>
      </c>
      <c r="O85" s="74" t="s">
        <v>24</v>
      </c>
      <c r="P85" s="74" t="s">
        <v>24</v>
      </c>
      <c r="Q85" s="74" t="s">
        <v>24</v>
      </c>
      <c r="R85" s="74" t="s">
        <v>24</v>
      </c>
      <c r="S85" s="74" t="s">
        <v>24</v>
      </c>
      <c r="T85" s="74" t="s">
        <v>24</v>
      </c>
      <c r="U85" s="74" t="s">
        <v>24</v>
      </c>
      <c r="V85" s="74" t="s">
        <v>24</v>
      </c>
      <c r="X85" s="88">
        <v>1978</v>
      </c>
      <c r="Y85" s="74" t="s">
        <v>24</v>
      </c>
      <c r="Z85" s="74" t="s">
        <v>24</v>
      </c>
      <c r="AA85" s="74" t="s">
        <v>24</v>
      </c>
      <c r="AB85" s="74" t="s">
        <v>24</v>
      </c>
      <c r="AC85" s="74" t="s">
        <v>24</v>
      </c>
      <c r="AD85" s="74" t="s">
        <v>24</v>
      </c>
      <c r="AE85" s="74" t="s">
        <v>24</v>
      </c>
      <c r="AF85" s="74" t="s">
        <v>24</v>
      </c>
      <c r="AG85" s="74" t="s">
        <v>24</v>
      </c>
      <c r="AH85" s="74" t="s">
        <v>24</v>
      </c>
      <c r="AI85" s="74" t="s">
        <v>24</v>
      </c>
      <c r="AJ85" s="74" t="s">
        <v>24</v>
      </c>
      <c r="AK85" s="74" t="s">
        <v>24</v>
      </c>
      <c r="AL85" s="74" t="s">
        <v>24</v>
      </c>
      <c r="AM85" s="74" t="s">
        <v>24</v>
      </c>
      <c r="AN85" s="74" t="s">
        <v>24</v>
      </c>
      <c r="AO85" s="74" t="s">
        <v>24</v>
      </c>
      <c r="AP85" s="74" t="s">
        <v>24</v>
      </c>
      <c r="AQ85" s="74" t="s">
        <v>24</v>
      </c>
      <c r="AR85" s="74" t="s">
        <v>24</v>
      </c>
      <c r="AT85" s="88">
        <v>1978</v>
      </c>
      <c r="AU85" s="74" t="s">
        <v>24</v>
      </c>
      <c r="AV85" s="74" t="s">
        <v>24</v>
      </c>
      <c r="AW85" s="74" t="s">
        <v>24</v>
      </c>
      <c r="AX85" s="74" t="s">
        <v>24</v>
      </c>
      <c r="AY85" s="74" t="s">
        <v>24</v>
      </c>
      <c r="AZ85" s="74" t="s">
        <v>24</v>
      </c>
      <c r="BA85" s="74" t="s">
        <v>24</v>
      </c>
      <c r="BB85" s="74" t="s">
        <v>24</v>
      </c>
      <c r="BC85" s="74" t="s">
        <v>24</v>
      </c>
      <c r="BD85" s="74" t="s">
        <v>24</v>
      </c>
      <c r="BE85" s="74" t="s">
        <v>24</v>
      </c>
      <c r="BF85" s="74" t="s">
        <v>24</v>
      </c>
      <c r="BG85" s="74" t="s">
        <v>24</v>
      </c>
      <c r="BH85" s="74" t="s">
        <v>24</v>
      </c>
      <c r="BI85" s="74" t="s">
        <v>24</v>
      </c>
      <c r="BJ85" s="74" t="s">
        <v>24</v>
      </c>
      <c r="BK85" s="74" t="s">
        <v>24</v>
      </c>
      <c r="BL85" s="74" t="s">
        <v>24</v>
      </c>
      <c r="BM85" s="74" t="s">
        <v>24</v>
      </c>
      <c r="BN85" s="74" t="s">
        <v>24</v>
      </c>
      <c r="BP85" s="88">
        <v>1978</v>
      </c>
    </row>
    <row r="86" spans="2:68">
      <c r="B86" s="89">
        <v>1979</v>
      </c>
      <c r="C86" s="74">
        <v>8.5549932000000002</v>
      </c>
      <c r="D86" s="74">
        <v>1.9236660000000001</v>
      </c>
      <c r="E86" s="74">
        <v>1.2477111999999999</v>
      </c>
      <c r="F86" s="74">
        <v>4.0267976000000001</v>
      </c>
      <c r="G86" s="74">
        <v>4.9261710000000001</v>
      </c>
      <c r="H86" s="74">
        <v>3.9878040000000001</v>
      </c>
      <c r="I86" s="74">
        <v>1.3726318</v>
      </c>
      <c r="J86" s="74">
        <v>3.4308995000000002</v>
      </c>
      <c r="K86" s="74">
        <v>1.7306043</v>
      </c>
      <c r="L86" s="74">
        <v>4.1424484000000001</v>
      </c>
      <c r="M86" s="74">
        <v>3.2653962999999999</v>
      </c>
      <c r="N86" s="74">
        <v>2.7938033</v>
      </c>
      <c r="O86" s="74">
        <v>5.7351165000000002</v>
      </c>
      <c r="P86" s="74">
        <v>3.7701704</v>
      </c>
      <c r="Q86" s="74">
        <v>3.6361653</v>
      </c>
      <c r="R86" s="74">
        <v>4.0106282000000002</v>
      </c>
      <c r="S86" s="74">
        <v>4.3700564000000002</v>
      </c>
      <c r="T86" s="74">
        <v>3.7667620999999998</v>
      </c>
      <c r="U86" s="74">
        <v>3.5981329</v>
      </c>
      <c r="V86" s="74">
        <v>3.5673159999999999</v>
      </c>
      <c r="X86" s="89">
        <v>1979</v>
      </c>
      <c r="Y86" s="74">
        <v>8.2493750000000006</v>
      </c>
      <c r="Z86" s="74">
        <v>0.77191469999999995</v>
      </c>
      <c r="AA86" s="74">
        <v>0.49047180000000001</v>
      </c>
      <c r="AB86" s="74">
        <v>0.3110173</v>
      </c>
      <c r="AC86" s="74">
        <v>0.16374379999999999</v>
      </c>
      <c r="AD86" s="74">
        <v>0.16907259999999999</v>
      </c>
      <c r="AE86" s="74">
        <v>0.3561298</v>
      </c>
      <c r="AF86" s="74">
        <v>0.45061590000000001</v>
      </c>
      <c r="AG86" s="74">
        <v>0.5174725</v>
      </c>
      <c r="AH86" s="74">
        <v>0.27404770000000001</v>
      </c>
      <c r="AI86" s="74">
        <v>1.0498301999999999</v>
      </c>
      <c r="AJ86" s="74">
        <v>0.54960759999999997</v>
      </c>
      <c r="AK86" s="74">
        <v>0.32890190000000002</v>
      </c>
      <c r="AL86" s="74">
        <v>0.72667820000000005</v>
      </c>
      <c r="AM86" s="74">
        <v>1.4440919999999999</v>
      </c>
      <c r="AN86" s="74">
        <v>0</v>
      </c>
      <c r="AO86" s="74">
        <v>1.0771451000000001</v>
      </c>
      <c r="AP86" s="74">
        <v>1.4672223</v>
      </c>
      <c r="AQ86" s="74">
        <v>1.0878595</v>
      </c>
      <c r="AR86" s="74">
        <v>1.0221389000000001</v>
      </c>
      <c r="AT86" s="89">
        <v>1979</v>
      </c>
      <c r="AU86" s="74">
        <v>8.4057747999999997</v>
      </c>
      <c r="AV86" s="74">
        <v>1.3599962999999999</v>
      </c>
      <c r="AW86" s="74">
        <v>0.87801220000000002</v>
      </c>
      <c r="AX86" s="74">
        <v>2.2077425000000002</v>
      </c>
      <c r="AY86" s="74">
        <v>2.580641</v>
      </c>
      <c r="AZ86" s="74">
        <v>2.0950359000000001</v>
      </c>
      <c r="BA86" s="74">
        <v>0.8738089</v>
      </c>
      <c r="BB86" s="74">
        <v>1.9776156</v>
      </c>
      <c r="BC86" s="74">
        <v>1.1378333</v>
      </c>
      <c r="BD86" s="74">
        <v>2.2632115000000002</v>
      </c>
      <c r="BE86" s="74">
        <v>2.1819264999999999</v>
      </c>
      <c r="BF86" s="74">
        <v>1.662439</v>
      </c>
      <c r="BG86" s="74">
        <v>2.9158268999999999</v>
      </c>
      <c r="BH86" s="74">
        <v>2.1403235</v>
      </c>
      <c r="BI86" s="74">
        <v>2.4144739999999998</v>
      </c>
      <c r="BJ86" s="74">
        <v>1.6017490999999999</v>
      </c>
      <c r="BK86" s="74">
        <v>2.1644397</v>
      </c>
      <c r="BL86" s="74">
        <v>2.1118432</v>
      </c>
      <c r="BM86" s="74">
        <v>2.3422868000000001</v>
      </c>
      <c r="BN86" s="74">
        <v>2.2722733000000002</v>
      </c>
      <c r="BP86" s="89">
        <v>1979</v>
      </c>
    </row>
    <row r="87" spans="2:68">
      <c r="B87" s="89">
        <v>1980</v>
      </c>
      <c r="C87" s="74">
        <v>10.346683000000001</v>
      </c>
      <c r="D87" s="74">
        <v>1.9483244</v>
      </c>
      <c r="E87" s="74">
        <v>1.2298894</v>
      </c>
      <c r="F87" s="74">
        <v>3.6007652000000001</v>
      </c>
      <c r="G87" s="74">
        <v>2.3290334000000001</v>
      </c>
      <c r="H87" s="74">
        <v>4.0946486000000002</v>
      </c>
      <c r="I87" s="74">
        <v>2.6674001999999999</v>
      </c>
      <c r="J87" s="74">
        <v>3.5028001999999998</v>
      </c>
      <c r="K87" s="74">
        <v>3.6174127999999999</v>
      </c>
      <c r="L87" s="74">
        <v>5.2616624999999999</v>
      </c>
      <c r="M87" s="74">
        <v>4.2874508999999996</v>
      </c>
      <c r="N87" s="74">
        <v>2.1866167999999999</v>
      </c>
      <c r="O87" s="74">
        <v>3.1882332999999998</v>
      </c>
      <c r="P87" s="74">
        <v>1.6274782999999999</v>
      </c>
      <c r="Q87" s="74">
        <v>1.1757097999999999</v>
      </c>
      <c r="R87" s="74">
        <v>6.8379408000000002</v>
      </c>
      <c r="S87" s="74">
        <v>4.0646275999999997</v>
      </c>
      <c r="T87" s="74">
        <v>3.6647487999999999</v>
      </c>
      <c r="U87" s="74">
        <v>3.6113086999999999</v>
      </c>
      <c r="V87" s="74">
        <v>3.6572992000000002</v>
      </c>
      <c r="X87" s="89">
        <v>1980</v>
      </c>
      <c r="Y87" s="74">
        <v>6.5182792000000003</v>
      </c>
      <c r="Z87" s="74">
        <v>0.46923019999999999</v>
      </c>
      <c r="AA87" s="74">
        <v>0.64334020000000003</v>
      </c>
      <c r="AB87" s="74">
        <v>0.31199690000000002</v>
      </c>
      <c r="AC87" s="74">
        <v>0.95984029999999998</v>
      </c>
      <c r="AD87" s="74">
        <v>0.16684570000000001</v>
      </c>
      <c r="AE87" s="74">
        <v>0.51666239999999997</v>
      </c>
      <c r="AF87" s="74">
        <v>0.42991800000000002</v>
      </c>
      <c r="AG87" s="74">
        <v>0.25305240000000001</v>
      </c>
      <c r="AH87" s="74">
        <v>0.2766864</v>
      </c>
      <c r="AI87" s="74">
        <v>0.79358779999999995</v>
      </c>
      <c r="AJ87" s="74">
        <v>0.80866459999999996</v>
      </c>
      <c r="AK87" s="74">
        <v>0.64846009999999998</v>
      </c>
      <c r="AL87" s="74">
        <v>0.7071286</v>
      </c>
      <c r="AM87" s="74">
        <v>1.3955759999999999</v>
      </c>
      <c r="AN87" s="74">
        <v>0.65933920000000001</v>
      </c>
      <c r="AO87" s="74">
        <v>2.0480052</v>
      </c>
      <c r="AP87" s="74">
        <v>1.4004818000000001</v>
      </c>
      <c r="AQ87" s="74">
        <v>1.0329881999999999</v>
      </c>
      <c r="AR87" s="74">
        <v>0.98203390000000002</v>
      </c>
      <c r="AT87" s="89">
        <v>1980</v>
      </c>
      <c r="AU87" s="74">
        <v>8.4791497000000007</v>
      </c>
      <c r="AV87" s="74">
        <v>1.2245663</v>
      </c>
      <c r="AW87" s="74">
        <v>0.94323310000000005</v>
      </c>
      <c r="AX87" s="74">
        <v>1.9884409999999999</v>
      </c>
      <c r="AY87" s="74">
        <v>1.6546533999999999</v>
      </c>
      <c r="AZ87" s="74">
        <v>2.1489218999999999</v>
      </c>
      <c r="BA87" s="74">
        <v>1.6095079999999999</v>
      </c>
      <c r="BB87" s="74">
        <v>1.9988827</v>
      </c>
      <c r="BC87" s="74">
        <v>1.9757087</v>
      </c>
      <c r="BD87" s="74">
        <v>2.8319901999999999</v>
      </c>
      <c r="BE87" s="74">
        <v>2.5821911000000002</v>
      </c>
      <c r="BF87" s="74">
        <v>1.4928532999999999</v>
      </c>
      <c r="BG87" s="74">
        <v>1.8621627000000001</v>
      </c>
      <c r="BH87" s="74">
        <v>1.1350458999999999</v>
      </c>
      <c r="BI87" s="74">
        <v>1.2984484000000001</v>
      </c>
      <c r="BJ87" s="74">
        <v>3.1491476</v>
      </c>
      <c r="BK87" s="74">
        <v>2.7236639</v>
      </c>
      <c r="BL87" s="74">
        <v>2.0265271999999999</v>
      </c>
      <c r="BM87" s="74">
        <v>2.3204609999999999</v>
      </c>
      <c r="BN87" s="74">
        <v>2.3106905000000002</v>
      </c>
      <c r="BP87" s="89">
        <v>1980</v>
      </c>
    </row>
    <row r="88" spans="2:68">
      <c r="B88" s="89">
        <v>1981</v>
      </c>
      <c r="C88" s="74">
        <v>9.4304360000000003</v>
      </c>
      <c r="D88" s="74">
        <v>3.5433514000000002</v>
      </c>
      <c r="E88" s="74">
        <v>0.89254239999999996</v>
      </c>
      <c r="F88" s="74">
        <v>2.7240574999999998</v>
      </c>
      <c r="G88" s="74">
        <v>2.2732817999999999</v>
      </c>
      <c r="H88" s="74">
        <v>3.2133159999999998</v>
      </c>
      <c r="I88" s="74">
        <v>3.0534203999999998</v>
      </c>
      <c r="J88" s="74">
        <v>3.3718249999999999</v>
      </c>
      <c r="K88" s="74">
        <v>3.7454762000000001</v>
      </c>
      <c r="L88" s="74">
        <v>3.9753001000000001</v>
      </c>
      <c r="M88" s="74">
        <v>2.5281318000000002</v>
      </c>
      <c r="N88" s="74">
        <v>4.5928940000000003</v>
      </c>
      <c r="O88" s="74">
        <v>3.7690982000000002</v>
      </c>
      <c r="P88" s="74">
        <v>4.3974494999999996</v>
      </c>
      <c r="Q88" s="74">
        <v>3.9766175000000001</v>
      </c>
      <c r="R88" s="74">
        <v>1.8833987999999999</v>
      </c>
      <c r="S88" s="74">
        <v>3.8420163000000001</v>
      </c>
      <c r="T88" s="74">
        <v>0</v>
      </c>
      <c r="U88" s="74">
        <v>3.5444486999999998</v>
      </c>
      <c r="V88" s="74">
        <v>3.5292775000000001</v>
      </c>
      <c r="X88" s="89">
        <v>1981</v>
      </c>
      <c r="Y88" s="74">
        <v>4.3134436000000003</v>
      </c>
      <c r="Z88" s="74">
        <v>0.48351919999999998</v>
      </c>
      <c r="AA88" s="74">
        <v>0.62099170000000004</v>
      </c>
      <c r="AB88" s="74">
        <v>0.157167</v>
      </c>
      <c r="AC88" s="74">
        <v>0.62302679999999999</v>
      </c>
      <c r="AD88" s="74">
        <v>0.4937686</v>
      </c>
      <c r="AE88" s="74">
        <v>0.3307485</v>
      </c>
      <c r="AF88" s="74">
        <v>0.20623059999999999</v>
      </c>
      <c r="AG88" s="74">
        <v>0.73778410000000005</v>
      </c>
      <c r="AH88" s="74">
        <v>1.116277</v>
      </c>
      <c r="AI88" s="74">
        <v>1.0552419</v>
      </c>
      <c r="AJ88" s="74">
        <v>0.8098128</v>
      </c>
      <c r="AK88" s="74">
        <v>0.3112395</v>
      </c>
      <c r="AL88" s="74">
        <v>0.6991271</v>
      </c>
      <c r="AM88" s="74">
        <v>1.3307841</v>
      </c>
      <c r="AN88" s="74">
        <v>3.2379224999999998</v>
      </c>
      <c r="AO88" s="74">
        <v>1.9594971999999999</v>
      </c>
      <c r="AP88" s="74">
        <v>1.3368089999999999</v>
      </c>
      <c r="AQ88" s="74">
        <v>0.9364557</v>
      </c>
      <c r="AR88" s="74">
        <v>0.95810289999999998</v>
      </c>
      <c r="AT88" s="89">
        <v>1981</v>
      </c>
      <c r="AU88" s="74">
        <v>6.9321473999999998</v>
      </c>
      <c r="AV88" s="74">
        <v>2.0479633000000002</v>
      </c>
      <c r="AW88" s="74">
        <v>0.75966599999999995</v>
      </c>
      <c r="AX88" s="74">
        <v>1.4648682</v>
      </c>
      <c r="AY88" s="74">
        <v>1.4594436</v>
      </c>
      <c r="AZ88" s="74">
        <v>1.8699460999999999</v>
      </c>
      <c r="BA88" s="74">
        <v>1.7115723</v>
      </c>
      <c r="BB88" s="74">
        <v>1.8198877</v>
      </c>
      <c r="BC88" s="74">
        <v>2.2787101999999999</v>
      </c>
      <c r="BD88" s="74">
        <v>2.5827008</v>
      </c>
      <c r="BE88" s="74">
        <v>1.8073634999999999</v>
      </c>
      <c r="BF88" s="74">
        <v>2.7005385999999998</v>
      </c>
      <c r="BG88" s="74">
        <v>1.9571291</v>
      </c>
      <c r="BH88" s="74">
        <v>2.4243961000000001</v>
      </c>
      <c r="BI88" s="74">
        <v>2.4909081999999998</v>
      </c>
      <c r="BJ88" s="74">
        <v>2.6859956</v>
      </c>
      <c r="BK88" s="74">
        <v>2.5953297000000002</v>
      </c>
      <c r="BL88" s="74">
        <v>0.97476339999999995</v>
      </c>
      <c r="BM88" s="74">
        <v>2.2381169000000001</v>
      </c>
      <c r="BN88" s="74">
        <v>2.2532918999999998</v>
      </c>
      <c r="BP88" s="89">
        <v>1981</v>
      </c>
    </row>
    <row r="89" spans="2:68">
      <c r="B89" s="89">
        <v>1982</v>
      </c>
      <c r="C89" s="74">
        <v>9.2950938999999995</v>
      </c>
      <c r="D89" s="74">
        <v>2.3720515</v>
      </c>
      <c r="E89" s="74">
        <v>0.86760490000000001</v>
      </c>
      <c r="F89" s="74">
        <v>3.0390240999999998</v>
      </c>
      <c r="G89" s="74">
        <v>3.9943133</v>
      </c>
      <c r="H89" s="74">
        <v>2.8427666</v>
      </c>
      <c r="I89" s="74">
        <v>2.2501201000000002</v>
      </c>
      <c r="J89" s="74">
        <v>3.6546769000000001</v>
      </c>
      <c r="K89" s="74">
        <v>1.5764133</v>
      </c>
      <c r="L89" s="74">
        <v>3.3897686</v>
      </c>
      <c r="M89" s="74">
        <v>3.3140101</v>
      </c>
      <c r="N89" s="74">
        <v>4.2766340999999999</v>
      </c>
      <c r="O89" s="74">
        <v>3.2845577000000001</v>
      </c>
      <c r="P89" s="74">
        <v>2.3760493999999999</v>
      </c>
      <c r="Q89" s="74">
        <v>4.9039372999999999</v>
      </c>
      <c r="R89" s="74">
        <v>3.6099779999999999</v>
      </c>
      <c r="S89" s="74">
        <v>3.6445140999999999</v>
      </c>
      <c r="T89" s="74">
        <v>7.0274068999999999</v>
      </c>
      <c r="U89" s="74">
        <v>3.3900925000000002</v>
      </c>
      <c r="V89" s="74">
        <v>3.4163749999999999</v>
      </c>
      <c r="X89" s="89">
        <v>1982</v>
      </c>
      <c r="Y89" s="74">
        <v>5.6781484000000004</v>
      </c>
      <c r="Z89" s="74">
        <v>0.33171840000000002</v>
      </c>
      <c r="AA89" s="74">
        <v>0.30171920000000002</v>
      </c>
      <c r="AB89" s="74">
        <v>0.79253370000000001</v>
      </c>
      <c r="AC89" s="74">
        <v>0.30421029999999999</v>
      </c>
      <c r="AD89" s="74">
        <v>0.3223472</v>
      </c>
      <c r="AE89" s="74">
        <v>0</v>
      </c>
      <c r="AF89" s="74">
        <v>0.38022889999999998</v>
      </c>
      <c r="AG89" s="74">
        <v>0.71131009999999995</v>
      </c>
      <c r="AH89" s="74">
        <v>0</v>
      </c>
      <c r="AI89" s="74">
        <v>0.26749909999999999</v>
      </c>
      <c r="AJ89" s="74">
        <v>0.53743790000000002</v>
      </c>
      <c r="AK89" s="74">
        <v>0.90443989999999996</v>
      </c>
      <c r="AL89" s="74">
        <v>1.0333532000000001</v>
      </c>
      <c r="AM89" s="74">
        <v>1.2791977000000001</v>
      </c>
      <c r="AN89" s="74">
        <v>0</v>
      </c>
      <c r="AO89" s="74">
        <v>0.95261680000000004</v>
      </c>
      <c r="AP89" s="74">
        <v>0</v>
      </c>
      <c r="AQ89" s="74">
        <v>0.82858399999999999</v>
      </c>
      <c r="AR89" s="74">
        <v>0.78036550000000005</v>
      </c>
      <c r="AT89" s="89">
        <v>1982</v>
      </c>
      <c r="AU89" s="74">
        <v>7.5306810000000004</v>
      </c>
      <c r="AV89" s="74">
        <v>1.3762006</v>
      </c>
      <c r="AW89" s="74">
        <v>0.59065570000000001</v>
      </c>
      <c r="AX89" s="74">
        <v>1.939497</v>
      </c>
      <c r="AY89" s="74">
        <v>2.1748896000000002</v>
      </c>
      <c r="AZ89" s="74">
        <v>1.5953607000000001</v>
      </c>
      <c r="BA89" s="74">
        <v>1.1395325000000001</v>
      </c>
      <c r="BB89" s="74">
        <v>2.0498620000000001</v>
      </c>
      <c r="BC89" s="74">
        <v>1.1549971999999999</v>
      </c>
      <c r="BD89" s="74">
        <v>1.7372201</v>
      </c>
      <c r="BE89" s="74">
        <v>1.827421</v>
      </c>
      <c r="BF89" s="74">
        <v>2.4120214999999998</v>
      </c>
      <c r="BG89" s="74">
        <v>2.0435368</v>
      </c>
      <c r="BH89" s="74">
        <v>1.6579562999999999</v>
      </c>
      <c r="BI89" s="74">
        <v>2.8704838000000001</v>
      </c>
      <c r="BJ89" s="74">
        <v>1.4714484000000001</v>
      </c>
      <c r="BK89" s="74">
        <v>1.8767476999999999</v>
      </c>
      <c r="BL89" s="74">
        <v>1.8833987999999999</v>
      </c>
      <c r="BM89" s="74">
        <v>2.1074473</v>
      </c>
      <c r="BN89" s="74">
        <v>2.0683631</v>
      </c>
      <c r="BP89" s="89">
        <v>1982</v>
      </c>
    </row>
    <row r="90" spans="2:68">
      <c r="B90" s="89">
        <v>1983</v>
      </c>
      <c r="C90" s="74">
        <v>10.996921</v>
      </c>
      <c r="D90" s="74">
        <v>2.7431301000000001</v>
      </c>
      <c r="E90" s="74">
        <v>0.42838910000000002</v>
      </c>
      <c r="F90" s="74">
        <v>2.4445657000000001</v>
      </c>
      <c r="G90" s="74">
        <v>2.9236304</v>
      </c>
      <c r="H90" s="74">
        <v>3.2739348000000001</v>
      </c>
      <c r="I90" s="74">
        <v>3.5199886999999999</v>
      </c>
      <c r="J90" s="74">
        <v>2.0617990000000002</v>
      </c>
      <c r="K90" s="74">
        <v>1.9689044</v>
      </c>
      <c r="L90" s="74">
        <v>3.5613532000000001</v>
      </c>
      <c r="M90" s="74">
        <v>3.3735564999999998</v>
      </c>
      <c r="N90" s="74">
        <v>4.4798144999999998</v>
      </c>
      <c r="O90" s="74">
        <v>1.8781459</v>
      </c>
      <c r="P90" s="74">
        <v>1.588247</v>
      </c>
      <c r="Q90" s="74">
        <v>4.7242854999999997</v>
      </c>
      <c r="R90" s="74">
        <v>5.1968299</v>
      </c>
      <c r="S90" s="74">
        <v>5.1930965999999996</v>
      </c>
      <c r="T90" s="74">
        <v>0</v>
      </c>
      <c r="U90" s="74">
        <v>3.3696115</v>
      </c>
      <c r="V90" s="74">
        <v>3.3515820000000001</v>
      </c>
      <c r="X90" s="89">
        <v>1983</v>
      </c>
      <c r="Y90" s="74">
        <v>6.1396291999999999</v>
      </c>
      <c r="Z90" s="74">
        <v>0.3391825</v>
      </c>
      <c r="AA90" s="74">
        <v>0.14900820000000001</v>
      </c>
      <c r="AB90" s="74">
        <v>0.63860220000000001</v>
      </c>
      <c r="AC90" s="74">
        <v>0.1505215</v>
      </c>
      <c r="AD90" s="74">
        <v>0.63595230000000003</v>
      </c>
      <c r="AE90" s="74">
        <v>0.48862080000000002</v>
      </c>
      <c r="AF90" s="74">
        <v>0.35772350000000003</v>
      </c>
      <c r="AG90" s="74">
        <v>0.2307273</v>
      </c>
      <c r="AH90" s="74">
        <v>0.80221629999999999</v>
      </c>
      <c r="AI90" s="74">
        <v>1.0891436999999999</v>
      </c>
      <c r="AJ90" s="74">
        <v>0.53450209999999998</v>
      </c>
      <c r="AK90" s="74">
        <v>0.58214670000000002</v>
      </c>
      <c r="AL90" s="74">
        <v>0.68665279999999995</v>
      </c>
      <c r="AM90" s="74">
        <v>0.41257189999999999</v>
      </c>
      <c r="AN90" s="74">
        <v>0</v>
      </c>
      <c r="AO90" s="74">
        <v>0.92334400000000005</v>
      </c>
      <c r="AP90" s="74">
        <v>1.2458886</v>
      </c>
      <c r="AQ90" s="74">
        <v>0.89527540000000005</v>
      </c>
      <c r="AR90" s="74">
        <v>0.87421510000000002</v>
      </c>
      <c r="AT90" s="89">
        <v>1983</v>
      </c>
      <c r="AU90" s="74">
        <v>8.6307451000000004</v>
      </c>
      <c r="AV90" s="74">
        <v>1.5710489999999999</v>
      </c>
      <c r="AW90" s="74">
        <v>0.2916723</v>
      </c>
      <c r="AX90" s="74">
        <v>1.5614253</v>
      </c>
      <c r="AY90" s="74">
        <v>1.5573575</v>
      </c>
      <c r="AZ90" s="74">
        <v>1.9678716999999999</v>
      </c>
      <c r="BA90" s="74">
        <v>2.0177969999999998</v>
      </c>
      <c r="BB90" s="74">
        <v>1.2268787999999999</v>
      </c>
      <c r="BC90" s="74">
        <v>1.1229407</v>
      </c>
      <c r="BD90" s="74">
        <v>2.2162166999999999</v>
      </c>
      <c r="BE90" s="74">
        <v>2.2588029999999999</v>
      </c>
      <c r="BF90" s="74">
        <v>2.5210306999999998</v>
      </c>
      <c r="BG90" s="74">
        <v>1.2066001</v>
      </c>
      <c r="BH90" s="74">
        <v>1.1047323</v>
      </c>
      <c r="BI90" s="74">
        <v>2.3100717</v>
      </c>
      <c r="BJ90" s="74">
        <v>2.1096971999999998</v>
      </c>
      <c r="BK90" s="74">
        <v>2.4086083999999999</v>
      </c>
      <c r="BL90" s="74">
        <v>0.91505539999999996</v>
      </c>
      <c r="BM90" s="74">
        <v>2.1307733999999998</v>
      </c>
      <c r="BN90" s="74">
        <v>2.1012903000000001</v>
      </c>
      <c r="BP90" s="89">
        <v>1983</v>
      </c>
    </row>
    <row r="91" spans="2:68">
      <c r="B91" s="89">
        <v>1984</v>
      </c>
      <c r="C91" s="74">
        <v>6.9202783999999999</v>
      </c>
      <c r="D91" s="74">
        <v>1.9745058</v>
      </c>
      <c r="E91" s="74">
        <v>1.4321313</v>
      </c>
      <c r="F91" s="74">
        <v>2.5841522000000001</v>
      </c>
      <c r="G91" s="74">
        <v>3.0575207</v>
      </c>
      <c r="H91" s="74">
        <v>2.762041</v>
      </c>
      <c r="I91" s="74">
        <v>2.2333962999999999</v>
      </c>
      <c r="J91" s="74">
        <v>1.9908124</v>
      </c>
      <c r="K91" s="74">
        <v>1.6805627999999999</v>
      </c>
      <c r="L91" s="74">
        <v>1.9745237</v>
      </c>
      <c r="M91" s="74">
        <v>2.3689011</v>
      </c>
      <c r="N91" s="74">
        <v>2.6142561</v>
      </c>
      <c r="O91" s="74">
        <v>3.8751370999999999</v>
      </c>
      <c r="P91" s="74">
        <v>5.2129072000000001</v>
      </c>
      <c r="Q91" s="74">
        <v>3.0156966999999999</v>
      </c>
      <c r="R91" s="74">
        <v>3.3184005000000001</v>
      </c>
      <c r="S91" s="74">
        <v>4.9087785000000004</v>
      </c>
      <c r="T91" s="74">
        <v>3.3115872</v>
      </c>
      <c r="U91" s="74">
        <v>2.8541264000000002</v>
      </c>
      <c r="V91" s="74">
        <v>2.8263807000000001</v>
      </c>
      <c r="X91" s="89">
        <v>1984</v>
      </c>
      <c r="Y91" s="74">
        <v>4.5066829000000004</v>
      </c>
      <c r="Z91" s="74">
        <v>0.34563090000000002</v>
      </c>
      <c r="AA91" s="74">
        <v>0</v>
      </c>
      <c r="AB91" s="74">
        <v>0.31768570000000002</v>
      </c>
      <c r="AC91" s="74">
        <v>0</v>
      </c>
      <c r="AD91" s="74">
        <v>0.1564671</v>
      </c>
      <c r="AE91" s="74">
        <v>0.1613135</v>
      </c>
      <c r="AF91" s="74">
        <v>0</v>
      </c>
      <c r="AG91" s="74">
        <v>0.2211523</v>
      </c>
      <c r="AH91" s="74">
        <v>0.25913049999999999</v>
      </c>
      <c r="AI91" s="74">
        <v>0.2762172</v>
      </c>
      <c r="AJ91" s="74">
        <v>0</v>
      </c>
      <c r="AK91" s="74">
        <v>1.1219912999999999</v>
      </c>
      <c r="AL91" s="74">
        <v>1.3849264999999999</v>
      </c>
      <c r="AM91" s="74">
        <v>0.79238989999999998</v>
      </c>
      <c r="AN91" s="74">
        <v>2.2698898999999999</v>
      </c>
      <c r="AO91" s="74">
        <v>0.88555919999999999</v>
      </c>
      <c r="AP91" s="74">
        <v>0</v>
      </c>
      <c r="AQ91" s="74">
        <v>0.64092879999999997</v>
      </c>
      <c r="AR91" s="74">
        <v>0.61895279999999997</v>
      </c>
      <c r="AT91" s="89">
        <v>1984</v>
      </c>
      <c r="AU91" s="74">
        <v>5.7440534000000003</v>
      </c>
      <c r="AV91" s="74">
        <v>1.1800415</v>
      </c>
      <c r="AW91" s="74">
        <v>0.73229330000000004</v>
      </c>
      <c r="AX91" s="74">
        <v>1.4758325000000001</v>
      </c>
      <c r="AY91" s="74">
        <v>1.5533337</v>
      </c>
      <c r="AZ91" s="74">
        <v>1.4719507999999999</v>
      </c>
      <c r="BA91" s="74">
        <v>1.2031194000000001</v>
      </c>
      <c r="BB91" s="74">
        <v>1.0145915000000001</v>
      </c>
      <c r="BC91" s="74">
        <v>0.96961030000000004</v>
      </c>
      <c r="BD91" s="74">
        <v>1.1377039</v>
      </c>
      <c r="BE91" s="74">
        <v>1.3477870000000001</v>
      </c>
      <c r="BF91" s="74">
        <v>1.3211052000000001</v>
      </c>
      <c r="BG91" s="74">
        <v>2.4567149000000001</v>
      </c>
      <c r="BH91" s="74">
        <v>3.1586476999999999</v>
      </c>
      <c r="BI91" s="74">
        <v>1.7724211000000001</v>
      </c>
      <c r="BJ91" s="74">
        <v>2.6957811</v>
      </c>
      <c r="BK91" s="74">
        <v>2.2983486000000002</v>
      </c>
      <c r="BL91" s="74">
        <v>0.88165539999999998</v>
      </c>
      <c r="BM91" s="74">
        <v>1.7458962</v>
      </c>
      <c r="BN91" s="74">
        <v>1.7043090000000001</v>
      </c>
      <c r="BP91" s="89">
        <v>1984</v>
      </c>
    </row>
    <row r="92" spans="2:68">
      <c r="B92" s="89">
        <v>1985</v>
      </c>
      <c r="C92" s="74">
        <v>8.7923109999999998</v>
      </c>
      <c r="D92" s="74">
        <v>3.6510644999999999</v>
      </c>
      <c r="E92" s="74">
        <v>1.0127872</v>
      </c>
      <c r="F92" s="74">
        <v>1.7991625</v>
      </c>
      <c r="G92" s="74">
        <v>2.4761525</v>
      </c>
      <c r="H92" s="74">
        <v>2.9982354999999998</v>
      </c>
      <c r="I92" s="74">
        <v>1.7531304999999999</v>
      </c>
      <c r="J92" s="74">
        <v>2.4014601</v>
      </c>
      <c r="K92" s="74">
        <v>3.2255853000000001</v>
      </c>
      <c r="L92" s="74">
        <v>3.8080186999999999</v>
      </c>
      <c r="M92" s="74">
        <v>1.8666617000000001</v>
      </c>
      <c r="N92" s="74">
        <v>3.6355420999999999</v>
      </c>
      <c r="O92" s="74">
        <v>3.4814295</v>
      </c>
      <c r="P92" s="74">
        <v>1.5753737999999999</v>
      </c>
      <c r="Q92" s="74">
        <v>1.9498784</v>
      </c>
      <c r="R92" s="74">
        <v>1.5831552</v>
      </c>
      <c r="S92" s="74">
        <v>1.5769139999999999</v>
      </c>
      <c r="T92" s="74">
        <v>0</v>
      </c>
      <c r="U92" s="74">
        <v>2.9685155000000001</v>
      </c>
      <c r="V92" s="74">
        <v>2.8937822</v>
      </c>
      <c r="X92" s="89">
        <v>1985</v>
      </c>
      <c r="Y92" s="74">
        <v>4.7831932000000004</v>
      </c>
      <c r="Z92" s="74">
        <v>0.34930410000000001</v>
      </c>
      <c r="AA92" s="74">
        <v>0.30317179999999999</v>
      </c>
      <c r="AB92" s="74">
        <v>0.15680640000000001</v>
      </c>
      <c r="AC92" s="74">
        <v>0.4525556</v>
      </c>
      <c r="AD92" s="74">
        <v>0.15326890000000001</v>
      </c>
      <c r="AE92" s="74">
        <v>0.15994729999999999</v>
      </c>
      <c r="AF92" s="74">
        <v>0.33166620000000002</v>
      </c>
      <c r="AG92" s="74">
        <v>0.4232957</v>
      </c>
      <c r="AH92" s="74">
        <v>0.25094610000000001</v>
      </c>
      <c r="AI92" s="74">
        <v>0.55859369999999997</v>
      </c>
      <c r="AJ92" s="74">
        <v>0.80227420000000005</v>
      </c>
      <c r="AK92" s="74">
        <v>0</v>
      </c>
      <c r="AL92" s="74">
        <v>0</v>
      </c>
      <c r="AM92" s="74">
        <v>1.1574163</v>
      </c>
      <c r="AN92" s="74">
        <v>1.630612</v>
      </c>
      <c r="AO92" s="74">
        <v>2.5994731999999998</v>
      </c>
      <c r="AP92" s="74">
        <v>3.3779599</v>
      </c>
      <c r="AQ92" s="74">
        <v>0.7589572</v>
      </c>
      <c r="AR92" s="74">
        <v>0.75234849999999998</v>
      </c>
      <c r="AT92" s="89">
        <v>1985</v>
      </c>
      <c r="AU92" s="74">
        <v>6.8358625999999996</v>
      </c>
      <c r="AV92" s="74">
        <v>2.0423255</v>
      </c>
      <c r="AW92" s="74">
        <v>0.66624519999999998</v>
      </c>
      <c r="AX92" s="74">
        <v>0.99639310000000003</v>
      </c>
      <c r="AY92" s="74">
        <v>1.4820842000000001</v>
      </c>
      <c r="AZ92" s="74">
        <v>1.5915035</v>
      </c>
      <c r="BA92" s="74">
        <v>0.95796530000000002</v>
      </c>
      <c r="BB92" s="74">
        <v>1.3847753</v>
      </c>
      <c r="BC92" s="74">
        <v>1.8585115000000001</v>
      </c>
      <c r="BD92" s="74">
        <v>2.0765691999999998</v>
      </c>
      <c r="BE92" s="74">
        <v>1.2277587999999999</v>
      </c>
      <c r="BF92" s="74">
        <v>2.2397184000000001</v>
      </c>
      <c r="BG92" s="74">
        <v>1.6936116000000001</v>
      </c>
      <c r="BH92" s="74">
        <v>0.73214619999999997</v>
      </c>
      <c r="BI92" s="74">
        <v>1.5075193</v>
      </c>
      <c r="BJ92" s="74">
        <v>1.6112919000000001</v>
      </c>
      <c r="BK92" s="74">
        <v>2.2368486999999999</v>
      </c>
      <c r="BL92" s="74">
        <v>2.4748800000000002</v>
      </c>
      <c r="BM92" s="74">
        <v>1.8621369999999999</v>
      </c>
      <c r="BN92" s="74">
        <v>1.8507804999999999</v>
      </c>
      <c r="BP92" s="89">
        <v>1985</v>
      </c>
    </row>
    <row r="93" spans="2:68">
      <c r="B93" s="89">
        <v>1986</v>
      </c>
      <c r="C93" s="74">
        <v>8.8850117999999991</v>
      </c>
      <c r="D93" s="74">
        <v>1.4879032999999999</v>
      </c>
      <c r="E93" s="74">
        <v>0.59505920000000001</v>
      </c>
      <c r="F93" s="74">
        <v>3.0498829999999999</v>
      </c>
      <c r="G93" s="74">
        <v>2.7923846999999999</v>
      </c>
      <c r="H93" s="74">
        <v>3.0802763999999998</v>
      </c>
      <c r="I93" s="74">
        <v>1.2584651</v>
      </c>
      <c r="J93" s="74">
        <v>2.4931982000000001</v>
      </c>
      <c r="K93" s="74">
        <v>2.3071731999999998</v>
      </c>
      <c r="L93" s="74">
        <v>2.3085038</v>
      </c>
      <c r="M93" s="74">
        <v>2.1220214999999998</v>
      </c>
      <c r="N93" s="74">
        <v>1.5591138</v>
      </c>
      <c r="O93" s="74">
        <v>1.7064895</v>
      </c>
      <c r="P93" s="74">
        <v>2.6310646000000002</v>
      </c>
      <c r="Q93" s="74">
        <v>3.8214613000000002</v>
      </c>
      <c r="R93" s="74">
        <v>2.2600232</v>
      </c>
      <c r="S93" s="74">
        <v>3.0147268999999999</v>
      </c>
      <c r="T93" s="74">
        <v>0</v>
      </c>
      <c r="U93" s="74">
        <v>2.6999369</v>
      </c>
      <c r="V93" s="74">
        <v>2.6045147000000002</v>
      </c>
      <c r="X93" s="89">
        <v>1986</v>
      </c>
      <c r="Y93" s="74">
        <v>3.5625524999999998</v>
      </c>
      <c r="Z93" s="74">
        <v>0</v>
      </c>
      <c r="AA93" s="74">
        <v>0.31282110000000002</v>
      </c>
      <c r="AB93" s="74">
        <v>0.4554626</v>
      </c>
      <c r="AC93" s="74">
        <v>0.30474469999999998</v>
      </c>
      <c r="AD93" s="74">
        <v>0.14999029999999999</v>
      </c>
      <c r="AE93" s="74">
        <v>0.31570039999999999</v>
      </c>
      <c r="AF93" s="74">
        <v>0</v>
      </c>
      <c r="AG93" s="74">
        <v>0.40468219999999999</v>
      </c>
      <c r="AH93" s="74">
        <v>0.24444440000000001</v>
      </c>
      <c r="AI93" s="74">
        <v>0.55578399999999994</v>
      </c>
      <c r="AJ93" s="74">
        <v>0.80927539999999998</v>
      </c>
      <c r="AK93" s="74">
        <v>0.81558529999999996</v>
      </c>
      <c r="AL93" s="74">
        <v>0.98652079999999998</v>
      </c>
      <c r="AM93" s="74">
        <v>1.5159956000000001</v>
      </c>
      <c r="AN93" s="74">
        <v>1.0432968</v>
      </c>
      <c r="AO93" s="74">
        <v>0.84257360000000003</v>
      </c>
      <c r="AP93" s="74">
        <v>1.0572054</v>
      </c>
      <c r="AQ93" s="74">
        <v>0.66099929999999996</v>
      </c>
      <c r="AR93" s="74">
        <v>0.64702219999999999</v>
      </c>
      <c r="AT93" s="89">
        <v>1986</v>
      </c>
      <c r="AU93" s="74">
        <v>6.2888658</v>
      </c>
      <c r="AV93" s="74">
        <v>0.76304289999999997</v>
      </c>
      <c r="AW93" s="74">
        <v>0.45747569999999999</v>
      </c>
      <c r="AX93" s="74">
        <v>1.7814436</v>
      </c>
      <c r="AY93" s="74">
        <v>1.5710226</v>
      </c>
      <c r="AZ93" s="74">
        <v>1.6314823000000001</v>
      </c>
      <c r="BA93" s="74">
        <v>0.78789350000000002</v>
      </c>
      <c r="BB93" s="74">
        <v>1.2631326</v>
      </c>
      <c r="BC93" s="74">
        <v>1.3802186999999999</v>
      </c>
      <c r="BD93" s="74">
        <v>1.3059913999999999</v>
      </c>
      <c r="BE93" s="74">
        <v>1.3571264999999999</v>
      </c>
      <c r="BF93" s="74">
        <v>1.1912073000000001</v>
      </c>
      <c r="BG93" s="74">
        <v>1.2509851999999999</v>
      </c>
      <c r="BH93" s="74">
        <v>1.7539213</v>
      </c>
      <c r="BI93" s="74">
        <v>2.5359417</v>
      </c>
      <c r="BJ93" s="74">
        <v>1.5411075000000001</v>
      </c>
      <c r="BK93" s="74">
        <v>1.6214025000000001</v>
      </c>
      <c r="BL93" s="74">
        <v>0.77341910000000003</v>
      </c>
      <c r="BM93" s="74">
        <v>1.679324</v>
      </c>
      <c r="BN93" s="74">
        <v>1.6316162999999999</v>
      </c>
      <c r="BP93" s="89">
        <v>1986</v>
      </c>
    </row>
    <row r="94" spans="2:68">
      <c r="B94" s="89">
        <v>1987</v>
      </c>
      <c r="C94" s="74">
        <v>9.9334141000000002</v>
      </c>
      <c r="D94" s="74">
        <v>1.6298245</v>
      </c>
      <c r="E94" s="74">
        <v>0.76596070000000005</v>
      </c>
      <c r="F94" s="74">
        <v>1.4129083</v>
      </c>
      <c r="G94" s="74">
        <v>2.2240278</v>
      </c>
      <c r="H94" s="74">
        <v>3.0172716999999998</v>
      </c>
      <c r="I94" s="74">
        <v>2.9286412999999998</v>
      </c>
      <c r="J94" s="74">
        <v>2.3611152999999998</v>
      </c>
      <c r="K94" s="74">
        <v>2.3118180000000002</v>
      </c>
      <c r="L94" s="74">
        <v>3.3582215</v>
      </c>
      <c r="M94" s="74">
        <v>2.3398441999999999</v>
      </c>
      <c r="N94" s="74">
        <v>4.7322220000000002</v>
      </c>
      <c r="O94" s="74">
        <v>0.84412880000000001</v>
      </c>
      <c r="P94" s="74">
        <v>3.5854501999999999</v>
      </c>
      <c r="Q94" s="74">
        <v>2.8182113000000002</v>
      </c>
      <c r="R94" s="74">
        <v>2.1791239999999998</v>
      </c>
      <c r="S94" s="74">
        <v>2.8422413999999998</v>
      </c>
      <c r="T94" s="74">
        <v>2.7583163000000002</v>
      </c>
      <c r="U94" s="74">
        <v>2.9316645000000001</v>
      </c>
      <c r="V94" s="74">
        <v>2.9047586999999999</v>
      </c>
      <c r="X94" s="89">
        <v>1987</v>
      </c>
      <c r="Y94" s="74">
        <v>3.0276117999999999</v>
      </c>
      <c r="Z94" s="74">
        <v>1.201562</v>
      </c>
      <c r="AA94" s="74">
        <v>0</v>
      </c>
      <c r="AB94" s="74">
        <v>0</v>
      </c>
      <c r="AC94" s="74">
        <v>0.30639549999999999</v>
      </c>
      <c r="AD94" s="74">
        <v>0.58615790000000001</v>
      </c>
      <c r="AE94" s="74">
        <v>0.30937910000000002</v>
      </c>
      <c r="AF94" s="74">
        <v>0.3203742</v>
      </c>
      <c r="AG94" s="74">
        <v>0.37322420000000001</v>
      </c>
      <c r="AH94" s="74">
        <v>0</v>
      </c>
      <c r="AI94" s="74">
        <v>0.27169260000000001</v>
      </c>
      <c r="AJ94" s="74">
        <v>0</v>
      </c>
      <c r="AK94" s="74">
        <v>0.81451799999999996</v>
      </c>
      <c r="AL94" s="74">
        <v>0</v>
      </c>
      <c r="AM94" s="74">
        <v>1.1227419000000001</v>
      </c>
      <c r="AN94" s="74">
        <v>2.5141800000000001</v>
      </c>
      <c r="AO94" s="74">
        <v>4.0393922</v>
      </c>
      <c r="AP94" s="74">
        <v>1.0288701</v>
      </c>
      <c r="AQ94" s="74">
        <v>0.67520959999999997</v>
      </c>
      <c r="AR94" s="74">
        <v>0.66273629999999994</v>
      </c>
      <c r="AT94" s="89">
        <v>1987</v>
      </c>
      <c r="AU94" s="74">
        <v>6.5644581000000004</v>
      </c>
      <c r="AV94" s="74">
        <v>1.4212407</v>
      </c>
      <c r="AW94" s="74">
        <v>0.39292050000000001</v>
      </c>
      <c r="AX94" s="74">
        <v>0.72136180000000005</v>
      </c>
      <c r="AY94" s="74">
        <v>1.2808892000000001</v>
      </c>
      <c r="AZ94" s="74">
        <v>1.8136931000000001</v>
      </c>
      <c r="BA94" s="74">
        <v>1.6213449</v>
      </c>
      <c r="BB94" s="74">
        <v>1.3496745000000001</v>
      </c>
      <c r="BC94" s="74">
        <v>1.3658726999999999</v>
      </c>
      <c r="BD94" s="74">
        <v>1.7273345</v>
      </c>
      <c r="BE94" s="74">
        <v>1.3285435000000001</v>
      </c>
      <c r="BF94" s="74">
        <v>2.4077658</v>
      </c>
      <c r="BG94" s="74">
        <v>0.82905910000000005</v>
      </c>
      <c r="BH94" s="74">
        <v>1.6805452000000001</v>
      </c>
      <c r="BI94" s="74">
        <v>1.8745938</v>
      </c>
      <c r="BJ94" s="74">
        <v>2.3771179</v>
      </c>
      <c r="BK94" s="74">
        <v>3.6054968000000001</v>
      </c>
      <c r="BL94" s="74">
        <v>1.4987111</v>
      </c>
      <c r="BM94" s="74">
        <v>1.8015388000000001</v>
      </c>
      <c r="BN94" s="74">
        <v>1.7941495999999999</v>
      </c>
      <c r="BP94" s="89">
        <v>1987</v>
      </c>
    </row>
    <row r="95" spans="2:68">
      <c r="B95" s="89">
        <v>1988</v>
      </c>
      <c r="C95" s="74">
        <v>8.4206111000000003</v>
      </c>
      <c r="D95" s="74">
        <v>2.2374082</v>
      </c>
      <c r="E95" s="74">
        <v>1.7137960999999999</v>
      </c>
      <c r="F95" s="74">
        <v>2.3663894999999999</v>
      </c>
      <c r="G95" s="74">
        <v>1.6341496</v>
      </c>
      <c r="H95" s="74">
        <v>3.3874908000000001</v>
      </c>
      <c r="I95" s="74">
        <v>2.5613519</v>
      </c>
      <c r="J95" s="74">
        <v>1.5601232</v>
      </c>
      <c r="K95" s="74">
        <v>1.6774414</v>
      </c>
      <c r="L95" s="74">
        <v>1.9523708</v>
      </c>
      <c r="M95" s="74">
        <v>2.7926294999999999</v>
      </c>
      <c r="N95" s="74">
        <v>1.5987168</v>
      </c>
      <c r="O95" s="74">
        <v>2.4921772999999998</v>
      </c>
      <c r="P95" s="74">
        <v>4.1055115999999998</v>
      </c>
      <c r="Q95" s="74">
        <v>0.94041969999999997</v>
      </c>
      <c r="R95" s="74">
        <v>6.9842645000000001</v>
      </c>
      <c r="S95" s="74">
        <v>5.4210826000000001</v>
      </c>
      <c r="T95" s="74">
        <v>5.2791341999999997</v>
      </c>
      <c r="U95" s="74">
        <v>2.8124809000000002</v>
      </c>
      <c r="V95" s="74">
        <v>2.8315217000000001</v>
      </c>
      <c r="X95" s="89">
        <v>1988</v>
      </c>
      <c r="Y95" s="74">
        <v>6.4984511999999999</v>
      </c>
      <c r="Z95" s="74">
        <v>0.5062198</v>
      </c>
      <c r="AA95" s="74">
        <v>0.16412869999999999</v>
      </c>
      <c r="AB95" s="74">
        <v>0.14507890000000001</v>
      </c>
      <c r="AC95" s="74">
        <v>0.15321299999999999</v>
      </c>
      <c r="AD95" s="74">
        <v>0.28730800000000001</v>
      </c>
      <c r="AE95" s="74">
        <v>0.60532960000000002</v>
      </c>
      <c r="AF95" s="74">
        <v>0</v>
      </c>
      <c r="AG95" s="74">
        <v>0.17543400000000001</v>
      </c>
      <c r="AH95" s="74">
        <v>0.459505</v>
      </c>
      <c r="AI95" s="74">
        <v>0.7949505</v>
      </c>
      <c r="AJ95" s="74">
        <v>0.27508120000000003</v>
      </c>
      <c r="AK95" s="74">
        <v>0.27022279999999999</v>
      </c>
      <c r="AL95" s="74">
        <v>0.30365599999999998</v>
      </c>
      <c r="AM95" s="74">
        <v>1.1214157</v>
      </c>
      <c r="AN95" s="74">
        <v>0.97152459999999996</v>
      </c>
      <c r="AO95" s="74">
        <v>3.0993816999999999</v>
      </c>
      <c r="AP95" s="74">
        <v>1.0018735000000001</v>
      </c>
      <c r="AQ95" s="74">
        <v>0.84508209999999995</v>
      </c>
      <c r="AR95" s="74">
        <v>0.82734189999999996</v>
      </c>
      <c r="AT95" s="89">
        <v>1988</v>
      </c>
      <c r="AU95" s="74">
        <v>7.4824061999999998</v>
      </c>
      <c r="AV95" s="74">
        <v>1.3953275000000001</v>
      </c>
      <c r="AW95" s="74">
        <v>0.9591345</v>
      </c>
      <c r="AX95" s="74">
        <v>1.2787052000000001</v>
      </c>
      <c r="AY95" s="74">
        <v>0.90510089999999999</v>
      </c>
      <c r="AZ95" s="74">
        <v>1.8510529</v>
      </c>
      <c r="BA95" s="74">
        <v>1.5854931999999999</v>
      </c>
      <c r="BB95" s="74">
        <v>0.78403639999999997</v>
      </c>
      <c r="BC95" s="74">
        <v>0.94326600000000005</v>
      </c>
      <c r="BD95" s="74">
        <v>1.2273649</v>
      </c>
      <c r="BE95" s="74">
        <v>1.8151737999999999</v>
      </c>
      <c r="BF95" s="74">
        <v>0.94744390000000001</v>
      </c>
      <c r="BG95" s="74">
        <v>1.3676242000000001</v>
      </c>
      <c r="BH95" s="74">
        <v>2.0913434</v>
      </c>
      <c r="BI95" s="74">
        <v>1.0412545</v>
      </c>
      <c r="BJ95" s="74">
        <v>3.4379914999999999</v>
      </c>
      <c r="BK95" s="74">
        <v>3.9439175</v>
      </c>
      <c r="BL95" s="74">
        <v>2.1786808999999998</v>
      </c>
      <c r="BM95" s="74">
        <v>1.8267420999999999</v>
      </c>
      <c r="BN95" s="74">
        <v>1.8053945</v>
      </c>
      <c r="BP95" s="89">
        <v>1988</v>
      </c>
    </row>
    <row r="96" spans="2:68">
      <c r="B96" s="89">
        <v>1989</v>
      </c>
      <c r="C96" s="74">
        <v>8.7907671999999994</v>
      </c>
      <c r="D96" s="74">
        <v>1.2558121</v>
      </c>
      <c r="E96" s="74">
        <v>1.1001289999999999</v>
      </c>
      <c r="F96" s="74">
        <v>3.0464669</v>
      </c>
      <c r="G96" s="74">
        <v>3.6916224999999998</v>
      </c>
      <c r="H96" s="74">
        <v>2.9258465</v>
      </c>
      <c r="I96" s="74">
        <v>2.0549705</v>
      </c>
      <c r="J96" s="74">
        <v>1.8488959</v>
      </c>
      <c r="K96" s="74">
        <v>2.2591431000000002</v>
      </c>
      <c r="L96" s="74">
        <v>1.4514088999999999</v>
      </c>
      <c r="M96" s="74">
        <v>0.73904369999999997</v>
      </c>
      <c r="N96" s="74">
        <v>3.7719480000000001</v>
      </c>
      <c r="O96" s="74">
        <v>1.0967197</v>
      </c>
      <c r="P96" s="74">
        <v>3.9092023</v>
      </c>
      <c r="Q96" s="74">
        <v>3.2987592000000001</v>
      </c>
      <c r="R96" s="74">
        <v>6.0081309999999997</v>
      </c>
      <c r="S96" s="74">
        <v>2.5951781999999999</v>
      </c>
      <c r="T96" s="74">
        <v>17.508754</v>
      </c>
      <c r="U96" s="74">
        <v>2.9090600000000002</v>
      </c>
      <c r="V96" s="74">
        <v>2.9698441999999998</v>
      </c>
      <c r="X96" s="89">
        <v>1989</v>
      </c>
      <c r="Y96" s="74">
        <v>4.1198513999999999</v>
      </c>
      <c r="Z96" s="74">
        <v>0</v>
      </c>
      <c r="AA96" s="74">
        <v>0.33119270000000001</v>
      </c>
      <c r="AB96" s="74">
        <v>0.43413829999999998</v>
      </c>
      <c r="AC96" s="74">
        <v>0.75908589999999998</v>
      </c>
      <c r="AD96" s="74">
        <v>0.70784029999999998</v>
      </c>
      <c r="AE96" s="74">
        <v>0.59051220000000004</v>
      </c>
      <c r="AF96" s="74">
        <v>0</v>
      </c>
      <c r="AG96" s="74">
        <v>0.33561659999999999</v>
      </c>
      <c r="AH96" s="74">
        <v>0.43867349999999999</v>
      </c>
      <c r="AI96" s="74">
        <v>1.0278099999999999</v>
      </c>
      <c r="AJ96" s="74">
        <v>0.55402890000000005</v>
      </c>
      <c r="AK96" s="74">
        <v>0.53966400000000003</v>
      </c>
      <c r="AL96" s="74">
        <v>0.29165229999999998</v>
      </c>
      <c r="AM96" s="74">
        <v>1.5048286</v>
      </c>
      <c r="AN96" s="74">
        <v>0.46559050000000002</v>
      </c>
      <c r="AO96" s="74">
        <v>4.4840033000000004</v>
      </c>
      <c r="AP96" s="74">
        <v>1.9378343</v>
      </c>
      <c r="AQ96" s="74">
        <v>0.83068039999999999</v>
      </c>
      <c r="AR96" s="74">
        <v>0.82400490000000004</v>
      </c>
      <c r="AT96" s="89">
        <v>1989</v>
      </c>
      <c r="AU96" s="74">
        <v>6.5120392000000002</v>
      </c>
      <c r="AV96" s="74">
        <v>0.64469279999999995</v>
      </c>
      <c r="AW96" s="74">
        <v>0.72570869999999998</v>
      </c>
      <c r="AX96" s="74">
        <v>1.7690699000000001</v>
      </c>
      <c r="AY96" s="74">
        <v>2.2456838000000001</v>
      </c>
      <c r="AZ96" s="74">
        <v>1.8256953</v>
      </c>
      <c r="BA96" s="74">
        <v>1.3248416000000001</v>
      </c>
      <c r="BB96" s="74">
        <v>0.92681979999999997</v>
      </c>
      <c r="BC96" s="74">
        <v>1.3161986000000001</v>
      </c>
      <c r="BD96" s="74">
        <v>0.9592735</v>
      </c>
      <c r="BE96" s="74">
        <v>0.88038470000000002</v>
      </c>
      <c r="BF96" s="74">
        <v>2.1853356000000002</v>
      </c>
      <c r="BG96" s="74">
        <v>0.81596570000000002</v>
      </c>
      <c r="BH96" s="74">
        <v>2.0004862999999999</v>
      </c>
      <c r="BI96" s="74">
        <v>2.3011974999999998</v>
      </c>
      <c r="BJ96" s="74">
        <v>2.7428973000000001</v>
      </c>
      <c r="BK96" s="74">
        <v>3.7937167000000001</v>
      </c>
      <c r="BL96" s="74">
        <v>6.2854428999999996</v>
      </c>
      <c r="BM96" s="74">
        <v>1.8674451999999999</v>
      </c>
      <c r="BN96" s="74">
        <v>1.8474993</v>
      </c>
      <c r="BP96" s="89">
        <v>1989</v>
      </c>
    </row>
    <row r="97" spans="2:68">
      <c r="B97" s="89">
        <v>1990</v>
      </c>
      <c r="C97" s="74">
        <v>8.8340455000000002</v>
      </c>
      <c r="D97" s="74">
        <v>1.5448286</v>
      </c>
      <c r="E97" s="74">
        <v>1.2618456</v>
      </c>
      <c r="F97" s="74">
        <v>1.5332592</v>
      </c>
      <c r="G97" s="74">
        <v>2.6142918000000002</v>
      </c>
      <c r="H97" s="74">
        <v>3.2130534000000002</v>
      </c>
      <c r="I97" s="74">
        <v>2.8606042</v>
      </c>
      <c r="J97" s="74">
        <v>2.8950528000000002</v>
      </c>
      <c r="K97" s="74">
        <v>2.0297879000000001</v>
      </c>
      <c r="L97" s="74">
        <v>1.3903289000000001</v>
      </c>
      <c r="M97" s="74">
        <v>1.9035744000000001</v>
      </c>
      <c r="N97" s="74">
        <v>1.3626613999999999</v>
      </c>
      <c r="O97" s="74">
        <v>2.7187581000000001</v>
      </c>
      <c r="P97" s="74">
        <v>1.9121128999999999</v>
      </c>
      <c r="Q97" s="74">
        <v>1.3768541999999999</v>
      </c>
      <c r="R97" s="74">
        <v>2.5883769000000001</v>
      </c>
      <c r="S97" s="74">
        <v>4.9519659000000003</v>
      </c>
      <c r="T97" s="74">
        <v>0</v>
      </c>
      <c r="U97" s="74">
        <v>2.6670524000000002</v>
      </c>
      <c r="V97" s="74">
        <v>2.5641902000000001</v>
      </c>
      <c r="X97" s="89">
        <v>1990</v>
      </c>
      <c r="Y97" s="74">
        <v>5.5472076000000001</v>
      </c>
      <c r="Z97" s="74">
        <v>0.32521329999999998</v>
      </c>
      <c r="AA97" s="74">
        <v>0.49954379999999998</v>
      </c>
      <c r="AB97" s="74">
        <v>0.4379709</v>
      </c>
      <c r="AC97" s="74">
        <v>0.14929010000000001</v>
      </c>
      <c r="AD97" s="74">
        <v>0.99041140000000005</v>
      </c>
      <c r="AE97" s="74">
        <v>0.14399909999999999</v>
      </c>
      <c r="AF97" s="74">
        <v>0.30465609999999999</v>
      </c>
      <c r="AG97" s="74">
        <v>0</v>
      </c>
      <c r="AH97" s="74">
        <v>0.2089249</v>
      </c>
      <c r="AI97" s="74">
        <v>0.24945120000000001</v>
      </c>
      <c r="AJ97" s="74">
        <v>1.1137811</v>
      </c>
      <c r="AK97" s="74">
        <v>0.26979409999999998</v>
      </c>
      <c r="AL97" s="74">
        <v>0.86067899999999997</v>
      </c>
      <c r="AM97" s="74">
        <v>1.1084917999999999</v>
      </c>
      <c r="AN97" s="74">
        <v>1.812489</v>
      </c>
      <c r="AO97" s="74">
        <v>2.1532388</v>
      </c>
      <c r="AP97" s="74">
        <v>0</v>
      </c>
      <c r="AQ97" s="74">
        <v>0.85341599999999995</v>
      </c>
      <c r="AR97" s="74">
        <v>0.82294820000000002</v>
      </c>
      <c r="AT97" s="89">
        <v>1990</v>
      </c>
      <c r="AU97" s="74">
        <v>7.2328304000000001</v>
      </c>
      <c r="AV97" s="74">
        <v>0.95064409999999999</v>
      </c>
      <c r="AW97" s="74">
        <v>0.89102009999999998</v>
      </c>
      <c r="AX97" s="74">
        <v>0.99828649999999997</v>
      </c>
      <c r="AY97" s="74">
        <v>1.3987455</v>
      </c>
      <c r="AZ97" s="74">
        <v>2.1088045000000002</v>
      </c>
      <c r="BA97" s="74">
        <v>1.5068865</v>
      </c>
      <c r="BB97" s="74">
        <v>1.5996709</v>
      </c>
      <c r="BC97" s="74">
        <v>1.0323884000000001</v>
      </c>
      <c r="BD97" s="74">
        <v>0.81456519999999999</v>
      </c>
      <c r="BE97" s="74">
        <v>1.0960345</v>
      </c>
      <c r="BF97" s="74">
        <v>1.2395567000000001</v>
      </c>
      <c r="BG97" s="74">
        <v>1.4895703</v>
      </c>
      <c r="BH97" s="74">
        <v>1.3587962</v>
      </c>
      <c r="BI97" s="74">
        <v>1.2281844</v>
      </c>
      <c r="BJ97" s="74">
        <v>2.1320370999999998</v>
      </c>
      <c r="BK97" s="74">
        <v>3.1803580999999999</v>
      </c>
      <c r="BL97" s="74">
        <v>0</v>
      </c>
      <c r="BM97" s="74">
        <v>1.757971</v>
      </c>
      <c r="BN97" s="74">
        <v>1.6949813</v>
      </c>
      <c r="BP97" s="89">
        <v>1990</v>
      </c>
    </row>
    <row r="98" spans="2:68">
      <c r="B98" s="89">
        <v>1991</v>
      </c>
      <c r="C98" s="74">
        <v>5.2123096000000002</v>
      </c>
      <c r="D98" s="74">
        <v>1.8393116</v>
      </c>
      <c r="E98" s="74">
        <v>1.4099710000000001</v>
      </c>
      <c r="F98" s="74">
        <v>2.0035118999999999</v>
      </c>
      <c r="G98" s="74">
        <v>2.5455223999999999</v>
      </c>
      <c r="H98" s="74">
        <v>2.1345385000000001</v>
      </c>
      <c r="I98" s="74">
        <v>2.8019680999999999</v>
      </c>
      <c r="J98" s="74">
        <v>2.2582607000000001</v>
      </c>
      <c r="K98" s="74">
        <v>1.6790356</v>
      </c>
      <c r="L98" s="74">
        <v>2.6590794</v>
      </c>
      <c r="M98" s="74">
        <v>2.0748706000000001</v>
      </c>
      <c r="N98" s="74">
        <v>2.9948108000000002</v>
      </c>
      <c r="O98" s="74">
        <v>3.2717249000000002</v>
      </c>
      <c r="P98" s="74">
        <v>1.2494456</v>
      </c>
      <c r="Q98" s="74">
        <v>3.0635378000000002</v>
      </c>
      <c r="R98" s="74">
        <v>0</v>
      </c>
      <c r="S98" s="74">
        <v>3.5539550000000002</v>
      </c>
      <c r="T98" s="74">
        <v>2.2614201999999999</v>
      </c>
      <c r="U98" s="74">
        <v>2.4258860000000002</v>
      </c>
      <c r="V98" s="74">
        <v>2.4042080000000001</v>
      </c>
      <c r="X98" s="89">
        <v>1991</v>
      </c>
      <c r="Y98" s="74">
        <v>3.228926</v>
      </c>
      <c r="Z98" s="74">
        <v>0.80672489999999997</v>
      </c>
      <c r="AA98" s="74">
        <v>0.16575280000000001</v>
      </c>
      <c r="AB98" s="74">
        <v>0.30061579999999999</v>
      </c>
      <c r="AC98" s="74">
        <v>0.72501599999999999</v>
      </c>
      <c r="AD98" s="74">
        <v>0.28697080000000003</v>
      </c>
      <c r="AE98" s="74">
        <v>0.1404591</v>
      </c>
      <c r="AF98" s="74">
        <v>0.15056639999999999</v>
      </c>
      <c r="AG98" s="74">
        <v>0.31292389999999998</v>
      </c>
      <c r="AH98" s="74">
        <v>0.19894680000000001</v>
      </c>
      <c r="AI98" s="74">
        <v>0.48405989999999999</v>
      </c>
      <c r="AJ98" s="74">
        <v>0.83647479999999996</v>
      </c>
      <c r="AK98" s="74">
        <v>1.0808211000000001</v>
      </c>
      <c r="AL98" s="74">
        <v>1.1387965</v>
      </c>
      <c r="AM98" s="74">
        <v>0.35428199999999999</v>
      </c>
      <c r="AN98" s="74">
        <v>0.44345499999999999</v>
      </c>
      <c r="AO98" s="74">
        <v>0.68768700000000005</v>
      </c>
      <c r="AP98" s="74">
        <v>3.6354712999999999</v>
      </c>
      <c r="AQ98" s="74">
        <v>0.69215110000000002</v>
      </c>
      <c r="AR98" s="74">
        <v>0.67793020000000004</v>
      </c>
      <c r="AT98" s="89">
        <v>1991</v>
      </c>
      <c r="AU98" s="74">
        <v>4.2462745000000002</v>
      </c>
      <c r="AV98" s="74">
        <v>1.3362594999999999</v>
      </c>
      <c r="AW98" s="74">
        <v>0.8054</v>
      </c>
      <c r="AX98" s="74">
        <v>1.1729569</v>
      </c>
      <c r="AY98" s="74">
        <v>1.6466632999999999</v>
      </c>
      <c r="AZ98" s="74">
        <v>1.2145781</v>
      </c>
      <c r="BA98" s="74">
        <v>1.4729245</v>
      </c>
      <c r="BB98" s="74">
        <v>1.2044683</v>
      </c>
      <c r="BC98" s="74">
        <v>1.0044264000000001</v>
      </c>
      <c r="BD98" s="74">
        <v>1.4575206000000001</v>
      </c>
      <c r="BE98" s="74">
        <v>1.2988025000000001</v>
      </c>
      <c r="BF98" s="74">
        <v>1.9285075</v>
      </c>
      <c r="BG98" s="74">
        <v>2.1713523000000001</v>
      </c>
      <c r="BH98" s="74">
        <v>1.1915578</v>
      </c>
      <c r="BI98" s="74">
        <v>1.5663087</v>
      </c>
      <c r="BJ98" s="74">
        <v>0.26008140000000002</v>
      </c>
      <c r="BK98" s="74">
        <v>1.740432</v>
      </c>
      <c r="BL98" s="74">
        <v>3.2415541000000001</v>
      </c>
      <c r="BM98" s="74">
        <v>1.5563495000000001</v>
      </c>
      <c r="BN98" s="74">
        <v>1.5457178</v>
      </c>
      <c r="BP98" s="89">
        <v>1991</v>
      </c>
    </row>
    <row r="99" spans="2:68">
      <c r="B99" s="89">
        <v>1992</v>
      </c>
      <c r="C99" s="74">
        <v>7.5939946999999997</v>
      </c>
      <c r="D99" s="74">
        <v>1.3725475</v>
      </c>
      <c r="E99" s="74">
        <v>0.77852030000000005</v>
      </c>
      <c r="F99" s="74">
        <v>3.1013934000000001</v>
      </c>
      <c r="G99" s="74">
        <v>2.9011695999999998</v>
      </c>
      <c r="H99" s="74">
        <v>2.1651332999999999</v>
      </c>
      <c r="I99" s="74">
        <v>1.7917590000000001</v>
      </c>
      <c r="J99" s="74">
        <v>1.4811523</v>
      </c>
      <c r="K99" s="74">
        <v>2.603704</v>
      </c>
      <c r="L99" s="74">
        <v>2.1377036999999999</v>
      </c>
      <c r="M99" s="74">
        <v>2.2435508999999998</v>
      </c>
      <c r="N99" s="74">
        <v>1.6051708</v>
      </c>
      <c r="O99" s="74">
        <v>1.3798052000000001</v>
      </c>
      <c r="P99" s="74">
        <v>2.4639492999999999</v>
      </c>
      <c r="Q99" s="74">
        <v>2.5100191999999999</v>
      </c>
      <c r="R99" s="74">
        <v>2.4699743999999999</v>
      </c>
      <c r="S99" s="74">
        <v>1.1323745999999999</v>
      </c>
      <c r="T99" s="74">
        <v>4.2283298</v>
      </c>
      <c r="U99" s="74">
        <v>2.4804048000000001</v>
      </c>
      <c r="V99" s="74">
        <v>2.4207762000000002</v>
      </c>
      <c r="X99" s="89">
        <v>1992</v>
      </c>
      <c r="Y99" s="74">
        <v>4.1564553999999996</v>
      </c>
      <c r="Z99" s="74">
        <v>0.64201229999999998</v>
      </c>
      <c r="AA99" s="74">
        <v>0.16443830000000001</v>
      </c>
      <c r="AB99" s="74">
        <v>0.3105098</v>
      </c>
      <c r="AC99" s="74">
        <v>0.70931540000000004</v>
      </c>
      <c r="AD99" s="74">
        <v>0.72594650000000005</v>
      </c>
      <c r="AE99" s="74">
        <v>0.41409750000000001</v>
      </c>
      <c r="AF99" s="74">
        <v>1.0342178</v>
      </c>
      <c r="AG99" s="74">
        <v>0.31191760000000002</v>
      </c>
      <c r="AH99" s="74">
        <v>0.18585080000000001</v>
      </c>
      <c r="AI99" s="74">
        <v>0.70785100000000001</v>
      </c>
      <c r="AJ99" s="74">
        <v>0.81960500000000003</v>
      </c>
      <c r="AK99" s="74">
        <v>1.0961126000000001</v>
      </c>
      <c r="AL99" s="74">
        <v>1.1343688000000001</v>
      </c>
      <c r="AM99" s="74">
        <v>0.68424260000000003</v>
      </c>
      <c r="AN99" s="74">
        <v>1.3106561000000001</v>
      </c>
      <c r="AO99" s="74">
        <v>0</v>
      </c>
      <c r="AP99" s="74">
        <v>0</v>
      </c>
      <c r="AQ99" s="74">
        <v>0.8551512</v>
      </c>
      <c r="AR99" s="74">
        <v>0.83399279999999998</v>
      </c>
      <c r="AT99" s="89">
        <v>1992</v>
      </c>
      <c r="AU99" s="74">
        <v>5.9192428000000001</v>
      </c>
      <c r="AV99" s="74">
        <v>1.016613</v>
      </c>
      <c r="AW99" s="74">
        <v>0.479856</v>
      </c>
      <c r="AX99" s="74">
        <v>1.7408193000000001</v>
      </c>
      <c r="AY99" s="74">
        <v>1.8197713</v>
      </c>
      <c r="AZ99" s="74">
        <v>1.4476452</v>
      </c>
      <c r="BA99" s="74">
        <v>1.1034398999999999</v>
      </c>
      <c r="BB99" s="74">
        <v>1.2574057999999999</v>
      </c>
      <c r="BC99" s="74">
        <v>1.4681894</v>
      </c>
      <c r="BD99" s="74">
        <v>1.1824460000000001</v>
      </c>
      <c r="BE99" s="74">
        <v>1.4950433999999999</v>
      </c>
      <c r="BF99" s="74">
        <v>1.2165087999999999</v>
      </c>
      <c r="BG99" s="74">
        <v>1.2374604</v>
      </c>
      <c r="BH99" s="74">
        <v>1.7717381000000001</v>
      </c>
      <c r="BI99" s="74">
        <v>1.5056385999999999</v>
      </c>
      <c r="BJ99" s="74">
        <v>1.7910234</v>
      </c>
      <c r="BK99" s="74">
        <v>0.41728389999999999</v>
      </c>
      <c r="BL99" s="74">
        <v>1.2290448</v>
      </c>
      <c r="BM99" s="74">
        <v>1.6648897</v>
      </c>
      <c r="BN99" s="74">
        <v>1.6175728</v>
      </c>
      <c r="BP99" s="89">
        <v>1992</v>
      </c>
    </row>
    <row r="100" spans="2:68">
      <c r="B100" s="89">
        <v>1993</v>
      </c>
      <c r="C100" s="74">
        <v>5.1340671000000002</v>
      </c>
      <c r="D100" s="74">
        <v>2.5987089000000001</v>
      </c>
      <c r="E100" s="74">
        <v>0.61657890000000004</v>
      </c>
      <c r="F100" s="74">
        <v>3.6279753000000001</v>
      </c>
      <c r="G100" s="74">
        <v>2.3301333</v>
      </c>
      <c r="H100" s="74">
        <v>3.0725742</v>
      </c>
      <c r="I100" s="74">
        <v>1.6440991</v>
      </c>
      <c r="J100" s="74">
        <v>2.1916687000000001</v>
      </c>
      <c r="K100" s="74">
        <v>3.0659846000000002</v>
      </c>
      <c r="L100" s="74">
        <v>2.6905633999999998</v>
      </c>
      <c r="M100" s="74">
        <v>2.1976814</v>
      </c>
      <c r="N100" s="74">
        <v>2.3509866000000001</v>
      </c>
      <c r="O100" s="74">
        <v>1.1193696</v>
      </c>
      <c r="P100" s="74">
        <v>2.7333690000000002</v>
      </c>
      <c r="Q100" s="74">
        <v>3.5978701000000002</v>
      </c>
      <c r="R100" s="74">
        <v>2.4533103999999999</v>
      </c>
      <c r="S100" s="74">
        <v>0</v>
      </c>
      <c r="T100" s="74">
        <v>1.989258</v>
      </c>
      <c r="U100" s="74">
        <v>2.5734515</v>
      </c>
      <c r="V100" s="74">
        <v>2.5335076999999999</v>
      </c>
      <c r="X100" s="89">
        <v>1993</v>
      </c>
      <c r="Y100" s="74">
        <v>3.3391636</v>
      </c>
      <c r="Z100" s="74">
        <v>0.16053190000000001</v>
      </c>
      <c r="AA100" s="74">
        <v>0.16279460000000001</v>
      </c>
      <c r="AB100" s="74">
        <v>0.47690199999999999</v>
      </c>
      <c r="AC100" s="74">
        <v>0.28172069999999999</v>
      </c>
      <c r="AD100" s="74">
        <v>0.58888739999999995</v>
      </c>
      <c r="AE100" s="74">
        <v>0.13706670000000001</v>
      </c>
      <c r="AF100" s="74">
        <v>0.43669580000000002</v>
      </c>
      <c r="AG100" s="74">
        <v>0.30953380000000003</v>
      </c>
      <c r="AH100" s="74">
        <v>0</v>
      </c>
      <c r="AI100" s="74">
        <v>0.92350600000000005</v>
      </c>
      <c r="AJ100" s="74">
        <v>0.26666380000000001</v>
      </c>
      <c r="AK100" s="74">
        <v>0</v>
      </c>
      <c r="AL100" s="74">
        <v>1.127793</v>
      </c>
      <c r="AM100" s="74">
        <v>3.3005806</v>
      </c>
      <c r="AN100" s="74">
        <v>0.43546610000000002</v>
      </c>
      <c r="AO100" s="74">
        <v>1.8982896</v>
      </c>
      <c r="AP100" s="74">
        <v>0.82284889999999999</v>
      </c>
      <c r="AQ100" s="74">
        <v>0.7003412</v>
      </c>
      <c r="AR100" s="74">
        <v>0.68450489999999997</v>
      </c>
      <c r="AT100" s="89">
        <v>1993</v>
      </c>
      <c r="AU100" s="74">
        <v>4.2597915000000004</v>
      </c>
      <c r="AV100" s="74">
        <v>1.4094433</v>
      </c>
      <c r="AW100" s="74">
        <v>0.39587909999999998</v>
      </c>
      <c r="AX100" s="74">
        <v>2.0920728999999998</v>
      </c>
      <c r="AY100" s="74">
        <v>1.3199072999999999</v>
      </c>
      <c r="AZ100" s="74">
        <v>1.8345756</v>
      </c>
      <c r="BA100" s="74">
        <v>0.89074350000000002</v>
      </c>
      <c r="BB100" s="74">
        <v>1.3125397999999999</v>
      </c>
      <c r="BC100" s="74">
        <v>1.6943252</v>
      </c>
      <c r="BD100" s="74">
        <v>1.3715222</v>
      </c>
      <c r="BE100" s="74">
        <v>1.5762978999999999</v>
      </c>
      <c r="BF100" s="74">
        <v>1.3195711000000001</v>
      </c>
      <c r="BG100" s="74">
        <v>0.55846340000000005</v>
      </c>
      <c r="BH100" s="74">
        <v>1.9007543</v>
      </c>
      <c r="BI100" s="74">
        <v>3.4350282000000001</v>
      </c>
      <c r="BJ100" s="74">
        <v>1.2732884</v>
      </c>
      <c r="BK100" s="74">
        <v>1.1947384000000001</v>
      </c>
      <c r="BL100" s="74">
        <v>1.1641511</v>
      </c>
      <c r="BM100" s="74">
        <v>1.6331336999999999</v>
      </c>
      <c r="BN100" s="74">
        <v>1.6155828000000001</v>
      </c>
      <c r="BP100" s="89">
        <v>1993</v>
      </c>
    </row>
    <row r="101" spans="2:68">
      <c r="B101" s="89">
        <v>1994</v>
      </c>
      <c r="C101" s="74">
        <v>5.4153416999999999</v>
      </c>
      <c r="D101" s="74">
        <v>1.2215102</v>
      </c>
      <c r="E101" s="74">
        <v>0.76331329999999997</v>
      </c>
      <c r="F101" s="74">
        <v>2.1465017999999998</v>
      </c>
      <c r="G101" s="74">
        <v>2.3357103000000001</v>
      </c>
      <c r="H101" s="74">
        <v>3.0861567000000001</v>
      </c>
      <c r="I101" s="74">
        <v>2.4554071</v>
      </c>
      <c r="J101" s="74">
        <v>2.7390387999999999</v>
      </c>
      <c r="K101" s="74">
        <v>1.8255170999999999</v>
      </c>
      <c r="L101" s="74">
        <v>2.6015668000000001</v>
      </c>
      <c r="M101" s="74">
        <v>2.1123740999999998</v>
      </c>
      <c r="N101" s="74">
        <v>1.7823723</v>
      </c>
      <c r="O101" s="74">
        <v>2.2585280999999999</v>
      </c>
      <c r="P101" s="74">
        <v>1.5081728000000001</v>
      </c>
      <c r="Q101" s="74">
        <v>3.0407845</v>
      </c>
      <c r="R101" s="74">
        <v>2.4559163000000002</v>
      </c>
      <c r="S101" s="74">
        <v>1.0173456999999999</v>
      </c>
      <c r="T101" s="74">
        <v>0</v>
      </c>
      <c r="U101" s="74">
        <v>2.3579379</v>
      </c>
      <c r="V101" s="74">
        <v>2.3089363000000001</v>
      </c>
      <c r="X101" s="89">
        <v>1994</v>
      </c>
      <c r="Y101" s="74">
        <v>1.9014207999999999</v>
      </c>
      <c r="Z101" s="74">
        <v>0.48101820000000001</v>
      </c>
      <c r="AA101" s="74">
        <v>0</v>
      </c>
      <c r="AB101" s="74">
        <v>0.16130829999999999</v>
      </c>
      <c r="AC101" s="74">
        <v>0.56583890000000003</v>
      </c>
      <c r="AD101" s="74">
        <v>0.29535509999999998</v>
      </c>
      <c r="AE101" s="74">
        <v>0.13646920000000001</v>
      </c>
      <c r="AF101" s="74">
        <v>0.28729280000000001</v>
      </c>
      <c r="AG101" s="74">
        <v>0.61024909999999999</v>
      </c>
      <c r="AH101" s="74">
        <v>0.67295430000000001</v>
      </c>
      <c r="AI101" s="74">
        <v>0</v>
      </c>
      <c r="AJ101" s="74">
        <v>0</v>
      </c>
      <c r="AK101" s="74">
        <v>0.28099679999999999</v>
      </c>
      <c r="AL101" s="74">
        <v>0.28293109999999999</v>
      </c>
      <c r="AM101" s="74">
        <v>1.2642065</v>
      </c>
      <c r="AN101" s="74">
        <v>0.4401602</v>
      </c>
      <c r="AO101" s="74">
        <v>0.59973969999999999</v>
      </c>
      <c r="AP101" s="74">
        <v>0</v>
      </c>
      <c r="AQ101" s="74">
        <v>0.45852110000000001</v>
      </c>
      <c r="AR101" s="74">
        <v>0.44107740000000001</v>
      </c>
      <c r="AT101" s="89">
        <v>1994</v>
      </c>
      <c r="AU101" s="74">
        <v>3.7040324</v>
      </c>
      <c r="AV101" s="74">
        <v>0.86031329999999995</v>
      </c>
      <c r="AW101" s="74">
        <v>0.39176290000000003</v>
      </c>
      <c r="AX101" s="74">
        <v>1.1791016000000001</v>
      </c>
      <c r="AY101" s="74">
        <v>1.4636747000000001</v>
      </c>
      <c r="AZ101" s="74">
        <v>1.6941549</v>
      </c>
      <c r="BA101" s="74">
        <v>1.2961834000000001</v>
      </c>
      <c r="BB101" s="74">
        <v>1.5109783000000001</v>
      </c>
      <c r="BC101" s="74">
        <v>1.2187523</v>
      </c>
      <c r="BD101" s="74">
        <v>1.6537016</v>
      </c>
      <c r="BE101" s="74">
        <v>1.0809443999999999</v>
      </c>
      <c r="BF101" s="74">
        <v>0.90059840000000002</v>
      </c>
      <c r="BG101" s="74">
        <v>1.2674468000000001</v>
      </c>
      <c r="BH101" s="74">
        <v>0.87595080000000003</v>
      </c>
      <c r="BI101" s="74">
        <v>2.0707721000000001</v>
      </c>
      <c r="BJ101" s="74">
        <v>1.2818475</v>
      </c>
      <c r="BK101" s="74">
        <v>0.75462019999999996</v>
      </c>
      <c r="BL101" s="74">
        <v>0</v>
      </c>
      <c r="BM101" s="74">
        <v>1.4040630999999999</v>
      </c>
      <c r="BN101" s="74">
        <v>1.3766022</v>
      </c>
      <c r="BP101" s="89">
        <v>1994</v>
      </c>
    </row>
    <row r="102" spans="2:68">
      <c r="B102" s="89">
        <v>1995</v>
      </c>
      <c r="C102" s="74">
        <v>6.1657102000000004</v>
      </c>
      <c r="D102" s="74">
        <v>0.90865859999999998</v>
      </c>
      <c r="E102" s="74">
        <v>0.4534147</v>
      </c>
      <c r="F102" s="74">
        <v>0.77181929999999999</v>
      </c>
      <c r="G102" s="74">
        <v>4.0180841000000003</v>
      </c>
      <c r="H102" s="74">
        <v>2.4695231999999998</v>
      </c>
      <c r="I102" s="74">
        <v>2.1972710000000002</v>
      </c>
      <c r="J102" s="74">
        <v>1.2701889</v>
      </c>
      <c r="K102" s="74">
        <v>2.1101212</v>
      </c>
      <c r="L102" s="74">
        <v>1.7373395</v>
      </c>
      <c r="M102" s="74">
        <v>1.2138255</v>
      </c>
      <c r="N102" s="74">
        <v>1.4809732</v>
      </c>
      <c r="O102" s="74">
        <v>1.1359634999999999</v>
      </c>
      <c r="P102" s="74">
        <v>2.0963921000000001</v>
      </c>
      <c r="Q102" s="74">
        <v>3.3456378</v>
      </c>
      <c r="R102" s="74">
        <v>2.3683774</v>
      </c>
      <c r="S102" s="74">
        <v>2.9344731999999998</v>
      </c>
      <c r="T102" s="74">
        <v>0</v>
      </c>
      <c r="U102" s="74">
        <v>2.1204339999999999</v>
      </c>
      <c r="V102" s="74">
        <v>2.0538579000000001</v>
      </c>
      <c r="X102" s="89">
        <v>1995</v>
      </c>
      <c r="Y102" s="74">
        <v>4.1189228</v>
      </c>
      <c r="Z102" s="74">
        <v>0.47776790000000002</v>
      </c>
      <c r="AA102" s="74">
        <v>0.15885830000000001</v>
      </c>
      <c r="AB102" s="74">
        <v>0.48744500000000002</v>
      </c>
      <c r="AC102" s="74">
        <v>0.42789110000000002</v>
      </c>
      <c r="AD102" s="74">
        <v>0.43840230000000002</v>
      </c>
      <c r="AE102" s="74">
        <v>0.274455</v>
      </c>
      <c r="AF102" s="74">
        <v>0.14082819999999999</v>
      </c>
      <c r="AG102" s="74">
        <v>0</v>
      </c>
      <c r="AH102" s="74">
        <v>0.81364449999999999</v>
      </c>
      <c r="AI102" s="74">
        <v>0.84368069999999995</v>
      </c>
      <c r="AJ102" s="74">
        <v>1.5229663</v>
      </c>
      <c r="AK102" s="74">
        <v>0.56278899999999998</v>
      </c>
      <c r="AL102" s="74">
        <v>0.56686930000000002</v>
      </c>
      <c r="AM102" s="74">
        <v>0.62166239999999995</v>
      </c>
      <c r="AN102" s="74">
        <v>2.1502878999999999</v>
      </c>
      <c r="AO102" s="74">
        <v>0</v>
      </c>
      <c r="AP102" s="74">
        <v>0.74736179999999997</v>
      </c>
      <c r="AQ102" s="74">
        <v>0.76289859999999998</v>
      </c>
      <c r="AR102" s="74">
        <v>0.76697530000000003</v>
      </c>
      <c r="AT102" s="89">
        <v>1995</v>
      </c>
      <c r="AU102" s="74">
        <v>5.1689514000000001</v>
      </c>
      <c r="AV102" s="74">
        <v>0.6986308</v>
      </c>
      <c r="AW102" s="74">
        <v>0.30980419999999997</v>
      </c>
      <c r="AX102" s="74">
        <v>0.63327509999999998</v>
      </c>
      <c r="AY102" s="74">
        <v>2.2490073000000002</v>
      </c>
      <c r="AZ102" s="74">
        <v>1.4569878999999999</v>
      </c>
      <c r="BA102" s="74">
        <v>1.235506</v>
      </c>
      <c r="BB102" s="74">
        <v>0.70489999999999997</v>
      </c>
      <c r="BC102" s="74">
        <v>1.0534363</v>
      </c>
      <c r="BD102" s="74">
        <v>1.2823893</v>
      </c>
      <c r="BE102" s="74">
        <v>1.0326120000000001</v>
      </c>
      <c r="BF102" s="74">
        <v>1.5016761999999999</v>
      </c>
      <c r="BG102" s="74">
        <v>0.84806009999999998</v>
      </c>
      <c r="BH102" s="74">
        <v>1.3105739999999999</v>
      </c>
      <c r="BI102" s="74">
        <v>1.8621186000000001</v>
      </c>
      <c r="BJ102" s="74">
        <v>2.2420463000000002</v>
      </c>
      <c r="BK102" s="74">
        <v>1.0948266</v>
      </c>
      <c r="BL102" s="74">
        <v>0.52521839999999997</v>
      </c>
      <c r="BM102" s="74">
        <v>1.4384987</v>
      </c>
      <c r="BN102" s="74">
        <v>1.4060401</v>
      </c>
      <c r="BP102" s="89">
        <v>1995</v>
      </c>
    </row>
    <row r="103" spans="2:68">
      <c r="B103" s="89">
        <v>1996</v>
      </c>
      <c r="C103" s="74">
        <v>5.1300235000000001</v>
      </c>
      <c r="D103" s="74">
        <v>1.3505644999999999</v>
      </c>
      <c r="E103" s="74">
        <v>0.4495325</v>
      </c>
      <c r="F103" s="74">
        <v>2.3022377999999999</v>
      </c>
      <c r="G103" s="74">
        <v>2.4120659999999998</v>
      </c>
      <c r="H103" s="74">
        <v>1.5573478999999999</v>
      </c>
      <c r="I103" s="74">
        <v>1.8109507</v>
      </c>
      <c r="J103" s="74">
        <v>2.0724901999999998</v>
      </c>
      <c r="K103" s="74">
        <v>2.0788631999999998</v>
      </c>
      <c r="L103" s="74">
        <v>1.0742324999999999</v>
      </c>
      <c r="M103" s="74">
        <v>2.7185469000000002</v>
      </c>
      <c r="N103" s="74">
        <v>2.1541562000000001</v>
      </c>
      <c r="O103" s="74">
        <v>1.9881224</v>
      </c>
      <c r="P103" s="74">
        <v>1.4890346999999999</v>
      </c>
      <c r="Q103" s="74">
        <v>2.1838034999999998</v>
      </c>
      <c r="R103" s="74">
        <v>1.6786878999999999</v>
      </c>
      <c r="S103" s="74">
        <v>3.7973721999999999</v>
      </c>
      <c r="T103" s="74">
        <v>3.3331667</v>
      </c>
      <c r="U103" s="74">
        <v>2.0738365000000001</v>
      </c>
      <c r="V103" s="74">
        <v>2.0865081000000001</v>
      </c>
      <c r="X103" s="89">
        <v>1996</v>
      </c>
      <c r="Y103" s="74">
        <v>3.9762254000000001</v>
      </c>
      <c r="Z103" s="74">
        <v>0.31542009999999998</v>
      </c>
      <c r="AA103" s="74">
        <v>0.31483119999999998</v>
      </c>
      <c r="AB103" s="74">
        <v>0.3225016</v>
      </c>
      <c r="AC103" s="74">
        <v>0.43861830000000002</v>
      </c>
      <c r="AD103" s="74">
        <v>0.2843118</v>
      </c>
      <c r="AE103" s="74">
        <v>0.27742600000000001</v>
      </c>
      <c r="AF103" s="74">
        <v>0</v>
      </c>
      <c r="AG103" s="74">
        <v>0.59150510000000001</v>
      </c>
      <c r="AH103" s="74">
        <v>0.62778970000000001</v>
      </c>
      <c r="AI103" s="74">
        <v>0</v>
      </c>
      <c r="AJ103" s="74">
        <v>0.24658479999999999</v>
      </c>
      <c r="AK103" s="74">
        <v>0</v>
      </c>
      <c r="AL103" s="74">
        <v>1.4164346000000001</v>
      </c>
      <c r="AM103" s="74">
        <v>1.2292147</v>
      </c>
      <c r="AN103" s="74">
        <v>0</v>
      </c>
      <c r="AO103" s="74">
        <v>0.56903539999999997</v>
      </c>
      <c r="AP103" s="74">
        <v>1.4194263</v>
      </c>
      <c r="AQ103" s="74">
        <v>0.64414400000000005</v>
      </c>
      <c r="AR103" s="74">
        <v>0.62112979999999995</v>
      </c>
      <c r="AT103" s="89">
        <v>1996</v>
      </c>
      <c r="AU103" s="74">
        <v>4.5683242999999996</v>
      </c>
      <c r="AV103" s="74">
        <v>0.84585259999999995</v>
      </c>
      <c r="AW103" s="74">
        <v>0.3838415</v>
      </c>
      <c r="AX103" s="74">
        <v>1.3368017000000001</v>
      </c>
      <c r="AY103" s="74">
        <v>1.4401378</v>
      </c>
      <c r="AZ103" s="74">
        <v>0.92212839999999996</v>
      </c>
      <c r="BA103" s="74">
        <v>1.0425586</v>
      </c>
      <c r="BB103" s="74">
        <v>1.0343479</v>
      </c>
      <c r="BC103" s="74">
        <v>1.3336435</v>
      </c>
      <c r="BD103" s="74">
        <v>0.85351770000000005</v>
      </c>
      <c r="BE103" s="74">
        <v>1.3862045000000001</v>
      </c>
      <c r="BF103" s="74">
        <v>1.2145695000000001</v>
      </c>
      <c r="BG103" s="74">
        <v>0.9901046</v>
      </c>
      <c r="BH103" s="74">
        <v>1.4518276000000001</v>
      </c>
      <c r="BI103" s="74">
        <v>1.6662196</v>
      </c>
      <c r="BJ103" s="74">
        <v>0.71205799999999997</v>
      </c>
      <c r="BK103" s="74">
        <v>1.7789036</v>
      </c>
      <c r="BL103" s="74">
        <v>1.9909908000000001</v>
      </c>
      <c r="BM103" s="74">
        <v>1.3552985</v>
      </c>
      <c r="BN103" s="74">
        <v>1.3438873</v>
      </c>
      <c r="BP103" s="89">
        <v>1996</v>
      </c>
    </row>
    <row r="104" spans="2:68">
      <c r="B104" s="90">
        <v>1997</v>
      </c>
      <c r="C104" s="74">
        <v>5.7324571999999998</v>
      </c>
      <c r="D104" s="74">
        <v>1.3382641</v>
      </c>
      <c r="E104" s="74">
        <v>0.74857580000000001</v>
      </c>
      <c r="F104" s="74">
        <v>2.6130689999999999</v>
      </c>
      <c r="G104" s="74">
        <v>3.3624255999999999</v>
      </c>
      <c r="H104" s="74">
        <v>1.8013498999999999</v>
      </c>
      <c r="I104" s="74">
        <v>2.4034010000000001</v>
      </c>
      <c r="J104" s="74">
        <v>2.1789489</v>
      </c>
      <c r="K104" s="74">
        <v>2.6338469999999998</v>
      </c>
      <c r="L104" s="74">
        <v>2.4714928999999999</v>
      </c>
      <c r="M104" s="74">
        <v>1.9816035000000001</v>
      </c>
      <c r="N104" s="74">
        <v>1.1565319999999999</v>
      </c>
      <c r="O104" s="74">
        <v>1.9461094000000001</v>
      </c>
      <c r="P104" s="74">
        <v>2.3829452999999998</v>
      </c>
      <c r="Q104" s="74">
        <v>3.5651768000000001</v>
      </c>
      <c r="R104" s="74">
        <v>0.52901379999999998</v>
      </c>
      <c r="S104" s="74">
        <v>0.92451349999999999</v>
      </c>
      <c r="T104" s="74">
        <v>1.5724259</v>
      </c>
      <c r="U104" s="74">
        <v>2.3809064000000002</v>
      </c>
      <c r="V104" s="74">
        <v>2.3126055999999999</v>
      </c>
      <c r="X104" s="90">
        <v>1997</v>
      </c>
      <c r="Y104" s="74">
        <v>3.3415227000000001</v>
      </c>
      <c r="Z104" s="74">
        <v>0.46909519999999999</v>
      </c>
      <c r="AA104" s="74">
        <v>0.15696959999999999</v>
      </c>
      <c r="AB104" s="74">
        <v>0.48432799999999998</v>
      </c>
      <c r="AC104" s="74">
        <v>0.1502966</v>
      </c>
      <c r="AD104" s="74">
        <v>0.27723019999999998</v>
      </c>
      <c r="AE104" s="74">
        <v>0.42100480000000001</v>
      </c>
      <c r="AF104" s="74">
        <v>0.2704684</v>
      </c>
      <c r="AG104" s="74">
        <v>0.87127370000000004</v>
      </c>
      <c r="AH104" s="74">
        <v>0.31263089999999999</v>
      </c>
      <c r="AI104" s="74">
        <v>0.5612838</v>
      </c>
      <c r="AJ104" s="74">
        <v>0.23868059999999999</v>
      </c>
      <c r="AK104" s="74">
        <v>1.1058002</v>
      </c>
      <c r="AL104" s="74">
        <v>0.28537509999999999</v>
      </c>
      <c r="AM104" s="74">
        <v>0.61178730000000003</v>
      </c>
      <c r="AN104" s="74">
        <v>0.78393250000000003</v>
      </c>
      <c r="AO104" s="74">
        <v>1.6766614</v>
      </c>
      <c r="AP104" s="74">
        <v>0.67278000000000004</v>
      </c>
      <c r="AQ104" s="74">
        <v>0.65825959999999994</v>
      </c>
      <c r="AR104" s="74">
        <v>0.65477439999999998</v>
      </c>
      <c r="AT104" s="90">
        <v>1997</v>
      </c>
      <c r="AU104" s="74">
        <v>4.5688690999999997</v>
      </c>
      <c r="AV104" s="74">
        <v>0.91460490000000005</v>
      </c>
      <c r="AW104" s="74">
        <v>0.45976980000000001</v>
      </c>
      <c r="AX104" s="74">
        <v>1.5748142999999999</v>
      </c>
      <c r="AY104" s="74">
        <v>1.7785933</v>
      </c>
      <c r="AZ104" s="74">
        <v>1.0394268</v>
      </c>
      <c r="BA104" s="74">
        <v>1.4085380000000001</v>
      </c>
      <c r="BB104" s="74">
        <v>1.2213681999999999</v>
      </c>
      <c r="BC104" s="74">
        <v>1.7491972</v>
      </c>
      <c r="BD104" s="74">
        <v>1.3984775</v>
      </c>
      <c r="BE104" s="74">
        <v>1.2848811</v>
      </c>
      <c r="BF104" s="74">
        <v>0.70480690000000001</v>
      </c>
      <c r="BG104" s="74">
        <v>1.5247685</v>
      </c>
      <c r="BH104" s="74">
        <v>1.3116952</v>
      </c>
      <c r="BI104" s="74">
        <v>1.9756273</v>
      </c>
      <c r="BJ104" s="74">
        <v>0.67543989999999998</v>
      </c>
      <c r="BK104" s="74">
        <v>1.3932815999999999</v>
      </c>
      <c r="BL104" s="74">
        <v>0.94236050000000005</v>
      </c>
      <c r="BM104" s="74">
        <v>1.5144082999999999</v>
      </c>
      <c r="BN104" s="74">
        <v>1.4863687000000001</v>
      </c>
      <c r="BP104" s="90">
        <v>1997</v>
      </c>
    </row>
    <row r="105" spans="2:68">
      <c r="B105" s="90">
        <v>1998</v>
      </c>
      <c r="C105" s="74">
        <v>4.3949648999999997</v>
      </c>
      <c r="D105" s="74">
        <v>0.58940720000000002</v>
      </c>
      <c r="E105" s="74">
        <v>0.2989425</v>
      </c>
      <c r="F105" s="74">
        <v>1.8339285999999999</v>
      </c>
      <c r="G105" s="74">
        <v>2.3995885000000001</v>
      </c>
      <c r="H105" s="74">
        <v>2.7519515000000001</v>
      </c>
      <c r="I105" s="74">
        <v>2.2892725</v>
      </c>
      <c r="J105" s="74">
        <v>1.2119709999999999</v>
      </c>
      <c r="K105" s="74">
        <v>1.4466650999999999</v>
      </c>
      <c r="L105" s="74">
        <v>1.8411911000000001</v>
      </c>
      <c r="M105" s="74">
        <v>2.5471390999999999</v>
      </c>
      <c r="N105" s="74">
        <v>2.0155014000000002</v>
      </c>
      <c r="O105" s="74">
        <v>2.4330308</v>
      </c>
      <c r="P105" s="74">
        <v>1.1991198000000001</v>
      </c>
      <c r="Q105" s="74">
        <v>3.8366159999999998</v>
      </c>
      <c r="R105" s="74">
        <v>3.5068559000000001</v>
      </c>
      <c r="S105" s="74">
        <v>3.6310490999999998</v>
      </c>
      <c r="T105" s="74">
        <v>2.9477221</v>
      </c>
      <c r="U105" s="74">
        <v>2.0663966999999999</v>
      </c>
      <c r="V105" s="74">
        <v>2.0881908</v>
      </c>
      <c r="X105" s="90">
        <v>1998</v>
      </c>
      <c r="Y105" s="74">
        <v>3.0388331000000002</v>
      </c>
      <c r="Z105" s="74">
        <v>0.46497139999999998</v>
      </c>
      <c r="AA105" s="74">
        <v>0.46980630000000001</v>
      </c>
      <c r="AB105" s="74">
        <v>0.96251640000000005</v>
      </c>
      <c r="AC105" s="74">
        <v>0</v>
      </c>
      <c r="AD105" s="74">
        <v>0.2744086</v>
      </c>
      <c r="AE105" s="74">
        <v>0.28335919999999998</v>
      </c>
      <c r="AF105" s="74">
        <v>0.13355359999999999</v>
      </c>
      <c r="AG105" s="74">
        <v>0.42925210000000003</v>
      </c>
      <c r="AH105" s="74">
        <v>0.61503070000000004</v>
      </c>
      <c r="AI105" s="74">
        <v>0.87790449999999998</v>
      </c>
      <c r="AJ105" s="74">
        <v>0.4640048</v>
      </c>
      <c r="AK105" s="74">
        <v>0.54001069999999995</v>
      </c>
      <c r="AL105" s="74">
        <v>0.28811300000000001</v>
      </c>
      <c r="AM105" s="74">
        <v>0.3037455</v>
      </c>
      <c r="AN105" s="74">
        <v>1.1222882999999999</v>
      </c>
      <c r="AO105" s="74">
        <v>0.5523245</v>
      </c>
      <c r="AP105" s="74">
        <v>0</v>
      </c>
      <c r="AQ105" s="74">
        <v>0.61936429999999998</v>
      </c>
      <c r="AR105" s="74">
        <v>0.62556860000000003</v>
      </c>
      <c r="AT105" s="90">
        <v>1998</v>
      </c>
      <c r="AU105" s="74">
        <v>3.7351586000000001</v>
      </c>
      <c r="AV105" s="74">
        <v>0.52876120000000004</v>
      </c>
      <c r="AW105" s="74">
        <v>0.382384</v>
      </c>
      <c r="AX105" s="74">
        <v>1.4087825</v>
      </c>
      <c r="AY105" s="74">
        <v>1.2170614</v>
      </c>
      <c r="AZ105" s="74">
        <v>1.5114072999999999</v>
      </c>
      <c r="BA105" s="74">
        <v>1.281385</v>
      </c>
      <c r="BB105" s="74">
        <v>0.67053119999999999</v>
      </c>
      <c r="BC105" s="74">
        <v>0.93516100000000002</v>
      </c>
      <c r="BD105" s="74">
        <v>1.2287596999999999</v>
      </c>
      <c r="BE105" s="74">
        <v>1.7264687000000001</v>
      </c>
      <c r="BF105" s="74">
        <v>1.2534627</v>
      </c>
      <c r="BG105" s="74">
        <v>1.4859403</v>
      </c>
      <c r="BH105" s="74">
        <v>0.73457680000000003</v>
      </c>
      <c r="BI105" s="74">
        <v>1.9482607000000001</v>
      </c>
      <c r="BJ105" s="74">
        <v>2.1416944999999998</v>
      </c>
      <c r="BK105" s="74">
        <v>1.7169504</v>
      </c>
      <c r="BL105" s="74">
        <v>0.89376690000000003</v>
      </c>
      <c r="BM105" s="74">
        <v>1.3381641</v>
      </c>
      <c r="BN105" s="74">
        <v>1.3374843999999999</v>
      </c>
      <c r="BP105" s="90">
        <v>1998</v>
      </c>
    </row>
    <row r="106" spans="2:68">
      <c r="B106" s="90">
        <v>1999</v>
      </c>
      <c r="C106" s="74">
        <v>6.2445455000000001</v>
      </c>
      <c r="D106" s="74">
        <v>0.73037059999999998</v>
      </c>
      <c r="E106" s="74">
        <v>0.44563079999999999</v>
      </c>
      <c r="F106" s="74">
        <v>1.6629879000000001</v>
      </c>
      <c r="G106" s="74">
        <v>2.9023807000000001</v>
      </c>
      <c r="H106" s="74">
        <v>2.7592753000000001</v>
      </c>
      <c r="I106" s="74">
        <v>1.7201588000000001</v>
      </c>
      <c r="J106" s="74">
        <v>2.0081826999999999</v>
      </c>
      <c r="K106" s="74">
        <v>1.5665922999999999</v>
      </c>
      <c r="L106" s="74">
        <v>1.8220025</v>
      </c>
      <c r="M106" s="74">
        <v>2.2924475000000002</v>
      </c>
      <c r="N106" s="74">
        <v>2.5734892</v>
      </c>
      <c r="O106" s="74">
        <v>1.0453962999999999</v>
      </c>
      <c r="P106" s="74">
        <v>1.8082746999999999</v>
      </c>
      <c r="Q106" s="74">
        <v>2.3905960999999998</v>
      </c>
      <c r="R106" s="74">
        <v>3.3186365000000002</v>
      </c>
      <c r="S106" s="74">
        <v>1.7865757</v>
      </c>
      <c r="T106" s="74">
        <v>2.7634615</v>
      </c>
      <c r="U106" s="74">
        <v>2.1734222000000001</v>
      </c>
      <c r="V106" s="74">
        <v>2.1668854999999998</v>
      </c>
      <c r="X106" s="90">
        <v>1999</v>
      </c>
      <c r="Y106" s="74">
        <v>3.0492208000000001</v>
      </c>
      <c r="Z106" s="74">
        <v>0.61556929999999999</v>
      </c>
      <c r="AA106" s="74">
        <v>0</v>
      </c>
      <c r="AB106" s="74">
        <v>0.47509099999999999</v>
      </c>
      <c r="AC106" s="74">
        <v>0.47168850000000001</v>
      </c>
      <c r="AD106" s="74">
        <v>0.82471280000000002</v>
      </c>
      <c r="AE106" s="74">
        <v>0.56572929999999999</v>
      </c>
      <c r="AF106" s="74">
        <v>0.39789059999999998</v>
      </c>
      <c r="AG106" s="74">
        <v>0.2814432</v>
      </c>
      <c r="AH106" s="74">
        <v>0.75560769999999999</v>
      </c>
      <c r="AI106" s="74">
        <v>1.0093380999999999</v>
      </c>
      <c r="AJ106" s="74">
        <v>0.88895800000000003</v>
      </c>
      <c r="AK106" s="74">
        <v>0.52366029999999997</v>
      </c>
      <c r="AL106" s="74">
        <v>0.58132099999999998</v>
      </c>
      <c r="AM106" s="74">
        <v>0.60359320000000005</v>
      </c>
      <c r="AN106" s="74">
        <v>2.5071723000000001</v>
      </c>
      <c r="AO106" s="74">
        <v>0.54945659999999996</v>
      </c>
      <c r="AP106" s="74">
        <v>1.2109103000000001</v>
      </c>
      <c r="AQ106" s="74">
        <v>0.79179449999999996</v>
      </c>
      <c r="AR106" s="74">
        <v>0.78569560000000005</v>
      </c>
      <c r="AT106" s="90">
        <v>1999</v>
      </c>
      <c r="AU106" s="74">
        <v>4.6886612000000003</v>
      </c>
      <c r="AV106" s="74">
        <v>0.67446600000000001</v>
      </c>
      <c r="AW106" s="74">
        <v>0.227967</v>
      </c>
      <c r="AX106" s="74">
        <v>1.082822</v>
      </c>
      <c r="AY106" s="74">
        <v>1.7045701</v>
      </c>
      <c r="AZ106" s="74">
        <v>1.7901971999999999</v>
      </c>
      <c r="BA106" s="74">
        <v>1.1390640999999999</v>
      </c>
      <c r="BB106" s="74">
        <v>1.1992645</v>
      </c>
      <c r="BC106" s="74">
        <v>0.92016900000000001</v>
      </c>
      <c r="BD106" s="74">
        <v>1.287552</v>
      </c>
      <c r="BE106" s="74">
        <v>1.6595445</v>
      </c>
      <c r="BF106" s="74">
        <v>1.7462329999999999</v>
      </c>
      <c r="BG106" s="74">
        <v>0.78476820000000003</v>
      </c>
      <c r="BH106" s="74">
        <v>1.1836911000000001</v>
      </c>
      <c r="BI106" s="74">
        <v>1.4419310000000001</v>
      </c>
      <c r="BJ106" s="74">
        <v>2.8563909000000001</v>
      </c>
      <c r="BK106" s="74">
        <v>1.0206025999999999</v>
      </c>
      <c r="BL106" s="74">
        <v>1.6839411</v>
      </c>
      <c r="BM106" s="74">
        <v>1.4777594000000001</v>
      </c>
      <c r="BN106" s="74">
        <v>1.4715601</v>
      </c>
      <c r="BP106" s="90">
        <v>1999</v>
      </c>
    </row>
    <row r="107" spans="2:68">
      <c r="B107" s="90">
        <v>2000</v>
      </c>
      <c r="C107" s="74">
        <v>6.5827644999999997</v>
      </c>
      <c r="D107" s="74">
        <v>0.58123060000000004</v>
      </c>
      <c r="E107" s="74">
        <v>1.0292135</v>
      </c>
      <c r="F107" s="74">
        <v>0.89291830000000005</v>
      </c>
      <c r="G107" s="74">
        <v>1.2316503000000001</v>
      </c>
      <c r="H107" s="74">
        <v>2.0939806000000001</v>
      </c>
      <c r="I107" s="74">
        <v>2.8400579000000001</v>
      </c>
      <c r="J107" s="74">
        <v>2.1503671</v>
      </c>
      <c r="K107" s="74">
        <v>1.3971515000000001</v>
      </c>
      <c r="L107" s="74">
        <v>0.45232630000000001</v>
      </c>
      <c r="M107" s="74">
        <v>1.5860479000000001</v>
      </c>
      <c r="N107" s="74">
        <v>2.8743007</v>
      </c>
      <c r="O107" s="74">
        <v>1.7577560999999999</v>
      </c>
      <c r="P107" s="74">
        <v>1.2124629</v>
      </c>
      <c r="Q107" s="74">
        <v>1.3437022000000001</v>
      </c>
      <c r="R107" s="74">
        <v>1.3749420999999999</v>
      </c>
      <c r="S107" s="74">
        <v>0.84594499999999995</v>
      </c>
      <c r="T107" s="74">
        <v>5.1922427999999998</v>
      </c>
      <c r="U107" s="74">
        <v>1.8954907000000001</v>
      </c>
      <c r="V107" s="74">
        <v>1.9006050000000001</v>
      </c>
      <c r="X107" s="90">
        <v>2000</v>
      </c>
      <c r="Y107" s="74">
        <v>1.9339024</v>
      </c>
      <c r="Z107" s="74">
        <v>0.15309500000000001</v>
      </c>
      <c r="AA107" s="74">
        <v>0.1542974</v>
      </c>
      <c r="AB107" s="74">
        <v>0.31063960000000002</v>
      </c>
      <c r="AC107" s="74">
        <v>0.47595019999999999</v>
      </c>
      <c r="AD107" s="74">
        <v>0.27736169999999999</v>
      </c>
      <c r="AE107" s="74">
        <v>0.42016569999999998</v>
      </c>
      <c r="AF107" s="74">
        <v>0.39888259999999998</v>
      </c>
      <c r="AG107" s="74">
        <v>0.27596140000000002</v>
      </c>
      <c r="AH107" s="74">
        <v>0.74603819999999998</v>
      </c>
      <c r="AI107" s="74">
        <v>0.4844601</v>
      </c>
      <c r="AJ107" s="74">
        <v>0.2125543</v>
      </c>
      <c r="AK107" s="74">
        <v>1.5216145000000001</v>
      </c>
      <c r="AL107" s="74">
        <v>0.29164129999999999</v>
      </c>
      <c r="AM107" s="74">
        <v>0.30163459999999997</v>
      </c>
      <c r="AN107" s="74">
        <v>1.0492189000000001</v>
      </c>
      <c r="AO107" s="74">
        <v>0.52965260000000003</v>
      </c>
      <c r="AP107" s="74">
        <v>0</v>
      </c>
      <c r="AQ107" s="74">
        <v>0.52163009999999999</v>
      </c>
      <c r="AR107" s="74">
        <v>0.5236634</v>
      </c>
      <c r="AT107" s="90">
        <v>2000</v>
      </c>
      <c r="AU107" s="74">
        <v>4.3180334</v>
      </c>
      <c r="AV107" s="74">
        <v>0.37274930000000001</v>
      </c>
      <c r="AW107" s="74">
        <v>0.60230530000000004</v>
      </c>
      <c r="AX107" s="74">
        <v>0.60800109999999996</v>
      </c>
      <c r="AY107" s="74">
        <v>0.85947370000000001</v>
      </c>
      <c r="AZ107" s="74">
        <v>1.1826753000000001</v>
      </c>
      <c r="BA107" s="74">
        <v>1.6217569000000001</v>
      </c>
      <c r="BB107" s="74">
        <v>1.2699176999999999</v>
      </c>
      <c r="BC107" s="74">
        <v>0.83305510000000005</v>
      </c>
      <c r="BD107" s="74">
        <v>0.59994979999999998</v>
      </c>
      <c r="BE107" s="74">
        <v>1.0402130000000001</v>
      </c>
      <c r="BF107" s="74">
        <v>1.5665093000000001</v>
      </c>
      <c r="BG107" s="74">
        <v>1.6402688999999999</v>
      </c>
      <c r="BH107" s="74">
        <v>0.74316950000000004</v>
      </c>
      <c r="BI107" s="74">
        <v>0.79464469999999998</v>
      </c>
      <c r="BJ107" s="74">
        <v>1.1901975</v>
      </c>
      <c r="BK107" s="74">
        <v>0.65143609999999996</v>
      </c>
      <c r="BL107" s="74">
        <v>1.5928513</v>
      </c>
      <c r="BM107" s="74">
        <v>1.2034389000000001</v>
      </c>
      <c r="BN107" s="74">
        <v>1.2020047</v>
      </c>
      <c r="BP107" s="90">
        <v>2000</v>
      </c>
    </row>
    <row r="108" spans="2:68">
      <c r="B108" s="90">
        <v>2001</v>
      </c>
      <c r="C108" s="74">
        <v>3.2156655000000001</v>
      </c>
      <c r="D108" s="74">
        <v>0.72558619999999996</v>
      </c>
      <c r="E108" s="74">
        <v>0.43579570000000001</v>
      </c>
      <c r="F108" s="74">
        <v>2.0463228999999998</v>
      </c>
      <c r="G108" s="74">
        <v>2.9027842000000001</v>
      </c>
      <c r="H108" s="74">
        <v>2.8806075</v>
      </c>
      <c r="I108" s="74">
        <v>2.6299361000000001</v>
      </c>
      <c r="J108" s="74">
        <v>2.1713257000000001</v>
      </c>
      <c r="K108" s="74">
        <v>3.1510216</v>
      </c>
      <c r="L108" s="74">
        <v>1.9376754</v>
      </c>
      <c r="M108" s="74">
        <v>3.0858007000000001</v>
      </c>
      <c r="N108" s="74">
        <v>2.3556200999999999</v>
      </c>
      <c r="O108" s="74">
        <v>1.2160036000000001</v>
      </c>
      <c r="P108" s="74">
        <v>0.90003330000000004</v>
      </c>
      <c r="Q108" s="74">
        <v>1.6583692999999999</v>
      </c>
      <c r="R108" s="74">
        <v>3.0998003000000001</v>
      </c>
      <c r="S108" s="74">
        <v>3.1401363999999998</v>
      </c>
      <c r="T108" s="74">
        <v>1.2289995</v>
      </c>
      <c r="U108" s="74">
        <v>2.1962332</v>
      </c>
      <c r="V108" s="74">
        <v>2.2006662000000001</v>
      </c>
      <c r="X108" s="90">
        <v>2001</v>
      </c>
      <c r="Y108" s="74">
        <v>2.5780172000000001</v>
      </c>
      <c r="Z108" s="74">
        <v>0.1530398</v>
      </c>
      <c r="AA108" s="74">
        <v>0.1525253</v>
      </c>
      <c r="AB108" s="74">
        <v>0.30495610000000001</v>
      </c>
      <c r="AC108" s="74">
        <v>0.15733539999999999</v>
      </c>
      <c r="AD108" s="74">
        <v>0.42887160000000002</v>
      </c>
      <c r="AE108" s="74">
        <v>0.1360267</v>
      </c>
      <c r="AF108" s="74">
        <v>0.13402040000000001</v>
      </c>
      <c r="AG108" s="74">
        <v>0.54036309999999999</v>
      </c>
      <c r="AH108" s="74">
        <v>0.44160640000000001</v>
      </c>
      <c r="AI108" s="74">
        <v>0.31062889999999999</v>
      </c>
      <c r="AJ108" s="74">
        <v>0</v>
      </c>
      <c r="AK108" s="74">
        <v>0.98695980000000005</v>
      </c>
      <c r="AL108" s="74">
        <v>0</v>
      </c>
      <c r="AM108" s="74">
        <v>1.2027832000000001</v>
      </c>
      <c r="AN108" s="74">
        <v>2.4135683999999999</v>
      </c>
      <c r="AO108" s="74">
        <v>0</v>
      </c>
      <c r="AP108" s="74">
        <v>0.54922420000000005</v>
      </c>
      <c r="AQ108" s="74">
        <v>0.52507630000000005</v>
      </c>
      <c r="AR108" s="74">
        <v>0.52135790000000004</v>
      </c>
      <c r="AT108" s="90">
        <v>2001</v>
      </c>
      <c r="AU108" s="74">
        <v>2.9049569000000002</v>
      </c>
      <c r="AV108" s="74">
        <v>0.44691969999999998</v>
      </c>
      <c r="AW108" s="74">
        <v>0.29761349999999998</v>
      </c>
      <c r="AX108" s="74">
        <v>1.1940423</v>
      </c>
      <c r="AY108" s="74">
        <v>1.5502326</v>
      </c>
      <c r="AZ108" s="74">
        <v>1.6501555000000001</v>
      </c>
      <c r="BA108" s="74">
        <v>1.3721175999999999</v>
      </c>
      <c r="BB108" s="74">
        <v>1.1463003</v>
      </c>
      <c r="BC108" s="74">
        <v>1.8365286000000001</v>
      </c>
      <c r="BD108" s="74">
        <v>1.1849700999999999</v>
      </c>
      <c r="BE108" s="74">
        <v>1.7028061000000001</v>
      </c>
      <c r="BF108" s="74">
        <v>1.1976298999999999</v>
      </c>
      <c r="BG108" s="74">
        <v>1.102309</v>
      </c>
      <c r="BH108" s="74">
        <v>0.44254450000000001</v>
      </c>
      <c r="BI108" s="74">
        <v>1.4194173000000001</v>
      </c>
      <c r="BJ108" s="74">
        <v>2.7139777999999999</v>
      </c>
      <c r="BK108" s="74">
        <v>1.2201854999999999</v>
      </c>
      <c r="BL108" s="74">
        <v>0.75918039999999998</v>
      </c>
      <c r="BM108" s="74">
        <v>1.3541065999999999</v>
      </c>
      <c r="BN108" s="74">
        <v>1.3541628999999999</v>
      </c>
      <c r="BP108" s="90">
        <v>2001</v>
      </c>
    </row>
    <row r="109" spans="2:68">
      <c r="B109" s="90">
        <v>2002</v>
      </c>
      <c r="C109" s="74">
        <v>4.4576773999999997</v>
      </c>
      <c r="D109" s="74">
        <v>1.1648426999999999</v>
      </c>
      <c r="E109" s="74">
        <v>0.43115160000000002</v>
      </c>
      <c r="F109" s="74">
        <v>1.3043743000000001</v>
      </c>
      <c r="G109" s="74">
        <v>1.6447590000000001</v>
      </c>
      <c r="H109" s="74">
        <v>2.7855601999999999</v>
      </c>
      <c r="I109" s="74">
        <v>2.0300061999999999</v>
      </c>
      <c r="J109" s="74">
        <v>1.2356765000000001</v>
      </c>
      <c r="K109" s="74">
        <v>2.0131364</v>
      </c>
      <c r="L109" s="74">
        <v>1.1746068000000001</v>
      </c>
      <c r="M109" s="74">
        <v>2.1719434999999998</v>
      </c>
      <c r="N109" s="74">
        <v>0.54956729999999998</v>
      </c>
      <c r="O109" s="74">
        <v>0.70912260000000005</v>
      </c>
      <c r="P109" s="74">
        <v>1.4645490999999999</v>
      </c>
      <c r="Q109" s="74">
        <v>1.6588039000000001</v>
      </c>
      <c r="R109" s="74">
        <v>5.1879777000000002</v>
      </c>
      <c r="S109" s="74">
        <v>2.2102377999999998</v>
      </c>
      <c r="T109" s="74">
        <v>3.5450936</v>
      </c>
      <c r="U109" s="74">
        <v>1.8190306000000001</v>
      </c>
      <c r="V109" s="74">
        <v>1.8276441999999999</v>
      </c>
      <c r="X109" s="90">
        <v>2002</v>
      </c>
      <c r="Y109" s="74">
        <v>2.1019307</v>
      </c>
      <c r="Z109" s="74">
        <v>0.1536941</v>
      </c>
      <c r="AA109" s="74">
        <v>0.30196790000000001</v>
      </c>
      <c r="AB109" s="74">
        <v>0.1510745</v>
      </c>
      <c r="AC109" s="74">
        <v>0.15458530000000001</v>
      </c>
      <c r="AD109" s="74">
        <v>0.44006659999999997</v>
      </c>
      <c r="AE109" s="74">
        <v>0.66509169999999995</v>
      </c>
      <c r="AF109" s="74">
        <v>0.27109529999999998</v>
      </c>
      <c r="AG109" s="74">
        <v>0.39710960000000001</v>
      </c>
      <c r="AH109" s="74">
        <v>0.72503169999999995</v>
      </c>
      <c r="AI109" s="74">
        <v>0.93209390000000003</v>
      </c>
      <c r="AJ109" s="74">
        <v>0.75185139999999995</v>
      </c>
      <c r="AK109" s="74">
        <v>0.4805082</v>
      </c>
      <c r="AL109" s="74">
        <v>0.85213720000000004</v>
      </c>
      <c r="AM109" s="74">
        <v>0.30328300000000002</v>
      </c>
      <c r="AN109" s="74">
        <v>1.0272178000000001</v>
      </c>
      <c r="AO109" s="74">
        <v>0</v>
      </c>
      <c r="AP109" s="74">
        <v>0.53211869999999994</v>
      </c>
      <c r="AQ109" s="74">
        <v>0.57028060000000003</v>
      </c>
      <c r="AR109" s="74">
        <v>0.57202410000000004</v>
      </c>
      <c r="AT109" s="90">
        <v>2002</v>
      </c>
      <c r="AU109" s="74">
        <v>3.3095831000000002</v>
      </c>
      <c r="AV109" s="74">
        <v>0.67293190000000003</v>
      </c>
      <c r="AW109" s="74">
        <v>0.36815249999999999</v>
      </c>
      <c r="AX109" s="74">
        <v>0.73969370000000001</v>
      </c>
      <c r="AY109" s="74">
        <v>0.91207380000000005</v>
      </c>
      <c r="AZ109" s="74">
        <v>1.613135</v>
      </c>
      <c r="BA109" s="74">
        <v>1.3416606</v>
      </c>
      <c r="BB109" s="74">
        <v>0.75029299999999999</v>
      </c>
      <c r="BC109" s="74">
        <v>1.1995482</v>
      </c>
      <c r="BD109" s="74">
        <v>0.94841770000000003</v>
      </c>
      <c r="BE109" s="74">
        <v>1.5524382999999999</v>
      </c>
      <c r="BF109" s="74">
        <v>0.64940850000000006</v>
      </c>
      <c r="BG109" s="74">
        <v>0.59574590000000005</v>
      </c>
      <c r="BH109" s="74">
        <v>1.1536386999999999</v>
      </c>
      <c r="BI109" s="74">
        <v>0.9506502</v>
      </c>
      <c r="BJ109" s="74">
        <v>2.8661234000000002</v>
      </c>
      <c r="BK109" s="74">
        <v>0.86916970000000005</v>
      </c>
      <c r="BL109" s="74">
        <v>1.4676099</v>
      </c>
      <c r="BM109" s="74">
        <v>1.1900359</v>
      </c>
      <c r="BN109" s="74">
        <v>1.1839097000000001</v>
      </c>
      <c r="BP109" s="90">
        <v>2002</v>
      </c>
    </row>
    <row r="110" spans="2:68">
      <c r="B110" s="90">
        <v>2003</v>
      </c>
      <c r="C110" s="74">
        <v>2.6129083999999998</v>
      </c>
      <c r="D110" s="74">
        <v>0.58599389999999996</v>
      </c>
      <c r="E110" s="74">
        <v>0</v>
      </c>
      <c r="F110" s="74">
        <v>1.7299841</v>
      </c>
      <c r="G110" s="74">
        <v>1.6017474</v>
      </c>
      <c r="H110" s="74">
        <v>2.0701239999999999</v>
      </c>
      <c r="I110" s="74">
        <v>0.93617430000000001</v>
      </c>
      <c r="J110" s="74">
        <v>2.3582386</v>
      </c>
      <c r="K110" s="74">
        <v>1.1916521</v>
      </c>
      <c r="L110" s="74">
        <v>1.5878538</v>
      </c>
      <c r="M110" s="74">
        <v>0.6179983</v>
      </c>
      <c r="N110" s="74">
        <v>1.3838387999999999</v>
      </c>
      <c r="O110" s="74">
        <v>1.8438915</v>
      </c>
      <c r="P110" s="74">
        <v>1.9960363999999999</v>
      </c>
      <c r="Q110" s="74">
        <v>0.66844029999999999</v>
      </c>
      <c r="R110" s="74">
        <v>1.68353</v>
      </c>
      <c r="S110" s="74">
        <v>3.4732352</v>
      </c>
      <c r="T110" s="74">
        <v>3.4424592999999999</v>
      </c>
      <c r="U110" s="74">
        <v>1.4610327999999999</v>
      </c>
      <c r="V110" s="74">
        <v>1.4800384</v>
      </c>
      <c r="X110" s="90">
        <v>2003</v>
      </c>
      <c r="Y110" s="74">
        <v>2.9101726999999999</v>
      </c>
      <c r="Z110" s="74">
        <v>0.30908029999999997</v>
      </c>
      <c r="AA110" s="74">
        <v>0.2995855</v>
      </c>
      <c r="AB110" s="74">
        <v>0.14998800000000001</v>
      </c>
      <c r="AC110" s="74">
        <v>0.30153999999999997</v>
      </c>
      <c r="AD110" s="74">
        <v>0.4457507</v>
      </c>
      <c r="AE110" s="74">
        <v>0</v>
      </c>
      <c r="AF110" s="74">
        <v>0.27362209999999998</v>
      </c>
      <c r="AG110" s="74">
        <v>0.26119140000000002</v>
      </c>
      <c r="AH110" s="74">
        <v>0.85358579999999995</v>
      </c>
      <c r="AI110" s="74">
        <v>0.61526440000000004</v>
      </c>
      <c r="AJ110" s="74">
        <v>0.5299604</v>
      </c>
      <c r="AK110" s="74">
        <v>0.7022275</v>
      </c>
      <c r="AL110" s="74">
        <v>1.1081837000000001</v>
      </c>
      <c r="AM110" s="74">
        <v>0.61354399999999998</v>
      </c>
      <c r="AN110" s="74">
        <v>0.33924409999999999</v>
      </c>
      <c r="AO110" s="74">
        <v>0.45722230000000003</v>
      </c>
      <c r="AP110" s="74">
        <v>1.0399551</v>
      </c>
      <c r="AQ110" s="74">
        <v>0.58390399999999998</v>
      </c>
      <c r="AR110" s="74">
        <v>0.58698950000000005</v>
      </c>
      <c r="AT110" s="90">
        <v>2003</v>
      </c>
      <c r="AU110" s="74">
        <v>2.7577816999999998</v>
      </c>
      <c r="AV110" s="74">
        <v>0.45123570000000002</v>
      </c>
      <c r="AW110" s="74">
        <v>0.14589479999999999</v>
      </c>
      <c r="AX110" s="74">
        <v>0.95562380000000002</v>
      </c>
      <c r="AY110" s="74">
        <v>0.96295439999999999</v>
      </c>
      <c r="AZ110" s="74">
        <v>1.2599031999999999</v>
      </c>
      <c r="BA110" s="74">
        <v>0.4638987</v>
      </c>
      <c r="BB110" s="74">
        <v>1.3087093999999999</v>
      </c>
      <c r="BC110" s="74">
        <v>0.72321979999999997</v>
      </c>
      <c r="BD110" s="74">
        <v>1.2180477000000001</v>
      </c>
      <c r="BE110" s="74">
        <v>0.61662830000000002</v>
      </c>
      <c r="BF110" s="74">
        <v>0.9613855</v>
      </c>
      <c r="BG110" s="74">
        <v>1.2774700000000001</v>
      </c>
      <c r="BH110" s="74">
        <v>1.5457122999999999</v>
      </c>
      <c r="BI110" s="74">
        <v>0.63981679999999996</v>
      </c>
      <c r="BJ110" s="74">
        <v>0.93919819999999998</v>
      </c>
      <c r="BK110" s="74">
        <v>1.6543966000000001</v>
      </c>
      <c r="BL110" s="74">
        <v>1.7891455999999999</v>
      </c>
      <c r="BM110" s="74">
        <v>1.0192317</v>
      </c>
      <c r="BN110" s="74">
        <v>1.0207039</v>
      </c>
      <c r="BP110" s="90">
        <v>2003</v>
      </c>
    </row>
    <row r="111" spans="2:68">
      <c r="B111" s="90">
        <v>2004</v>
      </c>
      <c r="C111" s="74">
        <v>3.2233209</v>
      </c>
      <c r="D111" s="74">
        <v>0.14717069999999999</v>
      </c>
      <c r="E111" s="74">
        <v>0.56466309999999997</v>
      </c>
      <c r="F111" s="74">
        <v>1.0030680000000001</v>
      </c>
      <c r="G111" s="74">
        <v>2.2743717000000001</v>
      </c>
      <c r="H111" s="74">
        <v>1.0369003000000001</v>
      </c>
      <c r="I111" s="74">
        <v>2.2703536999999998</v>
      </c>
      <c r="J111" s="74">
        <v>1.2490787999999999</v>
      </c>
      <c r="K111" s="74">
        <v>1.3167025000000001</v>
      </c>
      <c r="L111" s="74">
        <v>1.2730115</v>
      </c>
      <c r="M111" s="74">
        <v>1.9931558</v>
      </c>
      <c r="N111" s="74">
        <v>0.66911229999999999</v>
      </c>
      <c r="O111" s="74">
        <v>1.9978246</v>
      </c>
      <c r="P111" s="74">
        <v>1.9383923999999999</v>
      </c>
      <c r="Q111" s="74">
        <v>1.6793175</v>
      </c>
      <c r="R111" s="74">
        <v>1.6459754</v>
      </c>
      <c r="S111" s="74">
        <v>1.9715311</v>
      </c>
      <c r="T111" s="74">
        <v>0</v>
      </c>
      <c r="U111" s="74">
        <v>1.4753509</v>
      </c>
      <c r="V111" s="74">
        <v>1.4709483999999999</v>
      </c>
      <c r="X111" s="90">
        <v>2004</v>
      </c>
      <c r="Y111" s="74">
        <v>1.9396321999999999</v>
      </c>
      <c r="Z111" s="74">
        <v>0.46509460000000002</v>
      </c>
      <c r="AA111" s="74">
        <v>0.29799690000000001</v>
      </c>
      <c r="AB111" s="74">
        <v>0</v>
      </c>
      <c r="AC111" s="74">
        <v>0.59063690000000002</v>
      </c>
      <c r="AD111" s="74">
        <v>0.14955979999999999</v>
      </c>
      <c r="AE111" s="74">
        <v>0.65761959999999997</v>
      </c>
      <c r="AF111" s="74">
        <v>0.13682549999999999</v>
      </c>
      <c r="AG111" s="74">
        <v>0.38922669999999998</v>
      </c>
      <c r="AH111" s="74">
        <v>0.5576219</v>
      </c>
      <c r="AI111" s="74">
        <v>0.4560768</v>
      </c>
      <c r="AJ111" s="74">
        <v>0.33948539999999999</v>
      </c>
      <c r="AK111" s="74">
        <v>0.224805</v>
      </c>
      <c r="AL111" s="74">
        <v>0.26914280000000002</v>
      </c>
      <c r="AM111" s="74">
        <v>0.92882129999999996</v>
      </c>
      <c r="AN111" s="74">
        <v>0.67453399999999997</v>
      </c>
      <c r="AO111" s="74">
        <v>0.43957780000000002</v>
      </c>
      <c r="AP111" s="74">
        <v>1.5268341000000001</v>
      </c>
      <c r="AQ111" s="74">
        <v>0.50813149999999996</v>
      </c>
      <c r="AR111" s="74">
        <v>0.50472859999999997</v>
      </c>
      <c r="AT111" s="90">
        <v>2004</v>
      </c>
      <c r="AU111" s="74">
        <v>2.5980652000000002</v>
      </c>
      <c r="AV111" s="74">
        <v>0.30199779999999998</v>
      </c>
      <c r="AW111" s="74">
        <v>0.43492920000000002</v>
      </c>
      <c r="AX111" s="74">
        <v>0.51173740000000001</v>
      </c>
      <c r="AY111" s="74">
        <v>1.4485132999999999</v>
      </c>
      <c r="AZ111" s="74">
        <v>0.59536299999999998</v>
      </c>
      <c r="BA111" s="74">
        <v>1.4578225</v>
      </c>
      <c r="BB111" s="74">
        <v>0.68899520000000003</v>
      </c>
      <c r="BC111" s="74">
        <v>0.84954439999999998</v>
      </c>
      <c r="BD111" s="74">
        <v>0.91271820000000004</v>
      </c>
      <c r="BE111" s="74">
        <v>1.2213590999999999</v>
      </c>
      <c r="BF111" s="74">
        <v>0.50550410000000001</v>
      </c>
      <c r="BG111" s="74">
        <v>1.1169191000000001</v>
      </c>
      <c r="BH111" s="74">
        <v>1.0918908000000001</v>
      </c>
      <c r="BI111" s="74">
        <v>1.2888051</v>
      </c>
      <c r="BJ111" s="74">
        <v>1.1121038000000001</v>
      </c>
      <c r="BK111" s="74">
        <v>1.0535825999999999</v>
      </c>
      <c r="BL111" s="74">
        <v>1.0479324000000001</v>
      </c>
      <c r="BM111" s="74">
        <v>0.9883246</v>
      </c>
      <c r="BN111" s="74">
        <v>0.98880210000000002</v>
      </c>
      <c r="BP111" s="90">
        <v>2004</v>
      </c>
    </row>
    <row r="112" spans="2:68">
      <c r="B112" s="90">
        <v>2005</v>
      </c>
      <c r="C112" s="74">
        <v>2.4388645000000002</v>
      </c>
      <c r="D112" s="74">
        <v>0.7380717</v>
      </c>
      <c r="E112" s="74">
        <v>0.14065130000000001</v>
      </c>
      <c r="F112" s="74">
        <v>0.70828349999999995</v>
      </c>
      <c r="G112" s="74">
        <v>1.3891705999999999</v>
      </c>
      <c r="H112" s="74">
        <v>2.2036560000000001</v>
      </c>
      <c r="I112" s="74">
        <v>2.2817780999999999</v>
      </c>
      <c r="J112" s="74">
        <v>1.6440834</v>
      </c>
      <c r="K112" s="74">
        <v>1.7144786000000001</v>
      </c>
      <c r="L112" s="74">
        <v>1.3898811</v>
      </c>
      <c r="M112" s="74">
        <v>1.0623315</v>
      </c>
      <c r="N112" s="74">
        <v>1.1371020000000001</v>
      </c>
      <c r="O112" s="74">
        <v>2.3428781000000001</v>
      </c>
      <c r="P112" s="74">
        <v>2.1451113999999998</v>
      </c>
      <c r="Q112" s="74">
        <v>1.6832806</v>
      </c>
      <c r="R112" s="74">
        <v>0.80902220000000002</v>
      </c>
      <c r="S112" s="74">
        <v>1.2634079</v>
      </c>
      <c r="T112" s="74">
        <v>1.0361513</v>
      </c>
      <c r="U112" s="74">
        <v>1.4671196</v>
      </c>
      <c r="V112" s="74">
        <v>1.4687549</v>
      </c>
      <c r="X112" s="90">
        <v>2005</v>
      </c>
      <c r="Y112" s="74">
        <v>2.2526291000000001</v>
      </c>
      <c r="Z112" s="74">
        <v>0.15537599999999999</v>
      </c>
      <c r="AA112" s="74">
        <v>0.2968094</v>
      </c>
      <c r="AB112" s="74">
        <v>0</v>
      </c>
      <c r="AC112" s="74">
        <v>0</v>
      </c>
      <c r="AD112" s="74">
        <v>0.29767840000000001</v>
      </c>
      <c r="AE112" s="74">
        <v>0.66182649999999998</v>
      </c>
      <c r="AF112" s="74">
        <v>0</v>
      </c>
      <c r="AG112" s="74">
        <v>0</v>
      </c>
      <c r="AH112" s="74">
        <v>0.13668559999999999</v>
      </c>
      <c r="AI112" s="74">
        <v>0.45009359999999998</v>
      </c>
      <c r="AJ112" s="74">
        <v>0.32741530000000002</v>
      </c>
      <c r="AK112" s="74">
        <v>0.85877820000000005</v>
      </c>
      <c r="AL112" s="74">
        <v>0.78549659999999999</v>
      </c>
      <c r="AM112" s="74">
        <v>0.3104944</v>
      </c>
      <c r="AN112" s="74">
        <v>0.67427020000000004</v>
      </c>
      <c r="AO112" s="74">
        <v>0.85621570000000002</v>
      </c>
      <c r="AP112" s="74">
        <v>1.4585764000000001</v>
      </c>
      <c r="AQ112" s="74">
        <v>0.44303500000000001</v>
      </c>
      <c r="AR112" s="74">
        <v>0.435332</v>
      </c>
      <c r="AT112" s="90">
        <v>2005</v>
      </c>
      <c r="AU112" s="74">
        <v>2.3482649000000002</v>
      </c>
      <c r="AV112" s="74">
        <v>0.45418730000000002</v>
      </c>
      <c r="AW112" s="74">
        <v>0.2166361</v>
      </c>
      <c r="AX112" s="74">
        <v>0.36244179999999998</v>
      </c>
      <c r="AY112" s="74">
        <v>0.70688960000000001</v>
      </c>
      <c r="AZ112" s="74">
        <v>1.2568824000000001</v>
      </c>
      <c r="BA112" s="74">
        <v>1.4661603999999999</v>
      </c>
      <c r="BB112" s="74">
        <v>0.81721710000000003</v>
      </c>
      <c r="BC112" s="74">
        <v>0.85098249999999998</v>
      </c>
      <c r="BD112" s="74">
        <v>0.7580498</v>
      </c>
      <c r="BE112" s="74">
        <v>0.7544573</v>
      </c>
      <c r="BF112" s="74">
        <v>0.73382829999999999</v>
      </c>
      <c r="BG112" s="74">
        <v>1.6037874999999999</v>
      </c>
      <c r="BH112" s="74">
        <v>1.4572141999999999</v>
      </c>
      <c r="BI112" s="74">
        <v>0.96913939999999998</v>
      </c>
      <c r="BJ112" s="74">
        <v>0.73552530000000005</v>
      </c>
      <c r="BK112" s="74">
        <v>1.0206998</v>
      </c>
      <c r="BL112" s="74">
        <v>1.3236661999999999</v>
      </c>
      <c r="BM112" s="74">
        <v>0.95158589999999998</v>
      </c>
      <c r="BN112" s="74">
        <v>0.95190379999999997</v>
      </c>
      <c r="BP112" s="90">
        <v>2005</v>
      </c>
    </row>
    <row r="113" spans="2:68">
      <c r="B113" s="90">
        <v>2006</v>
      </c>
      <c r="C113" s="74">
        <v>3.6119772999999999</v>
      </c>
      <c r="D113" s="74">
        <v>0.44189060000000002</v>
      </c>
      <c r="E113" s="74">
        <v>0</v>
      </c>
      <c r="F113" s="74">
        <v>1.2594175999999999</v>
      </c>
      <c r="G113" s="74">
        <v>1.4937168999999999</v>
      </c>
      <c r="H113" s="74">
        <v>1.4363462</v>
      </c>
      <c r="I113" s="74">
        <v>2.4525901000000001</v>
      </c>
      <c r="J113" s="74">
        <v>1.2000767999999999</v>
      </c>
      <c r="K113" s="74">
        <v>1.7265079000000001</v>
      </c>
      <c r="L113" s="74">
        <v>2.0503231</v>
      </c>
      <c r="M113" s="74">
        <v>1.7906118</v>
      </c>
      <c r="N113" s="74">
        <v>1.4310837999999999</v>
      </c>
      <c r="O113" s="74">
        <v>1.425932</v>
      </c>
      <c r="P113" s="74">
        <v>1.8322928999999999</v>
      </c>
      <c r="Q113" s="74">
        <v>1.6647632999999999</v>
      </c>
      <c r="R113" s="74">
        <v>1.200024</v>
      </c>
      <c r="S113" s="74">
        <v>2.4329716000000001</v>
      </c>
      <c r="T113" s="74">
        <v>1.9367459</v>
      </c>
      <c r="U113" s="74">
        <v>1.5847355000000001</v>
      </c>
      <c r="V113" s="74">
        <v>1.5878249</v>
      </c>
      <c r="X113" s="90">
        <v>2006</v>
      </c>
      <c r="Y113" s="74">
        <v>2.0632234999999999</v>
      </c>
      <c r="Z113" s="74">
        <v>0.46482299999999999</v>
      </c>
      <c r="AA113" s="74">
        <v>0.14855399999999999</v>
      </c>
      <c r="AB113" s="74">
        <v>0.29495650000000001</v>
      </c>
      <c r="AC113" s="74">
        <v>0</v>
      </c>
      <c r="AD113" s="74">
        <v>0.29181020000000002</v>
      </c>
      <c r="AE113" s="74">
        <v>0.40528160000000002</v>
      </c>
      <c r="AF113" s="74">
        <v>0.1317738</v>
      </c>
      <c r="AG113" s="74">
        <v>0.39293810000000001</v>
      </c>
      <c r="AH113" s="74">
        <v>0.26804620000000001</v>
      </c>
      <c r="AI113" s="74">
        <v>0.29512759999999999</v>
      </c>
      <c r="AJ113" s="74">
        <v>0.15895770000000001</v>
      </c>
      <c r="AK113" s="74">
        <v>0.4098965</v>
      </c>
      <c r="AL113" s="74">
        <v>0.25569819999999999</v>
      </c>
      <c r="AM113" s="74">
        <v>0.9265293</v>
      </c>
      <c r="AN113" s="74">
        <v>0.67411339999999997</v>
      </c>
      <c r="AO113" s="74">
        <v>2.1094376000000001</v>
      </c>
      <c r="AP113" s="74">
        <v>0.92839300000000002</v>
      </c>
      <c r="AQ113" s="74">
        <v>0.46640239999999999</v>
      </c>
      <c r="AR113" s="74">
        <v>0.46158709999999997</v>
      </c>
      <c r="AT113" s="90">
        <v>2006</v>
      </c>
      <c r="AU113" s="74">
        <v>2.8581625000000002</v>
      </c>
      <c r="AV113" s="74">
        <v>0.45306679999999999</v>
      </c>
      <c r="AW113" s="74">
        <v>7.2278300000000004E-2</v>
      </c>
      <c r="AX113" s="74">
        <v>0.78984290000000001</v>
      </c>
      <c r="AY113" s="74">
        <v>0.75944040000000002</v>
      </c>
      <c r="AZ113" s="74">
        <v>0.8685657</v>
      </c>
      <c r="BA113" s="74">
        <v>1.4245555000000001</v>
      </c>
      <c r="BB113" s="74">
        <v>0.66276610000000002</v>
      </c>
      <c r="BC113" s="74">
        <v>1.0550999999999999</v>
      </c>
      <c r="BD113" s="74">
        <v>1.1504116</v>
      </c>
      <c r="BE113" s="74">
        <v>1.0387028</v>
      </c>
      <c r="BF113" s="74">
        <v>0.7949176</v>
      </c>
      <c r="BG113" s="74">
        <v>0.91946039999999996</v>
      </c>
      <c r="BH113" s="74">
        <v>1.0347668999999999</v>
      </c>
      <c r="BI113" s="74">
        <v>1.2817801</v>
      </c>
      <c r="BJ113" s="74">
        <v>0.91461020000000004</v>
      </c>
      <c r="BK113" s="74">
        <v>2.2419402000000002</v>
      </c>
      <c r="BL113" s="74">
        <v>1.2551303</v>
      </c>
      <c r="BM113" s="74">
        <v>1.0219566</v>
      </c>
      <c r="BN113" s="74">
        <v>1.0218939</v>
      </c>
      <c r="BP113" s="90">
        <v>2006</v>
      </c>
    </row>
    <row r="114" spans="2:68">
      <c r="B114" s="90">
        <v>2007</v>
      </c>
      <c r="C114" s="74">
        <v>2.4772276999999998</v>
      </c>
      <c r="D114" s="74">
        <v>1.1760002000000001</v>
      </c>
      <c r="E114" s="74">
        <v>0.28172510000000001</v>
      </c>
      <c r="F114" s="74">
        <v>1.2335678000000001</v>
      </c>
      <c r="G114" s="74">
        <v>0.9239387</v>
      </c>
      <c r="H114" s="74">
        <v>1.9376465</v>
      </c>
      <c r="I114" s="74">
        <v>0.96383949999999996</v>
      </c>
      <c r="J114" s="74">
        <v>1.6829307</v>
      </c>
      <c r="K114" s="74">
        <v>1.2050871000000001</v>
      </c>
      <c r="L114" s="74">
        <v>2.0061575999999999</v>
      </c>
      <c r="M114" s="74">
        <v>0.87989700000000004</v>
      </c>
      <c r="N114" s="74">
        <v>1.5982917000000001</v>
      </c>
      <c r="O114" s="74">
        <v>1.5130539000000001</v>
      </c>
      <c r="P114" s="74">
        <v>2.0145146</v>
      </c>
      <c r="Q114" s="74">
        <v>1.6217391000000001</v>
      </c>
      <c r="R114" s="74">
        <v>1.1936070000000001</v>
      </c>
      <c r="S114" s="74">
        <v>2.3499968</v>
      </c>
      <c r="T114" s="74">
        <v>0</v>
      </c>
      <c r="U114" s="74">
        <v>1.4004741999999999</v>
      </c>
      <c r="V114" s="74">
        <v>1.3900516000000001</v>
      </c>
      <c r="X114" s="90">
        <v>2007</v>
      </c>
      <c r="Y114" s="74">
        <v>1.9992987</v>
      </c>
      <c r="Z114" s="74">
        <v>0.46346929999999997</v>
      </c>
      <c r="AA114" s="74">
        <v>0.44582749999999999</v>
      </c>
      <c r="AB114" s="74">
        <v>0</v>
      </c>
      <c r="AC114" s="74">
        <v>0.13783309999999999</v>
      </c>
      <c r="AD114" s="74">
        <v>0.14114489999999999</v>
      </c>
      <c r="AE114" s="74">
        <v>0.13683219999999999</v>
      </c>
      <c r="AF114" s="74">
        <v>0.1276776</v>
      </c>
      <c r="AG114" s="74">
        <v>0.13203100000000001</v>
      </c>
      <c r="AH114" s="74">
        <v>0.39362229999999998</v>
      </c>
      <c r="AI114" s="74">
        <v>0.72342150000000005</v>
      </c>
      <c r="AJ114" s="74">
        <v>0.63641060000000005</v>
      </c>
      <c r="AK114" s="74">
        <v>0.75982499999999997</v>
      </c>
      <c r="AL114" s="74">
        <v>0.24781919999999999</v>
      </c>
      <c r="AM114" s="74">
        <v>0.9037887</v>
      </c>
      <c r="AN114" s="74">
        <v>0.67482989999999998</v>
      </c>
      <c r="AO114" s="74">
        <v>0</v>
      </c>
      <c r="AP114" s="74">
        <v>0</v>
      </c>
      <c r="AQ114" s="74">
        <v>0.4391833</v>
      </c>
      <c r="AR114" s="74">
        <v>0.44284960000000001</v>
      </c>
      <c r="AT114" s="90">
        <v>2007</v>
      </c>
      <c r="AU114" s="74">
        <v>2.2447042000000001</v>
      </c>
      <c r="AV114" s="74">
        <v>0.82858529999999997</v>
      </c>
      <c r="AW114" s="74">
        <v>0.36158050000000003</v>
      </c>
      <c r="AX114" s="74">
        <v>0.63348119999999997</v>
      </c>
      <c r="AY114" s="74">
        <v>0.53939579999999998</v>
      </c>
      <c r="AZ114" s="74">
        <v>1.0482047999999999</v>
      </c>
      <c r="BA114" s="74">
        <v>0.54904180000000002</v>
      </c>
      <c r="BB114" s="74">
        <v>0.89992510000000003</v>
      </c>
      <c r="BC114" s="74">
        <v>0.66479109999999997</v>
      </c>
      <c r="BD114" s="74">
        <v>1.1921714000000001</v>
      </c>
      <c r="BE114" s="74">
        <v>0.8011315</v>
      </c>
      <c r="BF114" s="74">
        <v>1.1162555999999999</v>
      </c>
      <c r="BG114" s="74">
        <v>1.1372586</v>
      </c>
      <c r="BH114" s="74">
        <v>1.1241034999999999</v>
      </c>
      <c r="BI114" s="74">
        <v>1.2495178</v>
      </c>
      <c r="BJ114" s="74">
        <v>0.91289189999999998</v>
      </c>
      <c r="BK114" s="74">
        <v>0.97352260000000002</v>
      </c>
      <c r="BL114" s="74">
        <v>0</v>
      </c>
      <c r="BM114" s="74">
        <v>0.91705139999999996</v>
      </c>
      <c r="BN114" s="74">
        <v>0.91363620000000001</v>
      </c>
      <c r="BP114" s="90">
        <v>2007</v>
      </c>
    </row>
    <row r="115" spans="2:68">
      <c r="B115" s="90">
        <v>2008</v>
      </c>
      <c r="C115" s="74">
        <v>2.8159019999999999</v>
      </c>
      <c r="D115" s="74">
        <v>0.43880760000000002</v>
      </c>
      <c r="E115" s="74">
        <v>0.42235319999999998</v>
      </c>
      <c r="F115" s="74">
        <v>1.2100725999999999</v>
      </c>
      <c r="G115" s="74">
        <v>1.4049662000000001</v>
      </c>
      <c r="H115" s="74">
        <v>1.5796810999999999</v>
      </c>
      <c r="I115" s="74">
        <v>1.5109766</v>
      </c>
      <c r="J115" s="74">
        <v>0.88748579999999999</v>
      </c>
      <c r="K115" s="74">
        <v>0.9400541</v>
      </c>
      <c r="L115" s="74">
        <v>0.91863030000000001</v>
      </c>
      <c r="M115" s="74">
        <v>1.7307151000000001</v>
      </c>
      <c r="N115" s="74">
        <v>1.4256432000000001</v>
      </c>
      <c r="O115" s="74">
        <v>1.6073523999999999</v>
      </c>
      <c r="P115" s="74">
        <v>1.9469126000000001</v>
      </c>
      <c r="Q115" s="74">
        <v>2.2035931</v>
      </c>
      <c r="R115" s="74">
        <v>2.385316</v>
      </c>
      <c r="S115" s="74">
        <v>1.704013</v>
      </c>
      <c r="T115" s="74">
        <v>0.85220980000000002</v>
      </c>
      <c r="U115" s="74">
        <v>1.3715416</v>
      </c>
      <c r="V115" s="74">
        <v>1.3608049</v>
      </c>
      <c r="X115" s="90">
        <v>2008</v>
      </c>
      <c r="Y115" s="74">
        <v>2.0807292999999998</v>
      </c>
      <c r="Z115" s="74">
        <v>0.15360699999999999</v>
      </c>
      <c r="AA115" s="74">
        <v>0.1486295</v>
      </c>
      <c r="AB115" s="74">
        <v>0.1420747</v>
      </c>
      <c r="AC115" s="74">
        <v>0.13451260000000001</v>
      </c>
      <c r="AD115" s="74">
        <v>0.54027700000000001</v>
      </c>
      <c r="AE115" s="74">
        <v>0</v>
      </c>
      <c r="AF115" s="74">
        <v>0.3746216</v>
      </c>
      <c r="AG115" s="74">
        <v>0.26498100000000002</v>
      </c>
      <c r="AH115" s="74">
        <v>0.12889600000000001</v>
      </c>
      <c r="AI115" s="74">
        <v>0.28390539999999997</v>
      </c>
      <c r="AJ115" s="74">
        <v>0.31382349999999998</v>
      </c>
      <c r="AK115" s="74">
        <v>0.35862349999999998</v>
      </c>
      <c r="AL115" s="74">
        <v>0</v>
      </c>
      <c r="AM115" s="74">
        <v>0.29393259999999999</v>
      </c>
      <c r="AN115" s="74">
        <v>1.0155962000000001</v>
      </c>
      <c r="AO115" s="74">
        <v>0.40885250000000001</v>
      </c>
      <c r="AP115" s="74">
        <v>0</v>
      </c>
      <c r="AQ115" s="74">
        <v>0.36526589999999998</v>
      </c>
      <c r="AR115" s="74">
        <v>0.36889270000000002</v>
      </c>
      <c r="AT115" s="90">
        <v>2008</v>
      </c>
      <c r="AU115" s="74">
        <v>2.4582584000000001</v>
      </c>
      <c r="AV115" s="74">
        <v>0.29969659999999998</v>
      </c>
      <c r="AW115" s="74">
        <v>0.28920119999999999</v>
      </c>
      <c r="AX115" s="74">
        <v>0.69079279999999998</v>
      </c>
      <c r="AY115" s="74">
        <v>0.78618310000000002</v>
      </c>
      <c r="AZ115" s="74">
        <v>1.0666610000000001</v>
      </c>
      <c r="BA115" s="74">
        <v>0.75428019999999996</v>
      </c>
      <c r="BB115" s="74">
        <v>0.62910770000000005</v>
      </c>
      <c r="BC115" s="74">
        <v>0.60023649999999995</v>
      </c>
      <c r="BD115" s="74">
        <v>0.52021589999999995</v>
      </c>
      <c r="BE115" s="74">
        <v>1.0015632000000001</v>
      </c>
      <c r="BF115" s="74">
        <v>0.86710100000000001</v>
      </c>
      <c r="BG115" s="74">
        <v>0.98423879999999997</v>
      </c>
      <c r="BH115" s="74">
        <v>0.96716480000000005</v>
      </c>
      <c r="BI115" s="74">
        <v>1.2160328</v>
      </c>
      <c r="BJ115" s="74">
        <v>1.6455428000000001</v>
      </c>
      <c r="BK115" s="74">
        <v>0.95092739999999998</v>
      </c>
      <c r="BL115" s="74">
        <v>0.28364289999999998</v>
      </c>
      <c r="BM115" s="74">
        <v>0.86591499999999999</v>
      </c>
      <c r="BN115" s="74">
        <v>0.86098180000000002</v>
      </c>
      <c r="BP115" s="90">
        <v>2008</v>
      </c>
    </row>
    <row r="116" spans="2:68">
      <c r="B116" s="90">
        <v>2009</v>
      </c>
      <c r="C116" s="74">
        <v>2.0492670999999998</v>
      </c>
      <c r="D116" s="74">
        <v>0.57972190000000001</v>
      </c>
      <c r="E116" s="74">
        <v>0.28105479999999999</v>
      </c>
      <c r="F116" s="74">
        <v>1.1976971999999999</v>
      </c>
      <c r="G116" s="74">
        <v>1.9665151999999999</v>
      </c>
      <c r="H116" s="74">
        <v>1.6223353</v>
      </c>
      <c r="I116" s="74">
        <v>1.7607804</v>
      </c>
      <c r="J116" s="74">
        <v>1.1302684999999999</v>
      </c>
      <c r="K116" s="74">
        <v>1.8655473</v>
      </c>
      <c r="L116" s="74">
        <v>0.77878080000000005</v>
      </c>
      <c r="M116" s="74">
        <v>0.9871432</v>
      </c>
      <c r="N116" s="74">
        <v>0.93860580000000005</v>
      </c>
      <c r="O116" s="74">
        <v>1.2079420000000001</v>
      </c>
      <c r="P116" s="74">
        <v>1.6264734000000001</v>
      </c>
      <c r="Q116" s="74">
        <v>2.7302346000000002</v>
      </c>
      <c r="R116" s="74">
        <v>1.9798922000000001</v>
      </c>
      <c r="S116" s="74">
        <v>2.2103600000000001</v>
      </c>
      <c r="T116" s="74">
        <v>2.4192182999999998</v>
      </c>
      <c r="U116" s="74">
        <v>1.3795278</v>
      </c>
      <c r="V116" s="74">
        <v>1.3814770999999999</v>
      </c>
      <c r="X116" s="90">
        <v>2009</v>
      </c>
      <c r="Y116" s="74">
        <v>1.8739684000000001</v>
      </c>
      <c r="Z116" s="74">
        <v>0.30482510000000002</v>
      </c>
      <c r="AA116" s="74">
        <v>0.29644959999999998</v>
      </c>
      <c r="AB116" s="74">
        <v>0</v>
      </c>
      <c r="AC116" s="74">
        <v>0.13025010000000001</v>
      </c>
      <c r="AD116" s="74">
        <v>0.38660040000000001</v>
      </c>
      <c r="AE116" s="74">
        <v>0</v>
      </c>
      <c r="AF116" s="74">
        <v>0.24752199999999999</v>
      </c>
      <c r="AG116" s="74">
        <v>0.26260060000000002</v>
      </c>
      <c r="AH116" s="74">
        <v>0.38265549999999998</v>
      </c>
      <c r="AI116" s="74">
        <v>0.41610900000000001</v>
      </c>
      <c r="AJ116" s="74">
        <v>0.46301579999999998</v>
      </c>
      <c r="AK116" s="74">
        <v>0.34600760000000003</v>
      </c>
      <c r="AL116" s="74">
        <v>0.22962959999999999</v>
      </c>
      <c r="AM116" s="74">
        <v>0.8555393</v>
      </c>
      <c r="AN116" s="74">
        <v>1.6947658999999999</v>
      </c>
      <c r="AO116" s="74">
        <v>0.40380379999999999</v>
      </c>
      <c r="AP116" s="74">
        <v>2.0473176</v>
      </c>
      <c r="AQ116" s="74">
        <v>0.4682828</v>
      </c>
      <c r="AR116" s="74">
        <v>0.4512236</v>
      </c>
      <c r="AT116" s="90">
        <v>2009</v>
      </c>
      <c r="AU116" s="74">
        <v>1.9639696</v>
      </c>
      <c r="AV116" s="74">
        <v>0.44573210000000002</v>
      </c>
      <c r="AW116" s="74">
        <v>0.288547</v>
      </c>
      <c r="AX116" s="74">
        <v>0.61541069999999998</v>
      </c>
      <c r="AY116" s="74">
        <v>1.0750131999999999</v>
      </c>
      <c r="AZ116" s="74">
        <v>1.0143859</v>
      </c>
      <c r="BA116" s="74">
        <v>0.88053389999999998</v>
      </c>
      <c r="BB116" s="74">
        <v>0.68566579999999999</v>
      </c>
      <c r="BC116" s="74">
        <v>1.058157</v>
      </c>
      <c r="BD116" s="74">
        <v>0.57899040000000002</v>
      </c>
      <c r="BE116" s="74">
        <v>0.69926060000000001</v>
      </c>
      <c r="BF116" s="74">
        <v>0.69920729999999998</v>
      </c>
      <c r="BG116" s="74">
        <v>0.7775244</v>
      </c>
      <c r="BH116" s="74">
        <v>0.92393369999999997</v>
      </c>
      <c r="BI116" s="74">
        <v>1.7639328999999999</v>
      </c>
      <c r="BJ116" s="74">
        <v>1.8262672</v>
      </c>
      <c r="BK116" s="74">
        <v>1.1665589999999999</v>
      </c>
      <c r="BL116" s="74">
        <v>2.1725610999999998</v>
      </c>
      <c r="BM116" s="74">
        <v>0.92201359999999999</v>
      </c>
      <c r="BN116" s="74">
        <v>0.91475280000000003</v>
      </c>
      <c r="BP116" s="90">
        <v>2009</v>
      </c>
    </row>
    <row r="117" spans="2:68">
      <c r="B117" s="90">
        <v>2010</v>
      </c>
      <c r="C117" s="74">
        <v>2.8137989000000001</v>
      </c>
      <c r="D117" s="74">
        <v>0.85970970000000002</v>
      </c>
      <c r="E117" s="74">
        <v>0.70420649999999996</v>
      </c>
      <c r="F117" s="74">
        <v>0.80072489999999996</v>
      </c>
      <c r="G117" s="74">
        <v>1.9415872999999999</v>
      </c>
      <c r="H117" s="74">
        <v>2.0571923999999999</v>
      </c>
      <c r="I117" s="74">
        <v>2.0011312999999999</v>
      </c>
      <c r="J117" s="74">
        <v>0.75537540000000003</v>
      </c>
      <c r="K117" s="74">
        <v>1.4419535000000001</v>
      </c>
      <c r="L117" s="74">
        <v>0.90842199999999995</v>
      </c>
      <c r="M117" s="74">
        <v>0.96717949999999997</v>
      </c>
      <c r="N117" s="74">
        <v>1.6954978000000001</v>
      </c>
      <c r="O117" s="74">
        <v>1.6749353</v>
      </c>
      <c r="P117" s="74">
        <v>1.9944995999999999</v>
      </c>
      <c r="Q117" s="74">
        <v>1.4533616</v>
      </c>
      <c r="R117" s="74">
        <v>5.1228902999999999</v>
      </c>
      <c r="S117" s="74">
        <v>2.1467174</v>
      </c>
      <c r="T117" s="74">
        <v>2.2799125</v>
      </c>
      <c r="U117" s="74">
        <v>1.5682225999999999</v>
      </c>
      <c r="V117" s="74">
        <v>1.5591069</v>
      </c>
      <c r="X117" s="90">
        <v>2010</v>
      </c>
      <c r="Y117" s="74">
        <v>1.6956576999999999</v>
      </c>
      <c r="Z117" s="74">
        <v>0</v>
      </c>
      <c r="AA117" s="74">
        <v>0.14826130000000001</v>
      </c>
      <c r="AB117" s="74">
        <v>0</v>
      </c>
      <c r="AC117" s="74">
        <v>0.1280433</v>
      </c>
      <c r="AD117" s="74">
        <v>0</v>
      </c>
      <c r="AE117" s="74">
        <v>0.2671579</v>
      </c>
      <c r="AF117" s="74">
        <v>0.24806539999999999</v>
      </c>
      <c r="AG117" s="74">
        <v>0.3874727</v>
      </c>
      <c r="AH117" s="74">
        <v>0.63756239999999997</v>
      </c>
      <c r="AI117" s="74">
        <v>0.27143339999999999</v>
      </c>
      <c r="AJ117" s="74">
        <v>0.60640419999999995</v>
      </c>
      <c r="AK117" s="74">
        <v>0.33481430000000001</v>
      </c>
      <c r="AL117" s="74">
        <v>0.8749787</v>
      </c>
      <c r="AM117" s="74">
        <v>0.55422539999999998</v>
      </c>
      <c r="AN117" s="74">
        <v>1.0133595</v>
      </c>
      <c r="AO117" s="74">
        <v>1.1968738000000001</v>
      </c>
      <c r="AP117" s="74">
        <v>1.5685659000000001</v>
      </c>
      <c r="AQ117" s="74">
        <v>0.45191940000000003</v>
      </c>
      <c r="AR117" s="74">
        <v>0.42607830000000002</v>
      </c>
      <c r="AT117" s="90">
        <v>2010</v>
      </c>
      <c r="AU117" s="74">
        <v>2.2695824</v>
      </c>
      <c r="AV117" s="74">
        <v>0.44111739999999999</v>
      </c>
      <c r="AW117" s="74">
        <v>0.43336819999999998</v>
      </c>
      <c r="AX117" s="74">
        <v>0.41094540000000002</v>
      </c>
      <c r="AY117" s="74">
        <v>1.0591543999999999</v>
      </c>
      <c r="AZ117" s="74">
        <v>1.0447035</v>
      </c>
      <c r="BA117" s="74">
        <v>1.1346972</v>
      </c>
      <c r="BB117" s="74">
        <v>0.49982939999999998</v>
      </c>
      <c r="BC117" s="74">
        <v>0.91080490000000003</v>
      </c>
      <c r="BD117" s="74">
        <v>0.77180150000000003</v>
      </c>
      <c r="BE117" s="74">
        <v>0.61619230000000003</v>
      </c>
      <c r="BF117" s="74">
        <v>1.1464357999999999</v>
      </c>
      <c r="BG117" s="74">
        <v>1.004702</v>
      </c>
      <c r="BH117" s="74">
        <v>1.4310955000000001</v>
      </c>
      <c r="BI117" s="74">
        <v>0.99305710000000003</v>
      </c>
      <c r="BJ117" s="74">
        <v>2.9101067999999999</v>
      </c>
      <c r="BK117" s="74">
        <v>1.6018893000000001</v>
      </c>
      <c r="BL117" s="74">
        <v>1.8106850999999999</v>
      </c>
      <c r="BM117" s="74">
        <v>1.0076366999999999</v>
      </c>
      <c r="BN117" s="74">
        <v>0.99000920000000003</v>
      </c>
      <c r="BP117" s="90">
        <v>2010</v>
      </c>
    </row>
    <row r="118" spans="2:68">
      <c r="B118" s="90">
        <v>2011</v>
      </c>
      <c r="C118" s="74">
        <v>2.1375313999999999</v>
      </c>
      <c r="D118" s="74">
        <v>0.84245409999999998</v>
      </c>
      <c r="E118" s="74">
        <v>0.42161890000000002</v>
      </c>
      <c r="F118" s="74">
        <v>1.2054663999999999</v>
      </c>
      <c r="G118" s="74">
        <v>1.4572480000000001</v>
      </c>
      <c r="H118" s="74">
        <v>1.5456245</v>
      </c>
      <c r="I118" s="74">
        <v>0.91002340000000004</v>
      </c>
      <c r="J118" s="74">
        <v>0.89490720000000001</v>
      </c>
      <c r="K118" s="74">
        <v>0.3813165</v>
      </c>
      <c r="L118" s="74">
        <v>0.52345949999999997</v>
      </c>
      <c r="M118" s="74">
        <v>0.94642300000000001</v>
      </c>
      <c r="N118" s="74">
        <v>0.75520830000000005</v>
      </c>
      <c r="O118" s="74">
        <v>1.636131</v>
      </c>
      <c r="P118" s="74">
        <v>1.4760054</v>
      </c>
      <c r="Q118" s="74">
        <v>2.7987999000000001</v>
      </c>
      <c r="R118" s="74">
        <v>2.3218825999999999</v>
      </c>
      <c r="S118" s="74">
        <v>1.5742081999999999</v>
      </c>
      <c r="T118" s="74">
        <v>2.157187</v>
      </c>
      <c r="U118" s="74">
        <v>1.1782447</v>
      </c>
      <c r="V118" s="74">
        <v>1.1604768999999999</v>
      </c>
      <c r="X118" s="90">
        <v>2011</v>
      </c>
      <c r="Y118" s="74">
        <v>0.84556229999999999</v>
      </c>
      <c r="Z118" s="74">
        <v>0</v>
      </c>
      <c r="AA118" s="74">
        <v>0</v>
      </c>
      <c r="AB118" s="74">
        <v>0.1414707</v>
      </c>
      <c r="AC118" s="74">
        <v>0.253745</v>
      </c>
      <c r="AD118" s="74">
        <v>0.85670299999999999</v>
      </c>
      <c r="AE118" s="74">
        <v>0.26077319999999998</v>
      </c>
      <c r="AF118" s="74">
        <v>0.12630949999999999</v>
      </c>
      <c r="AG118" s="74">
        <v>0</v>
      </c>
      <c r="AH118" s="74">
        <v>0</v>
      </c>
      <c r="AI118" s="74">
        <v>0.13254930000000001</v>
      </c>
      <c r="AJ118" s="74">
        <v>0.59353869999999997</v>
      </c>
      <c r="AK118" s="74">
        <v>0.81327000000000005</v>
      </c>
      <c r="AL118" s="74">
        <v>0.2083303</v>
      </c>
      <c r="AM118" s="74">
        <v>0.26999659999999998</v>
      </c>
      <c r="AN118" s="74">
        <v>0.33341110000000002</v>
      </c>
      <c r="AO118" s="74">
        <v>0.78907910000000003</v>
      </c>
      <c r="AP118" s="74">
        <v>0.75603790000000004</v>
      </c>
      <c r="AQ118" s="74">
        <v>0.32080439999999999</v>
      </c>
      <c r="AR118" s="74">
        <v>0.29726760000000002</v>
      </c>
      <c r="AT118" s="90">
        <v>2011</v>
      </c>
      <c r="AU118" s="74">
        <v>1.5087984000000001</v>
      </c>
      <c r="AV118" s="74">
        <v>0.43239070000000002</v>
      </c>
      <c r="AW118" s="74">
        <v>0.2161594</v>
      </c>
      <c r="AX118" s="74">
        <v>0.68801389999999996</v>
      </c>
      <c r="AY118" s="74">
        <v>0.868668</v>
      </c>
      <c r="AZ118" s="74">
        <v>1.2061489000000001</v>
      </c>
      <c r="BA118" s="74">
        <v>0.58587610000000001</v>
      </c>
      <c r="BB118" s="74">
        <v>0.50828830000000003</v>
      </c>
      <c r="BC118" s="74">
        <v>0.18900690000000001</v>
      </c>
      <c r="BD118" s="74">
        <v>0.25943080000000002</v>
      </c>
      <c r="BE118" s="74">
        <v>0.5354527</v>
      </c>
      <c r="BF118" s="74">
        <v>0.67365620000000004</v>
      </c>
      <c r="BG118" s="74">
        <v>1.2234910000000001</v>
      </c>
      <c r="BH118" s="74">
        <v>0.83834589999999998</v>
      </c>
      <c r="BI118" s="74">
        <v>1.5116722</v>
      </c>
      <c r="BJ118" s="74">
        <v>1.2537141000000001</v>
      </c>
      <c r="BK118" s="74">
        <v>1.126045</v>
      </c>
      <c r="BL118" s="74">
        <v>1.2388288999999999</v>
      </c>
      <c r="BM118" s="74">
        <v>0.74753720000000001</v>
      </c>
      <c r="BN118" s="74">
        <v>0.72585250000000001</v>
      </c>
      <c r="BP118" s="90">
        <v>2011</v>
      </c>
    </row>
    <row r="119" spans="2:68">
      <c r="B119" s="90">
        <v>2012</v>
      </c>
      <c r="C119" s="74">
        <v>1.9551056</v>
      </c>
      <c r="D119" s="74">
        <v>0.95994029999999997</v>
      </c>
      <c r="E119" s="74">
        <v>0.42108099999999998</v>
      </c>
      <c r="F119" s="74">
        <v>0.80038419999999999</v>
      </c>
      <c r="G119" s="74">
        <v>1.6844110999999999</v>
      </c>
      <c r="H119" s="74">
        <v>2.2092714999999998</v>
      </c>
      <c r="I119" s="74">
        <v>1.5037952000000001</v>
      </c>
      <c r="J119" s="74">
        <v>1.1597012</v>
      </c>
      <c r="K119" s="74">
        <v>0.98942180000000002</v>
      </c>
      <c r="L119" s="74">
        <v>1.3166557000000001</v>
      </c>
      <c r="M119" s="74">
        <v>1.0611950999999999</v>
      </c>
      <c r="N119" s="74">
        <v>2.2256149999999999</v>
      </c>
      <c r="O119" s="74">
        <v>1.3132429000000001</v>
      </c>
      <c r="P119" s="74">
        <v>1.3784765000000001</v>
      </c>
      <c r="Q119" s="74">
        <v>2.1620278000000002</v>
      </c>
      <c r="R119" s="74">
        <v>1.8745548000000001</v>
      </c>
      <c r="S119" s="74">
        <v>0.51925929999999998</v>
      </c>
      <c r="T119" s="74">
        <v>2.7204407000000002</v>
      </c>
      <c r="U119" s="74">
        <v>1.4054654</v>
      </c>
      <c r="V119" s="74">
        <v>1.3825935</v>
      </c>
      <c r="X119" s="90">
        <v>2012</v>
      </c>
      <c r="Y119" s="74">
        <v>0.82477849999999997</v>
      </c>
      <c r="Z119" s="74">
        <v>0</v>
      </c>
      <c r="AA119" s="74">
        <v>0</v>
      </c>
      <c r="AB119" s="74">
        <v>0.42214040000000003</v>
      </c>
      <c r="AC119" s="74">
        <v>0</v>
      </c>
      <c r="AD119" s="74">
        <v>0</v>
      </c>
      <c r="AE119" s="74">
        <v>0.12627650000000001</v>
      </c>
      <c r="AF119" s="74">
        <v>0.2560751</v>
      </c>
      <c r="AG119" s="74">
        <v>0.242231</v>
      </c>
      <c r="AH119" s="74">
        <v>0.12915740000000001</v>
      </c>
      <c r="AI119" s="74">
        <v>0.38983060000000003</v>
      </c>
      <c r="AJ119" s="74">
        <v>0.57994210000000002</v>
      </c>
      <c r="AK119" s="74">
        <v>0.64879770000000003</v>
      </c>
      <c r="AL119" s="74">
        <v>0.19446550000000001</v>
      </c>
      <c r="AM119" s="74">
        <v>0.78032950000000001</v>
      </c>
      <c r="AN119" s="74">
        <v>0.65575490000000003</v>
      </c>
      <c r="AO119" s="74">
        <v>0</v>
      </c>
      <c r="AP119" s="74">
        <v>1.0969321999999999</v>
      </c>
      <c r="AQ119" s="74">
        <v>0.30646679999999998</v>
      </c>
      <c r="AR119" s="74">
        <v>0.28937259999999998</v>
      </c>
      <c r="AT119" s="90">
        <v>2012</v>
      </c>
      <c r="AU119" s="74">
        <v>1.4049735999999999</v>
      </c>
      <c r="AV119" s="74">
        <v>0.49316929999999998</v>
      </c>
      <c r="AW119" s="74">
        <v>0.2158408</v>
      </c>
      <c r="AX119" s="74">
        <v>0.61631000000000002</v>
      </c>
      <c r="AY119" s="74">
        <v>0.85954010000000003</v>
      </c>
      <c r="AZ119" s="74">
        <v>1.1184575999999999</v>
      </c>
      <c r="BA119" s="74">
        <v>0.81766459999999996</v>
      </c>
      <c r="BB119" s="74">
        <v>0.7064492</v>
      </c>
      <c r="BC119" s="74">
        <v>0.61191609999999996</v>
      </c>
      <c r="BD119" s="74">
        <v>0.71719690000000003</v>
      </c>
      <c r="BE119" s="74">
        <v>0.72205390000000003</v>
      </c>
      <c r="BF119" s="74">
        <v>1.3932734</v>
      </c>
      <c r="BG119" s="74">
        <v>0.97902920000000004</v>
      </c>
      <c r="BH119" s="74">
        <v>0.78275050000000002</v>
      </c>
      <c r="BI119" s="74">
        <v>1.4579655</v>
      </c>
      <c r="BJ119" s="74">
        <v>1.2243713000000001</v>
      </c>
      <c r="BK119" s="74">
        <v>0.22467210000000001</v>
      </c>
      <c r="BL119" s="74">
        <v>1.6645859000000001</v>
      </c>
      <c r="BM119" s="74">
        <v>0.85336749999999995</v>
      </c>
      <c r="BN119" s="74">
        <v>0.83377559999999995</v>
      </c>
      <c r="BP119" s="90">
        <v>2012</v>
      </c>
    </row>
    <row r="120" spans="2:68">
      <c r="B120" s="90">
        <v>2013</v>
      </c>
      <c r="C120" s="74">
        <v>1.7883602999999999</v>
      </c>
      <c r="D120" s="74">
        <v>0.40020280000000003</v>
      </c>
      <c r="E120" s="74">
        <v>0.41968139999999998</v>
      </c>
      <c r="F120" s="74">
        <v>1.4620621</v>
      </c>
      <c r="G120" s="74">
        <v>1.4294051999999999</v>
      </c>
      <c r="H120" s="74">
        <v>1.0289077</v>
      </c>
      <c r="I120" s="74">
        <v>2.1682828000000001</v>
      </c>
      <c r="J120" s="74">
        <v>1.9341162999999999</v>
      </c>
      <c r="K120" s="74">
        <v>1.3412001</v>
      </c>
      <c r="L120" s="74">
        <v>1.4522314999999999</v>
      </c>
      <c r="M120" s="74">
        <v>1.1762691999999999</v>
      </c>
      <c r="N120" s="74">
        <v>1.1683523</v>
      </c>
      <c r="O120" s="74">
        <v>1.7883533</v>
      </c>
      <c r="P120" s="74">
        <v>1.3040068</v>
      </c>
      <c r="Q120" s="74">
        <v>2.6215000000000002</v>
      </c>
      <c r="R120" s="74">
        <v>1.8104856</v>
      </c>
      <c r="S120" s="74">
        <v>2.0611438</v>
      </c>
      <c r="T120" s="74">
        <v>0.64297930000000003</v>
      </c>
      <c r="U120" s="74">
        <v>1.4079409000000001</v>
      </c>
      <c r="V120" s="74">
        <v>1.4034690000000001</v>
      </c>
      <c r="X120" s="90">
        <v>2013</v>
      </c>
      <c r="Y120" s="74">
        <v>1.7531201999999999</v>
      </c>
      <c r="Z120" s="74">
        <v>0.14104050000000001</v>
      </c>
      <c r="AA120" s="74">
        <v>0.14704</v>
      </c>
      <c r="AB120" s="74">
        <v>0</v>
      </c>
      <c r="AC120" s="74">
        <v>0.12404610000000001</v>
      </c>
      <c r="AD120" s="74">
        <v>0.34991539999999999</v>
      </c>
      <c r="AE120" s="74">
        <v>0</v>
      </c>
      <c r="AF120" s="74">
        <v>0.25731549999999997</v>
      </c>
      <c r="AG120" s="74">
        <v>0.59580129999999998</v>
      </c>
      <c r="AH120" s="74">
        <v>0.77514970000000005</v>
      </c>
      <c r="AI120" s="74">
        <v>0</v>
      </c>
      <c r="AJ120" s="74">
        <v>0.5677915</v>
      </c>
      <c r="AK120" s="74">
        <v>1.1147491</v>
      </c>
      <c r="AL120" s="74">
        <v>0.1842065</v>
      </c>
      <c r="AM120" s="74">
        <v>0</v>
      </c>
      <c r="AN120" s="74">
        <v>0.32056109999999999</v>
      </c>
      <c r="AO120" s="74">
        <v>1.1934218999999999</v>
      </c>
      <c r="AP120" s="74">
        <v>1.0629553</v>
      </c>
      <c r="AQ120" s="74">
        <v>0.44742870000000001</v>
      </c>
      <c r="AR120" s="74">
        <v>0.41555389999999998</v>
      </c>
      <c r="AT120" s="90">
        <v>2013</v>
      </c>
      <c r="AU120" s="74">
        <v>1.7712177</v>
      </c>
      <c r="AV120" s="74">
        <v>0.27422879999999999</v>
      </c>
      <c r="AW120" s="74">
        <v>0.28675580000000001</v>
      </c>
      <c r="AX120" s="74">
        <v>0.75017630000000002</v>
      </c>
      <c r="AY120" s="74">
        <v>0.78995570000000004</v>
      </c>
      <c r="AZ120" s="74">
        <v>0.69281499999999996</v>
      </c>
      <c r="BA120" s="74">
        <v>1.0892223999999999</v>
      </c>
      <c r="BB120" s="74">
        <v>1.0947937000000001</v>
      </c>
      <c r="BC120" s="74">
        <v>0.9642231</v>
      </c>
      <c r="BD120" s="74">
        <v>1.1100236000000001</v>
      </c>
      <c r="BE120" s="74">
        <v>0.58165540000000004</v>
      </c>
      <c r="BF120" s="74">
        <v>0.86380089999999998</v>
      </c>
      <c r="BG120" s="74">
        <v>1.4480686</v>
      </c>
      <c r="BH120" s="74">
        <v>0.74096300000000004</v>
      </c>
      <c r="BI120" s="74">
        <v>1.2830760999999999</v>
      </c>
      <c r="BJ120" s="74">
        <v>1.0201965</v>
      </c>
      <c r="BK120" s="74">
        <v>1.5714622</v>
      </c>
      <c r="BL120" s="74">
        <v>0.91374690000000003</v>
      </c>
      <c r="BM120" s="74">
        <v>0.9252802</v>
      </c>
      <c r="BN120" s="74">
        <v>0.90907420000000005</v>
      </c>
      <c r="BP120" s="90">
        <v>2013</v>
      </c>
    </row>
    <row r="121" spans="2:68">
      <c r="B121" s="90">
        <v>2014</v>
      </c>
      <c r="C121" s="74">
        <v>1.8958352000000001</v>
      </c>
      <c r="D121" s="74">
        <v>0.65019590000000005</v>
      </c>
      <c r="E121" s="74">
        <v>0.1390941</v>
      </c>
      <c r="F121" s="74">
        <v>0.53023039999999999</v>
      </c>
      <c r="G121" s="74">
        <v>1.7684863</v>
      </c>
      <c r="H121" s="74">
        <v>1.5861866</v>
      </c>
      <c r="I121" s="74">
        <v>1.4050666999999999</v>
      </c>
      <c r="J121" s="74">
        <v>1.5454000000000001</v>
      </c>
      <c r="K121" s="74">
        <v>1.8235752000000001</v>
      </c>
      <c r="L121" s="74">
        <v>1.3176793</v>
      </c>
      <c r="M121" s="74">
        <v>1.2966267</v>
      </c>
      <c r="N121" s="74">
        <v>1.0032103000000001</v>
      </c>
      <c r="O121" s="74">
        <v>1.2865873000000001</v>
      </c>
      <c r="P121" s="74">
        <v>1.4403307000000001</v>
      </c>
      <c r="Q121" s="74">
        <v>0.75275890000000001</v>
      </c>
      <c r="R121" s="74">
        <v>1.7439833</v>
      </c>
      <c r="S121" s="74">
        <v>2.5479913999999999</v>
      </c>
      <c r="T121" s="74">
        <v>2.4413763999999998</v>
      </c>
      <c r="U121" s="74">
        <v>1.3112915000000001</v>
      </c>
      <c r="V121" s="74">
        <v>1.2990742</v>
      </c>
      <c r="X121" s="90">
        <v>2014</v>
      </c>
      <c r="Y121" s="74">
        <v>0.93305590000000005</v>
      </c>
      <c r="Z121" s="74">
        <v>0</v>
      </c>
      <c r="AA121" s="74">
        <v>0.29301749999999999</v>
      </c>
      <c r="AB121" s="74">
        <v>0.13960239999999999</v>
      </c>
      <c r="AC121" s="74">
        <v>0.24586640000000001</v>
      </c>
      <c r="AD121" s="74">
        <v>0.22894690000000001</v>
      </c>
      <c r="AE121" s="74">
        <v>0.1175783</v>
      </c>
      <c r="AF121" s="74">
        <v>0</v>
      </c>
      <c r="AG121" s="74">
        <v>0</v>
      </c>
      <c r="AH121" s="74">
        <v>0.64021470000000003</v>
      </c>
      <c r="AI121" s="74">
        <v>0.25303579999999998</v>
      </c>
      <c r="AJ121" s="74">
        <v>0.27790819999999999</v>
      </c>
      <c r="AK121" s="74">
        <v>0.46773409999999999</v>
      </c>
      <c r="AL121" s="74">
        <v>0.53315140000000005</v>
      </c>
      <c r="AM121" s="74">
        <v>0.48105599999999998</v>
      </c>
      <c r="AN121" s="74">
        <v>1.8635854999999999</v>
      </c>
      <c r="AO121" s="74">
        <v>1.5954371000000001</v>
      </c>
      <c r="AP121" s="74">
        <v>0</v>
      </c>
      <c r="AQ121" s="74">
        <v>0.35569709999999999</v>
      </c>
      <c r="AR121" s="74">
        <v>0.34130650000000001</v>
      </c>
      <c r="AT121" s="90">
        <v>2014</v>
      </c>
      <c r="AU121" s="74">
        <v>1.4272452</v>
      </c>
      <c r="AV121" s="74">
        <v>0.33404600000000001</v>
      </c>
      <c r="AW121" s="74">
        <v>0.21405769999999999</v>
      </c>
      <c r="AX121" s="74">
        <v>0.3399721</v>
      </c>
      <c r="AY121" s="74">
        <v>1.0230899</v>
      </c>
      <c r="AZ121" s="74">
        <v>0.91106569999999998</v>
      </c>
      <c r="BA121" s="74">
        <v>0.76266509999999998</v>
      </c>
      <c r="BB121" s="74">
        <v>0.77167989999999997</v>
      </c>
      <c r="BC121" s="74">
        <v>0.90168780000000004</v>
      </c>
      <c r="BD121" s="74">
        <v>0.97409049999999997</v>
      </c>
      <c r="BE121" s="74">
        <v>0.7684259</v>
      </c>
      <c r="BF121" s="74">
        <v>0.63495559999999995</v>
      </c>
      <c r="BG121" s="74">
        <v>0.87081120000000001</v>
      </c>
      <c r="BH121" s="74">
        <v>0.98379419999999995</v>
      </c>
      <c r="BI121" s="74">
        <v>0.61403490000000005</v>
      </c>
      <c r="BJ121" s="74">
        <v>1.8072486999999999</v>
      </c>
      <c r="BK121" s="74">
        <v>2.0136571000000001</v>
      </c>
      <c r="BL121" s="74">
        <v>0.88079730000000001</v>
      </c>
      <c r="BM121" s="74">
        <v>0.83064669999999996</v>
      </c>
      <c r="BN121" s="74">
        <v>0.81538120000000003</v>
      </c>
      <c r="BP121" s="90">
        <v>2014</v>
      </c>
    </row>
    <row r="122" spans="2:68">
      <c r="B122" s="90">
        <v>2015</v>
      </c>
      <c r="C122" s="74">
        <v>1.6310389000000001</v>
      </c>
      <c r="D122" s="74">
        <v>0.63399720000000004</v>
      </c>
      <c r="E122" s="74">
        <v>0.1380026</v>
      </c>
      <c r="F122" s="74">
        <v>1.0631272</v>
      </c>
      <c r="G122" s="74">
        <v>1.4012568999999999</v>
      </c>
      <c r="H122" s="74">
        <v>2.344624</v>
      </c>
      <c r="I122" s="74">
        <v>1.1430309000000001</v>
      </c>
      <c r="J122" s="74">
        <v>0.76402270000000005</v>
      </c>
      <c r="K122" s="74">
        <v>1.4647578999999999</v>
      </c>
      <c r="L122" s="74">
        <v>0.91183590000000003</v>
      </c>
      <c r="M122" s="74">
        <v>1.2993493</v>
      </c>
      <c r="N122" s="74">
        <v>0.56310979999999999</v>
      </c>
      <c r="O122" s="74">
        <v>1.1138551000000001</v>
      </c>
      <c r="P122" s="74">
        <v>2.0933969000000001</v>
      </c>
      <c r="Q122" s="74">
        <v>1.4413653</v>
      </c>
      <c r="R122" s="74">
        <v>2.0128419000000002</v>
      </c>
      <c r="S122" s="74">
        <v>0.50552030000000003</v>
      </c>
      <c r="T122" s="74">
        <v>3.4907669000000001</v>
      </c>
      <c r="U122" s="74">
        <v>1.2428501999999999</v>
      </c>
      <c r="V122" s="74">
        <v>1.2146547999999999</v>
      </c>
      <c r="X122" s="90">
        <v>2015</v>
      </c>
      <c r="Y122" s="74">
        <v>1.3235759</v>
      </c>
      <c r="Z122" s="74">
        <v>0.40127610000000002</v>
      </c>
      <c r="AA122" s="74">
        <v>0</v>
      </c>
      <c r="AB122" s="74">
        <v>0.1394002</v>
      </c>
      <c r="AC122" s="74">
        <v>0.2439307</v>
      </c>
      <c r="AD122" s="74">
        <v>0.2246282</v>
      </c>
      <c r="AE122" s="74">
        <v>0.22794</v>
      </c>
      <c r="AF122" s="74">
        <v>0.2539228</v>
      </c>
      <c r="AG122" s="74">
        <v>0.23924529999999999</v>
      </c>
      <c r="AH122" s="74">
        <v>0.25184220000000002</v>
      </c>
      <c r="AI122" s="74">
        <v>0.25306489999999998</v>
      </c>
      <c r="AJ122" s="74">
        <v>0.2720012</v>
      </c>
      <c r="AK122" s="74">
        <v>0.15297140000000001</v>
      </c>
      <c r="AL122" s="74">
        <v>0.51444920000000005</v>
      </c>
      <c r="AM122" s="74">
        <v>0.92157619999999996</v>
      </c>
      <c r="AN122" s="74">
        <v>0</v>
      </c>
      <c r="AO122" s="74">
        <v>0</v>
      </c>
      <c r="AP122" s="74">
        <v>0.33662890000000001</v>
      </c>
      <c r="AQ122" s="74">
        <v>0.32531599999999999</v>
      </c>
      <c r="AR122" s="74">
        <v>0.32088060000000002</v>
      </c>
      <c r="AT122" s="90">
        <v>2015</v>
      </c>
      <c r="AU122" s="74">
        <v>1.4814175000000001</v>
      </c>
      <c r="AV122" s="74">
        <v>0.52074450000000005</v>
      </c>
      <c r="AW122" s="74">
        <v>7.0887400000000003E-2</v>
      </c>
      <c r="AX122" s="74">
        <v>0.61230490000000004</v>
      </c>
      <c r="AY122" s="74">
        <v>0.83518320000000001</v>
      </c>
      <c r="AZ122" s="74">
        <v>1.2877752</v>
      </c>
      <c r="BA122" s="74">
        <v>0.68481780000000003</v>
      </c>
      <c r="BB122" s="74">
        <v>0.50859589999999999</v>
      </c>
      <c r="BC122" s="74">
        <v>0.84581410000000001</v>
      </c>
      <c r="BD122" s="74">
        <v>0.57624710000000001</v>
      </c>
      <c r="BE122" s="74">
        <v>0.76926680000000003</v>
      </c>
      <c r="BF122" s="74">
        <v>0.41504340000000001</v>
      </c>
      <c r="BG122" s="74">
        <v>0.62394470000000002</v>
      </c>
      <c r="BH122" s="74">
        <v>1.2971526</v>
      </c>
      <c r="BI122" s="74">
        <v>1.1760402999999999</v>
      </c>
      <c r="BJ122" s="74">
        <v>0.95157740000000002</v>
      </c>
      <c r="BK122" s="74">
        <v>0.22314600000000001</v>
      </c>
      <c r="BL122" s="74">
        <v>1.4927124000000001</v>
      </c>
      <c r="BM122" s="74">
        <v>0.78098769999999995</v>
      </c>
      <c r="BN122" s="74">
        <v>0.76015149999999998</v>
      </c>
      <c r="BP122" s="90">
        <v>2015</v>
      </c>
    </row>
    <row r="123" spans="2:68">
      <c r="B123" s="90">
        <v>2016</v>
      </c>
      <c r="C123" s="74">
        <v>1.9804603000000001</v>
      </c>
      <c r="D123" s="74">
        <v>0.37303269999999999</v>
      </c>
      <c r="E123" s="74">
        <v>0.54388619999999999</v>
      </c>
      <c r="F123" s="74">
        <v>0.39704859999999997</v>
      </c>
      <c r="G123" s="74">
        <v>1.9653769999999999</v>
      </c>
      <c r="H123" s="74">
        <v>1.6524646999999999</v>
      </c>
      <c r="I123" s="74">
        <v>1.2330995</v>
      </c>
      <c r="J123" s="74">
        <v>1.247088</v>
      </c>
      <c r="K123" s="74">
        <v>1.2381754</v>
      </c>
      <c r="L123" s="74">
        <v>1.2728022999999999</v>
      </c>
      <c r="M123" s="74">
        <v>1.7042743</v>
      </c>
      <c r="N123" s="74">
        <v>0.69085770000000002</v>
      </c>
      <c r="O123" s="74">
        <v>1.7252575000000001</v>
      </c>
      <c r="P123" s="74">
        <v>1.0184854999999999</v>
      </c>
      <c r="Q123" s="74">
        <v>1.6024137000000001</v>
      </c>
      <c r="R123" s="74">
        <v>1.9470721</v>
      </c>
      <c r="S123" s="74">
        <v>2.9629336999999998</v>
      </c>
      <c r="T123" s="74">
        <v>3.3475044</v>
      </c>
      <c r="U123" s="74">
        <v>1.3246644999999999</v>
      </c>
      <c r="V123" s="74">
        <v>1.3062807000000001</v>
      </c>
      <c r="X123" s="90">
        <v>2016</v>
      </c>
      <c r="Y123" s="74">
        <v>1.6977196999999999</v>
      </c>
      <c r="Z123" s="74">
        <v>0.2621019</v>
      </c>
      <c r="AA123" s="74">
        <v>0.28725640000000002</v>
      </c>
      <c r="AB123" s="74">
        <v>0.13897010000000001</v>
      </c>
      <c r="AC123" s="74">
        <v>0.24122540000000001</v>
      </c>
      <c r="AD123" s="74">
        <v>0.2206139</v>
      </c>
      <c r="AE123" s="74">
        <v>0.1108618</v>
      </c>
      <c r="AF123" s="74">
        <v>0.372396</v>
      </c>
      <c r="AG123" s="74">
        <v>0.1220798</v>
      </c>
      <c r="AH123" s="74">
        <v>0.36618319999999999</v>
      </c>
      <c r="AI123" s="74">
        <v>0.38183099999999998</v>
      </c>
      <c r="AJ123" s="74">
        <v>0.13294739999999999</v>
      </c>
      <c r="AK123" s="74">
        <v>0</v>
      </c>
      <c r="AL123" s="74">
        <v>0.82786530000000003</v>
      </c>
      <c r="AM123" s="74">
        <v>0.44115539999999998</v>
      </c>
      <c r="AN123" s="74">
        <v>0.58301389999999997</v>
      </c>
      <c r="AO123" s="74">
        <v>0.79176250000000004</v>
      </c>
      <c r="AP123" s="74">
        <v>1.6477668000000001</v>
      </c>
      <c r="AQ123" s="74">
        <v>0.410244</v>
      </c>
      <c r="AR123" s="74">
        <v>0.39187810000000001</v>
      </c>
      <c r="AT123" s="90">
        <v>2016</v>
      </c>
      <c r="AU123" s="74">
        <v>1.8428774999999999</v>
      </c>
      <c r="AV123" s="74">
        <v>0.31902380000000002</v>
      </c>
      <c r="AW123" s="74">
        <v>0.41908509999999999</v>
      </c>
      <c r="AX123" s="74">
        <v>0.27115810000000001</v>
      </c>
      <c r="AY123" s="74">
        <v>1.1215567</v>
      </c>
      <c r="AZ123" s="74">
        <v>0.93700260000000002</v>
      </c>
      <c r="BA123" s="74">
        <v>0.66886460000000003</v>
      </c>
      <c r="BB123" s="74">
        <v>0.80872829999999996</v>
      </c>
      <c r="BC123" s="74">
        <v>0.67618409999999995</v>
      </c>
      <c r="BD123" s="74">
        <v>0.81000419999999995</v>
      </c>
      <c r="BE123" s="74">
        <v>1.033274</v>
      </c>
      <c r="BF123" s="74">
        <v>0.40652749999999999</v>
      </c>
      <c r="BG123" s="74">
        <v>0.84298229999999996</v>
      </c>
      <c r="BH123" s="74">
        <v>0.92198880000000005</v>
      </c>
      <c r="BI123" s="74">
        <v>1.0110132999999999</v>
      </c>
      <c r="BJ123" s="74">
        <v>1.2285012</v>
      </c>
      <c r="BK123" s="74">
        <v>1.7578438000000001</v>
      </c>
      <c r="BL123" s="74">
        <v>2.2789473</v>
      </c>
      <c r="BM123" s="74">
        <v>0.86396099999999998</v>
      </c>
      <c r="BN123" s="74">
        <v>0.84171629999999997</v>
      </c>
      <c r="BP123" s="90">
        <v>2016</v>
      </c>
    </row>
    <row r="124" spans="2:68">
      <c r="B124" s="90">
        <v>2017</v>
      </c>
      <c r="C124" s="74">
        <v>1.4831696999999999</v>
      </c>
      <c r="D124" s="74">
        <v>0.49084689999999997</v>
      </c>
      <c r="E124" s="74">
        <v>0.13194929999999999</v>
      </c>
      <c r="F124" s="74">
        <v>0.78953499999999999</v>
      </c>
      <c r="G124" s="74">
        <v>1.1418953000000001</v>
      </c>
      <c r="H124" s="74">
        <v>1.8400798</v>
      </c>
      <c r="I124" s="74">
        <v>1.2085933</v>
      </c>
      <c r="J124" s="74">
        <v>0.72479439999999995</v>
      </c>
      <c r="K124" s="74">
        <v>0.62653499999999995</v>
      </c>
      <c r="L124" s="74">
        <v>0.74123399999999995</v>
      </c>
      <c r="M124" s="74">
        <v>0.92492390000000002</v>
      </c>
      <c r="N124" s="74">
        <v>0.54093380000000002</v>
      </c>
      <c r="O124" s="74">
        <v>1.0780858</v>
      </c>
      <c r="P124" s="74">
        <v>0.85223740000000003</v>
      </c>
      <c r="Q124" s="74">
        <v>1.4897008</v>
      </c>
      <c r="R124" s="74">
        <v>1.8667978000000001</v>
      </c>
      <c r="S124" s="74">
        <v>1.4306561</v>
      </c>
      <c r="T124" s="74">
        <v>2.1731216999999998</v>
      </c>
      <c r="U124" s="74">
        <v>0.99146069999999997</v>
      </c>
      <c r="V124" s="74">
        <v>0.9716091</v>
      </c>
      <c r="X124" s="90">
        <v>2017</v>
      </c>
      <c r="Y124" s="74">
        <v>1.4369843</v>
      </c>
      <c r="Z124" s="74">
        <v>0.25868340000000001</v>
      </c>
      <c r="AA124" s="74">
        <v>0</v>
      </c>
      <c r="AB124" s="74">
        <v>0.27715030000000002</v>
      </c>
      <c r="AC124" s="74">
        <v>0.23848449999999999</v>
      </c>
      <c r="AD124" s="74">
        <v>0.1084502</v>
      </c>
      <c r="AE124" s="74">
        <v>0.10832170000000001</v>
      </c>
      <c r="AF124" s="74">
        <v>0.11984</v>
      </c>
      <c r="AG124" s="74">
        <v>0.37185269999999998</v>
      </c>
      <c r="AH124" s="74">
        <v>0.23794309999999999</v>
      </c>
      <c r="AI124" s="74">
        <v>0.1280318</v>
      </c>
      <c r="AJ124" s="74">
        <v>0.13013749999999999</v>
      </c>
      <c r="AK124" s="74">
        <v>0.43920140000000002</v>
      </c>
      <c r="AL124" s="74">
        <v>0.49307400000000001</v>
      </c>
      <c r="AM124" s="74">
        <v>0.41017480000000001</v>
      </c>
      <c r="AN124" s="74">
        <v>0</v>
      </c>
      <c r="AO124" s="74">
        <v>0.77279750000000003</v>
      </c>
      <c r="AP124" s="74">
        <v>0.97874810000000001</v>
      </c>
      <c r="AQ124" s="74">
        <v>0.3228414</v>
      </c>
      <c r="AR124" s="74">
        <v>0.30975849999999999</v>
      </c>
      <c r="AT124" s="90">
        <v>2017</v>
      </c>
      <c r="AU124" s="74">
        <v>1.4607163000000001</v>
      </c>
      <c r="AV124" s="74">
        <v>0.3778185</v>
      </c>
      <c r="AW124" s="74">
        <v>6.7865499999999995E-2</v>
      </c>
      <c r="AX124" s="74">
        <v>0.53996739999999999</v>
      </c>
      <c r="AY124" s="74">
        <v>0.69996720000000001</v>
      </c>
      <c r="AZ124" s="74">
        <v>0.975105</v>
      </c>
      <c r="BA124" s="74">
        <v>0.65454840000000003</v>
      </c>
      <c r="BB124" s="74">
        <v>0.42111169999999998</v>
      </c>
      <c r="BC124" s="74">
        <v>0.49850109999999997</v>
      </c>
      <c r="BD124" s="74">
        <v>0.48484909999999998</v>
      </c>
      <c r="BE124" s="74">
        <v>0.5201983</v>
      </c>
      <c r="BF124" s="74">
        <v>0.33159139999999998</v>
      </c>
      <c r="BG124" s="74">
        <v>0.75054960000000004</v>
      </c>
      <c r="BH124" s="74">
        <v>0.66938940000000002</v>
      </c>
      <c r="BI124" s="74">
        <v>0.93995759999999995</v>
      </c>
      <c r="BJ124" s="74">
        <v>0.88760550000000005</v>
      </c>
      <c r="BK124" s="74">
        <v>1.0672495</v>
      </c>
      <c r="BL124" s="74">
        <v>1.4268795999999999</v>
      </c>
      <c r="BM124" s="74">
        <v>0.65462580000000004</v>
      </c>
      <c r="BN124" s="74">
        <v>0.63621720000000004</v>
      </c>
      <c r="BP124" s="90">
        <v>2017</v>
      </c>
    </row>
    <row r="125" spans="2:68">
      <c r="B125" s="90">
        <v>2018</v>
      </c>
      <c r="C125" s="74">
        <v>1.1195158000000001</v>
      </c>
      <c r="D125" s="74">
        <v>0.2426884</v>
      </c>
      <c r="E125" s="74">
        <v>0.38393959999999999</v>
      </c>
      <c r="F125" s="74">
        <v>0.9154814</v>
      </c>
      <c r="G125" s="74">
        <v>1.2414453000000001</v>
      </c>
      <c r="H125" s="74">
        <v>1.1733133</v>
      </c>
      <c r="I125" s="74">
        <v>0.97553679999999998</v>
      </c>
      <c r="J125" s="74">
        <v>1.1648495000000001</v>
      </c>
      <c r="K125" s="74">
        <v>1.13531</v>
      </c>
      <c r="L125" s="74">
        <v>1.0920143</v>
      </c>
      <c r="M125" s="74">
        <v>0.92856419999999995</v>
      </c>
      <c r="N125" s="74">
        <v>0.26578069999999998</v>
      </c>
      <c r="O125" s="74">
        <v>2.1173655999999998</v>
      </c>
      <c r="P125" s="74">
        <v>1.3555807</v>
      </c>
      <c r="Q125" s="74">
        <v>1.804656</v>
      </c>
      <c r="R125" s="74">
        <v>3.3052486999999999</v>
      </c>
      <c r="S125" s="74">
        <v>1.3755599999999999</v>
      </c>
      <c r="T125" s="74">
        <v>0.53000069999999999</v>
      </c>
      <c r="U125" s="74">
        <v>1.0894531000000001</v>
      </c>
      <c r="V125" s="74">
        <v>1.0676378</v>
      </c>
      <c r="X125" s="90">
        <v>2018</v>
      </c>
      <c r="Y125" s="74">
        <v>1.0528961999999999</v>
      </c>
      <c r="Z125" s="74">
        <v>0.12808120000000001</v>
      </c>
      <c r="AA125" s="74">
        <v>0.13578209999999999</v>
      </c>
      <c r="AB125" s="74">
        <v>0</v>
      </c>
      <c r="AC125" s="74">
        <v>0.2364908</v>
      </c>
      <c r="AD125" s="74">
        <v>0.21426999999999999</v>
      </c>
      <c r="AE125" s="74">
        <v>0.31982670000000002</v>
      </c>
      <c r="AF125" s="74">
        <v>0.345858</v>
      </c>
      <c r="AG125" s="74">
        <v>0.62314460000000005</v>
      </c>
      <c r="AH125" s="74">
        <v>0.4696594</v>
      </c>
      <c r="AI125" s="74">
        <v>0.3855402</v>
      </c>
      <c r="AJ125" s="74">
        <v>0</v>
      </c>
      <c r="AK125" s="74">
        <v>0.14321680000000001</v>
      </c>
      <c r="AL125" s="74">
        <v>0.32274979999999998</v>
      </c>
      <c r="AM125" s="74">
        <v>0.77152609999999999</v>
      </c>
      <c r="AN125" s="74">
        <v>0.82338639999999996</v>
      </c>
      <c r="AO125" s="74">
        <v>0.37542049999999999</v>
      </c>
      <c r="AP125" s="74">
        <v>0.9688639</v>
      </c>
      <c r="AQ125" s="74">
        <v>0.36580210000000002</v>
      </c>
      <c r="AR125" s="74">
        <v>0.36068810000000001</v>
      </c>
      <c r="AT125" s="90">
        <v>2018</v>
      </c>
      <c r="AU125" s="74">
        <v>1.0871455999999999</v>
      </c>
      <c r="AV125" s="74">
        <v>0.1869325</v>
      </c>
      <c r="AW125" s="74">
        <v>0.26353120000000002</v>
      </c>
      <c r="AX125" s="74">
        <v>0.47029739999999998</v>
      </c>
      <c r="AY125" s="74">
        <v>0.75068009999999996</v>
      </c>
      <c r="AZ125" s="74">
        <v>0.69484610000000002</v>
      </c>
      <c r="BA125" s="74">
        <v>0.64496120000000001</v>
      </c>
      <c r="BB125" s="74">
        <v>0.7532354</v>
      </c>
      <c r="BC125" s="74">
        <v>0.87767859999999998</v>
      </c>
      <c r="BD125" s="74">
        <v>0.77572759999999996</v>
      </c>
      <c r="BE125" s="74">
        <v>0.65274960000000004</v>
      </c>
      <c r="BF125" s="74">
        <v>0.13043460000000001</v>
      </c>
      <c r="BG125" s="74">
        <v>1.1033947</v>
      </c>
      <c r="BH125" s="74">
        <v>0.82656379999999996</v>
      </c>
      <c r="BI125" s="74">
        <v>1.2780646</v>
      </c>
      <c r="BJ125" s="74">
        <v>2.0081674999999999</v>
      </c>
      <c r="BK125" s="74">
        <v>0.8256599</v>
      </c>
      <c r="BL125" s="74">
        <v>0.80269710000000005</v>
      </c>
      <c r="BM125" s="74">
        <v>0.72496729999999998</v>
      </c>
      <c r="BN125" s="74">
        <v>0.71153270000000002</v>
      </c>
      <c r="BP125" s="90">
        <v>2018</v>
      </c>
    </row>
    <row r="126" spans="2:68">
      <c r="B126" s="90">
        <v>2019</v>
      </c>
      <c r="C126" s="74">
        <v>1.7502647</v>
      </c>
      <c r="D126" s="74">
        <v>0.1204805</v>
      </c>
      <c r="E126" s="74">
        <v>0.1244408</v>
      </c>
      <c r="F126" s="74">
        <v>1.2990470999999999</v>
      </c>
      <c r="G126" s="74">
        <v>1.7875637</v>
      </c>
      <c r="H126" s="74">
        <v>1.3665223</v>
      </c>
      <c r="I126" s="74">
        <v>0.96226630000000002</v>
      </c>
      <c r="J126" s="74">
        <v>1.1265575000000001</v>
      </c>
      <c r="K126" s="74">
        <v>1.0091186000000001</v>
      </c>
      <c r="L126" s="74">
        <v>1.5654125999999999</v>
      </c>
      <c r="M126" s="74">
        <v>1.3196232999999999</v>
      </c>
      <c r="N126" s="74">
        <v>1.7056764</v>
      </c>
      <c r="O126" s="74">
        <v>1.1808152999999999</v>
      </c>
      <c r="P126" s="74">
        <v>2.3454161</v>
      </c>
      <c r="Q126" s="74">
        <v>0.96452479999999996</v>
      </c>
      <c r="R126" s="74">
        <v>1.4321067000000001</v>
      </c>
      <c r="S126" s="74">
        <v>0.43903750000000002</v>
      </c>
      <c r="T126" s="74">
        <v>2.579793</v>
      </c>
      <c r="U126" s="74">
        <v>1.2401308</v>
      </c>
      <c r="V126" s="74">
        <v>1.2101580000000001</v>
      </c>
      <c r="X126" s="90">
        <v>2019</v>
      </c>
      <c r="Y126" s="74">
        <v>0.26502039999999999</v>
      </c>
      <c r="Z126" s="74">
        <v>0.25425429999999999</v>
      </c>
      <c r="AA126" s="74">
        <v>0</v>
      </c>
      <c r="AB126" s="74">
        <v>0.27573500000000001</v>
      </c>
      <c r="AC126" s="74">
        <v>0.47230630000000001</v>
      </c>
      <c r="AD126" s="74">
        <v>0.21194569999999999</v>
      </c>
      <c r="AE126" s="74">
        <v>0.1049924</v>
      </c>
      <c r="AF126" s="74">
        <v>0.1113364</v>
      </c>
      <c r="AG126" s="74">
        <v>0.37193159999999997</v>
      </c>
      <c r="AH126" s="74">
        <v>0.35161870000000001</v>
      </c>
      <c r="AI126" s="74">
        <v>0.51087070000000001</v>
      </c>
      <c r="AJ126" s="74">
        <v>0.50546020000000003</v>
      </c>
      <c r="AK126" s="74">
        <v>0.4189137</v>
      </c>
      <c r="AL126" s="74">
        <v>0.31562269999999998</v>
      </c>
      <c r="AM126" s="74">
        <v>0.55296990000000001</v>
      </c>
      <c r="AN126" s="74">
        <v>1.0531748000000001</v>
      </c>
      <c r="AO126" s="74">
        <v>0.72460619999999998</v>
      </c>
      <c r="AP126" s="74">
        <v>0.63828839999999998</v>
      </c>
      <c r="AQ126" s="74">
        <v>0.34480329999999998</v>
      </c>
      <c r="AR126" s="74">
        <v>0.3276387</v>
      </c>
      <c r="AT126" s="90">
        <v>2019</v>
      </c>
      <c r="AU126" s="74">
        <v>1.0292447</v>
      </c>
      <c r="AV126" s="74">
        <v>0.18557190000000001</v>
      </c>
      <c r="AW126" s="74">
        <v>6.4057600000000006E-2</v>
      </c>
      <c r="AX126" s="74">
        <v>0.80260629999999999</v>
      </c>
      <c r="AY126" s="74">
        <v>1.1481181</v>
      </c>
      <c r="AZ126" s="74">
        <v>0.79157429999999995</v>
      </c>
      <c r="BA126" s="74">
        <v>0.52973340000000002</v>
      </c>
      <c r="BB126" s="74">
        <v>0.61595699999999998</v>
      </c>
      <c r="BC126" s="74">
        <v>0.6877704</v>
      </c>
      <c r="BD126" s="74">
        <v>0.95031679999999996</v>
      </c>
      <c r="BE126" s="74">
        <v>0.90863720000000003</v>
      </c>
      <c r="BF126" s="74">
        <v>1.0942898000000001</v>
      </c>
      <c r="BG126" s="74">
        <v>0.78930219999999995</v>
      </c>
      <c r="BH126" s="74">
        <v>1.3002031000000001</v>
      </c>
      <c r="BI126" s="74">
        <v>0.75406609999999996</v>
      </c>
      <c r="BJ126" s="74">
        <v>1.2346695000000001</v>
      </c>
      <c r="BK126" s="74">
        <v>0.59549450000000004</v>
      </c>
      <c r="BL126" s="74">
        <v>1.3802568</v>
      </c>
      <c r="BM126" s="74">
        <v>0.78925920000000005</v>
      </c>
      <c r="BN126" s="74">
        <v>0.76566769999999995</v>
      </c>
      <c r="BP126" s="90">
        <v>2019</v>
      </c>
    </row>
    <row r="127" spans="2:68">
      <c r="B127" s="90">
        <v>2020</v>
      </c>
      <c r="C127" s="74">
        <v>0.63297389999999998</v>
      </c>
      <c r="D127" s="74">
        <v>0.2402339</v>
      </c>
      <c r="E127" s="74">
        <v>0.36375940000000001</v>
      </c>
      <c r="F127" s="74">
        <v>0.52194649999999998</v>
      </c>
      <c r="G127" s="74">
        <v>2.0500601999999999</v>
      </c>
      <c r="H127" s="74">
        <v>2.4229425</v>
      </c>
      <c r="I127" s="74">
        <v>1.1613408999999999</v>
      </c>
      <c r="J127" s="74">
        <v>1.0933455000000001</v>
      </c>
      <c r="K127" s="74">
        <v>1.2475143</v>
      </c>
      <c r="L127" s="74">
        <v>0.72166819999999998</v>
      </c>
      <c r="M127" s="74">
        <v>1.4259786999999999</v>
      </c>
      <c r="N127" s="74">
        <v>0.65105690000000005</v>
      </c>
      <c r="O127" s="74">
        <v>0.85992409999999997</v>
      </c>
      <c r="P127" s="74">
        <v>1.8035063</v>
      </c>
      <c r="Q127" s="74">
        <v>1.4805986</v>
      </c>
      <c r="R127" s="74">
        <v>1.6299608999999999</v>
      </c>
      <c r="S127" s="74">
        <v>2.5048740999999999</v>
      </c>
      <c r="T127" s="74">
        <v>0.99925560000000002</v>
      </c>
      <c r="U127" s="74">
        <v>1.1625380000000001</v>
      </c>
      <c r="V127" s="74">
        <v>1.1284841999999999</v>
      </c>
      <c r="X127" s="90">
        <v>2020</v>
      </c>
      <c r="Y127" s="74">
        <v>1.4747463000000001</v>
      </c>
      <c r="Z127" s="74">
        <v>0.25401570000000001</v>
      </c>
      <c r="AA127" s="74">
        <v>0</v>
      </c>
      <c r="AB127" s="74">
        <v>0.41642430000000002</v>
      </c>
      <c r="AC127" s="74">
        <v>0.2415051</v>
      </c>
      <c r="AD127" s="74">
        <v>0.1065268</v>
      </c>
      <c r="AE127" s="74">
        <v>0.1037848</v>
      </c>
      <c r="AF127" s="74">
        <v>0.215944</v>
      </c>
      <c r="AG127" s="74">
        <v>0</v>
      </c>
      <c r="AH127" s="74">
        <v>0.2348606</v>
      </c>
      <c r="AI127" s="74">
        <v>0.25101279999999998</v>
      </c>
      <c r="AJ127" s="74">
        <v>0.2503167</v>
      </c>
      <c r="AK127" s="74">
        <v>0.26975369999999999</v>
      </c>
      <c r="AL127" s="74">
        <v>0.1532229</v>
      </c>
      <c r="AM127" s="74">
        <v>0</v>
      </c>
      <c r="AN127" s="74">
        <v>0.50091169999999996</v>
      </c>
      <c r="AO127" s="74">
        <v>0.69781479999999996</v>
      </c>
      <c r="AP127" s="74">
        <v>0.62795330000000005</v>
      </c>
      <c r="AQ127" s="74">
        <v>0.28627750000000002</v>
      </c>
      <c r="AR127" s="74">
        <v>0.28939730000000002</v>
      </c>
      <c r="AT127" s="90">
        <v>2020</v>
      </c>
      <c r="AU127" s="74">
        <v>1.0417935</v>
      </c>
      <c r="AV127" s="74">
        <v>0.2469326</v>
      </c>
      <c r="AW127" s="74">
        <v>0.1871331</v>
      </c>
      <c r="AX127" s="74">
        <v>0.47081580000000001</v>
      </c>
      <c r="AY127" s="74">
        <v>1.1722208999999999</v>
      </c>
      <c r="AZ127" s="74">
        <v>1.2711931999999999</v>
      </c>
      <c r="BA127" s="74">
        <v>0.62803779999999998</v>
      </c>
      <c r="BB127" s="74">
        <v>0.65189399999999997</v>
      </c>
      <c r="BC127" s="74">
        <v>0.6167338</v>
      </c>
      <c r="BD127" s="74">
        <v>0.4753484</v>
      </c>
      <c r="BE127" s="74">
        <v>0.82899069999999997</v>
      </c>
      <c r="BF127" s="74">
        <v>0.44672200000000001</v>
      </c>
      <c r="BG127" s="74">
        <v>0.55588249999999995</v>
      </c>
      <c r="BH127" s="74">
        <v>0.95044459999999997</v>
      </c>
      <c r="BI127" s="74">
        <v>0.72034500000000001</v>
      </c>
      <c r="BJ127" s="74">
        <v>1.0425096</v>
      </c>
      <c r="BK127" s="74">
        <v>1.5205021000000001</v>
      </c>
      <c r="BL127" s="74">
        <v>0.77124190000000004</v>
      </c>
      <c r="BM127" s="74">
        <v>0.72109889999999999</v>
      </c>
      <c r="BN127" s="74">
        <v>0.70413289999999995</v>
      </c>
      <c r="BP127" s="90">
        <v>2020</v>
      </c>
    </row>
    <row r="128" spans="2:68">
      <c r="B128" s="90">
        <v>2021</v>
      </c>
      <c r="C128" s="74">
        <v>1.1593605</v>
      </c>
      <c r="D128" s="74">
        <v>0.7215068</v>
      </c>
      <c r="E128" s="74">
        <v>0.35909049999999998</v>
      </c>
      <c r="F128" s="74">
        <v>0.65614039999999996</v>
      </c>
      <c r="G128" s="74">
        <v>1.9113378000000001</v>
      </c>
      <c r="H128" s="74">
        <v>1.4154852</v>
      </c>
      <c r="I128" s="74">
        <v>1.3822023000000001</v>
      </c>
      <c r="J128" s="74">
        <v>0.86184240000000001</v>
      </c>
      <c r="K128" s="74">
        <v>0.6128285</v>
      </c>
      <c r="L128" s="74">
        <v>0.85647660000000003</v>
      </c>
      <c r="M128" s="74">
        <v>0.5036794</v>
      </c>
      <c r="N128" s="74">
        <v>1.4425492</v>
      </c>
      <c r="O128" s="74">
        <v>1.5466991000000001</v>
      </c>
      <c r="P128" s="74">
        <v>2.105137</v>
      </c>
      <c r="Q128" s="74">
        <v>0.90140109999999996</v>
      </c>
      <c r="R128" s="74">
        <v>1.2891847999999999</v>
      </c>
      <c r="S128" s="74">
        <v>3.6005473000000001</v>
      </c>
      <c r="T128" s="74">
        <v>1.9155529</v>
      </c>
      <c r="U128" s="74">
        <v>1.152979</v>
      </c>
      <c r="V128" s="74">
        <v>1.1054250000000001</v>
      </c>
      <c r="X128" s="90">
        <v>2021</v>
      </c>
      <c r="Y128" s="74">
        <v>1.3630125</v>
      </c>
      <c r="Z128" s="74">
        <v>0.25471830000000001</v>
      </c>
      <c r="AA128" s="74">
        <v>0.25366290000000002</v>
      </c>
      <c r="AB128" s="74">
        <v>0.13935339999999999</v>
      </c>
      <c r="AC128" s="74">
        <v>0.25436429999999999</v>
      </c>
      <c r="AD128" s="74">
        <v>0.22133249999999999</v>
      </c>
      <c r="AE128" s="74">
        <v>0.20853060000000001</v>
      </c>
      <c r="AF128" s="74">
        <v>0.10648009999999999</v>
      </c>
      <c r="AG128" s="74">
        <v>0.1192448</v>
      </c>
      <c r="AH128" s="74">
        <v>0.1200865</v>
      </c>
      <c r="AI128" s="74">
        <v>0.36701830000000002</v>
      </c>
      <c r="AJ128" s="74">
        <v>0.25381740000000003</v>
      </c>
      <c r="AK128" s="74">
        <v>0.13265540000000001</v>
      </c>
      <c r="AL128" s="74">
        <v>0.30183850000000001</v>
      </c>
      <c r="AM128" s="74">
        <v>0.33779160000000003</v>
      </c>
      <c r="AN128" s="74">
        <v>0.47692519999999999</v>
      </c>
      <c r="AO128" s="74">
        <v>0</v>
      </c>
      <c r="AP128" s="74">
        <v>0.30727349999999998</v>
      </c>
      <c r="AQ128" s="74">
        <v>0.28596830000000001</v>
      </c>
      <c r="AR128" s="74">
        <v>0.2917728</v>
      </c>
      <c r="AT128" s="90">
        <v>2021</v>
      </c>
      <c r="AU128" s="74">
        <v>1.2583123000000001</v>
      </c>
      <c r="AV128" s="74">
        <v>0.49481249999999999</v>
      </c>
      <c r="AW128" s="74">
        <v>0.30790220000000001</v>
      </c>
      <c r="AX128" s="74">
        <v>0.40550619999999998</v>
      </c>
      <c r="AY128" s="74">
        <v>1.108795</v>
      </c>
      <c r="AZ128" s="74">
        <v>0.82325709999999996</v>
      </c>
      <c r="BA128" s="74">
        <v>0.78963159999999999</v>
      </c>
      <c r="BB128" s="74">
        <v>0.48195690000000002</v>
      </c>
      <c r="BC128" s="74">
        <v>0.36264730000000001</v>
      </c>
      <c r="BD128" s="74">
        <v>0.4848382</v>
      </c>
      <c r="BE128" s="74">
        <v>0.43436340000000001</v>
      </c>
      <c r="BF128" s="74">
        <v>0.83843540000000005</v>
      </c>
      <c r="BG128" s="74">
        <v>0.81909869999999996</v>
      </c>
      <c r="BH128" s="74">
        <v>1.1717441</v>
      </c>
      <c r="BI128" s="74">
        <v>0.61040850000000002</v>
      </c>
      <c r="BJ128" s="74">
        <v>0.86720059999999999</v>
      </c>
      <c r="BK128" s="74">
        <v>1.6501408</v>
      </c>
      <c r="BL128" s="74">
        <v>0.93587390000000004</v>
      </c>
      <c r="BM128" s="74">
        <v>0.71628559999999997</v>
      </c>
      <c r="BN128" s="74">
        <v>0.69227559999999999</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0" t="s">
        <v>119</v>
      </c>
      <c r="E5" s="250"/>
      <c r="F5" s="250"/>
      <c r="G5" s="250"/>
      <c r="H5" s="250"/>
      <c r="I5" s="250"/>
      <c r="J5" s="250"/>
      <c r="K5" s="250"/>
      <c r="L5" s="250"/>
      <c r="M5" s="250"/>
      <c r="N5" s="250"/>
      <c r="O5" s="250"/>
      <c r="P5" s="250"/>
      <c r="Q5" s="250"/>
      <c r="R5" s="250"/>
      <c r="S5" s="250"/>
      <c r="T5" s="250"/>
      <c r="U5" s="250"/>
      <c r="V5" s="250"/>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0" t="s">
        <v>119</v>
      </c>
      <c r="E14" s="250"/>
      <c r="F14" s="250"/>
      <c r="G14" s="250"/>
      <c r="H14" s="250"/>
      <c r="I14" s="250"/>
      <c r="J14" s="250"/>
      <c r="K14" s="250"/>
      <c r="L14" s="250"/>
      <c r="M14" s="250"/>
      <c r="N14" s="250"/>
      <c r="O14" s="250"/>
      <c r="P14" s="250"/>
      <c r="Q14" s="250"/>
      <c r="R14" s="250"/>
      <c r="S14" s="250"/>
      <c r="T14" s="250"/>
      <c r="U14" s="250"/>
      <c r="V14" s="5"/>
      <c r="Y14" s="250" t="s">
        <v>119</v>
      </c>
      <c r="Z14" s="250"/>
      <c r="AA14" s="250"/>
      <c r="AB14" s="250"/>
      <c r="AC14" s="250"/>
      <c r="AD14" s="250"/>
      <c r="AE14" s="250"/>
      <c r="AF14" s="250"/>
      <c r="AG14" s="250"/>
      <c r="AH14" s="250"/>
      <c r="AI14" s="250"/>
      <c r="AJ14" s="250"/>
      <c r="AK14" s="250"/>
      <c r="AL14" s="250"/>
      <c r="AM14" s="250"/>
      <c r="AN14" s="250"/>
      <c r="AO14" s="250"/>
      <c r="AP14" s="250"/>
      <c r="AQ14" s="9"/>
      <c r="AT14" s="250" t="s">
        <v>119</v>
      </c>
      <c r="AU14" s="250"/>
      <c r="AV14" s="250"/>
      <c r="AW14" s="250"/>
      <c r="AX14" s="250"/>
      <c r="AY14" s="250"/>
      <c r="AZ14" s="250"/>
      <c r="BA14" s="250"/>
      <c r="BB14" s="250"/>
      <c r="BC14" s="250"/>
      <c r="BD14" s="250"/>
      <c r="BE14" s="250"/>
      <c r="BF14" s="250"/>
      <c r="BG14" s="250"/>
      <c r="BH14" s="250"/>
      <c r="BI14" s="250"/>
      <c r="BJ14" s="250"/>
      <c r="BK14" s="250"/>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212</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212</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212</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212</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212</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212</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212</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212</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212</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212</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212</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212</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212</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212</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212</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212</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212</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212</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212</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212</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212</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212</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212</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212</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212</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212</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212</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212</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212</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212</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212</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212</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212</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212</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212</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212</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212</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212</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212</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212</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212</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212</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212</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212</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212</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212</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212</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212</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212</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212</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212</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212</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212</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212</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212</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212</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212</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212</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212</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212</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212</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212</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212</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212</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212</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212</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212</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212</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212</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212</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212</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213</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213</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213</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213</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213</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213</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213</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213</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213</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213</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213</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213</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213</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213</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213</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212</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212</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212</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212</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212</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212</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212</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212</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212</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212</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214</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214</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214</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214</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214</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215</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5" sqref="E5"/>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Accidental drowning (ICD-10 W65–W74), 1979–2021</v>
      </c>
      <c r="C1" s="95"/>
      <c r="D1" s="95"/>
      <c r="G1" s="1"/>
      <c r="H1" s="1"/>
      <c r="I1" s="1"/>
      <c r="J1" s="1"/>
    </row>
    <row r="2" spans="1:11" ht="21" customHeight="1">
      <c r="A2" s="151"/>
      <c r="B2" s="7" t="s">
        <v>0</v>
      </c>
      <c r="E2" s="97" t="s">
        <v>177</v>
      </c>
    </row>
    <row r="3" spans="1:11" s="6" customFormat="1" ht="28.9" customHeight="1">
      <c r="B3" s="92" t="s">
        <v>61</v>
      </c>
      <c r="E3" s="191" t="s">
        <v>208</v>
      </c>
      <c r="F3" s="142" t="s">
        <v>153</v>
      </c>
      <c r="G3" s="148">
        <f>$D$8-2</f>
        <v>2019</v>
      </c>
      <c r="H3" s="1"/>
      <c r="I3" s="1"/>
      <c r="J3" s="1"/>
    </row>
    <row r="4" spans="1:11" ht="28.9" customHeight="1">
      <c r="B4" s="96" t="s">
        <v>148</v>
      </c>
      <c r="E4" s="196" t="s">
        <v>209</v>
      </c>
      <c r="F4" s="98" t="s">
        <v>154</v>
      </c>
      <c r="G4" s="148">
        <f>$D$8-1</f>
        <v>2020</v>
      </c>
    </row>
    <row r="5" spans="1:11" ht="28.9" customHeight="1">
      <c r="B5" s="97" t="s">
        <v>52</v>
      </c>
      <c r="C5" s="97" t="s">
        <v>152</v>
      </c>
      <c r="D5" s="97" t="s">
        <v>59</v>
      </c>
      <c r="E5" s="99" t="str">
        <f>CONCATENATE("[",E4,"]",E3)</f>
        <v>[GRIM_output_2.xls]GRIM2003</v>
      </c>
      <c r="F5" s="98" t="s">
        <v>155</v>
      </c>
      <c r="G5" s="148">
        <f>$D$8</f>
        <v>2021</v>
      </c>
    </row>
    <row r="6" spans="1:11" ht="28.9" customHeight="1">
      <c r="B6" s="195" t="s">
        <v>216</v>
      </c>
      <c r="C6" s="195" t="s">
        <v>217</v>
      </c>
      <c r="D6" s="195">
        <v>1979</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Accidental drowning, AIHW, Australian Government.</v>
      </c>
      <c r="H7" s="99"/>
      <c r="I7" s="99"/>
      <c r="J7" s="99"/>
      <c r="K7" s="99"/>
    </row>
    <row r="8" spans="1:11" ht="28.9" customHeight="1">
      <c r="B8" s="195" t="s">
        <v>218</v>
      </c>
      <c r="C8" s="195" t="s">
        <v>219</v>
      </c>
      <c r="D8" s="143">
        <v>2021</v>
      </c>
      <c r="E8" s="144">
        <f ca="1">CELL("row",INDEX(Deaths!$B$14:$B$132,MATCH($D$8,Deaths!$B$14:$B$132,0),0))</f>
        <v>128</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24</v>
      </c>
      <c r="F18" s="108" t="s">
        <v>13</v>
      </c>
      <c r="G18" s="107">
        <v>8</v>
      </c>
    </row>
    <row r="19" spans="1:20">
      <c r="B19" s="100" t="s">
        <v>108</v>
      </c>
      <c r="C19" s="195">
        <v>910</v>
      </c>
      <c r="F19" s="108" t="s">
        <v>14</v>
      </c>
      <c r="G19" s="107">
        <v>9</v>
      </c>
    </row>
    <row r="20" spans="1:20">
      <c r="B20" s="100" t="s">
        <v>184</v>
      </c>
      <c r="C20" s="195" t="s">
        <v>217</v>
      </c>
      <c r="F20" s="108" t="s">
        <v>15</v>
      </c>
      <c r="G20" s="107">
        <v>10</v>
      </c>
    </row>
    <row r="21" spans="1:20">
      <c r="D21" s="63" t="s">
        <v>143</v>
      </c>
      <c r="F21" s="108" t="s">
        <v>16</v>
      </c>
      <c r="G21" s="107">
        <v>11</v>
      </c>
    </row>
    <row r="22" spans="1:20">
      <c r="B22" s="97" t="s">
        <v>56</v>
      </c>
      <c r="D22" s="63" t="s">
        <v>140</v>
      </c>
      <c r="E22" s="99" t="str">
        <f ca="1">"Admin!"&amp;CELL("address",INDEX($B$57:$H$175,MATCH($D$6,$B$57:$B$175,0),1))</f>
        <v>Admin!$B$129</v>
      </c>
      <c r="F22" s="108" t="s">
        <v>17</v>
      </c>
      <c r="G22" s="107">
        <v>12</v>
      </c>
    </row>
    <row r="23" spans="1:20">
      <c r="B23" s="195" t="s">
        <v>220</v>
      </c>
      <c r="D23" s="63" t="s">
        <v>141</v>
      </c>
      <c r="E23" s="99" t="str">
        <f ca="1">CELL("address",INDEX($B$57:$H$175,MATCH($D$8,$B$57:$B$175,0),1))</f>
        <v>$B$171</v>
      </c>
      <c r="F23" s="108" t="s">
        <v>18</v>
      </c>
      <c r="G23" s="107">
        <v>13</v>
      </c>
    </row>
    <row r="24" spans="1:20">
      <c r="B24" s="97" t="s">
        <v>54</v>
      </c>
      <c r="C24" s="97" t="s">
        <v>55</v>
      </c>
      <c r="D24" s="63" t="s">
        <v>142</v>
      </c>
      <c r="E24" s="99" t="str">
        <f ca="1">$E$22&amp;":"&amp;$E$23</f>
        <v>Admin!$B$129:$B$171</v>
      </c>
      <c r="F24" s="108" t="s">
        <v>19</v>
      </c>
      <c r="G24" s="107">
        <v>14</v>
      </c>
    </row>
    <row r="25" spans="1:20" ht="45">
      <c r="B25" s="195" t="s">
        <v>221</v>
      </c>
      <c r="C25" s="195" t="s">
        <v>211</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Accidental drowning (ICD-10 W65–W74),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1.1593605</v>
      </c>
      <c r="D32" s="113">
        <f ca="1">INDIRECT("Rates!D"&amp;$E$8)</f>
        <v>0.7215068</v>
      </c>
      <c r="E32" s="113">
        <f ca="1">INDIRECT("Rates!E"&amp;$E$8)</f>
        <v>0.35909049999999998</v>
      </c>
      <c r="F32" s="113">
        <f ca="1">INDIRECT("Rates!F"&amp;$E$8)</f>
        <v>0.65614039999999996</v>
      </c>
      <c r="G32" s="113">
        <f ca="1">INDIRECT("Rates!G"&amp;$E$8)</f>
        <v>1.9113378000000001</v>
      </c>
      <c r="H32" s="113">
        <f ca="1">INDIRECT("Rates!H"&amp;$E$8)</f>
        <v>1.4154852</v>
      </c>
      <c r="I32" s="113">
        <f ca="1">INDIRECT("Rates!I"&amp;$E$8)</f>
        <v>1.3822023000000001</v>
      </c>
      <c r="J32" s="113">
        <f ca="1">INDIRECT("Rates!J"&amp;$E$8)</f>
        <v>0.86184240000000001</v>
      </c>
      <c r="K32" s="113">
        <f ca="1">INDIRECT("Rates!K"&amp;$E$8)</f>
        <v>0.6128285</v>
      </c>
      <c r="L32" s="113">
        <f ca="1">INDIRECT("Rates!L"&amp;$E$8)</f>
        <v>0.85647660000000003</v>
      </c>
      <c r="M32" s="113">
        <f ca="1">INDIRECT("Rates!M"&amp;$E$8)</f>
        <v>0.5036794</v>
      </c>
      <c r="N32" s="113">
        <f ca="1">INDIRECT("Rates!N"&amp;$E$8)</f>
        <v>1.4425492</v>
      </c>
      <c r="O32" s="113">
        <f ca="1">INDIRECT("Rates!O"&amp;$E$8)</f>
        <v>1.5466991000000001</v>
      </c>
      <c r="P32" s="113">
        <f ca="1">INDIRECT("Rates!P"&amp;$E$8)</f>
        <v>2.105137</v>
      </c>
      <c r="Q32" s="113">
        <f ca="1">INDIRECT("Rates!Q"&amp;$E$8)</f>
        <v>0.90140109999999996</v>
      </c>
      <c r="R32" s="113">
        <f ca="1">INDIRECT("Rates!R"&amp;$E$8)</f>
        <v>1.2891847999999999</v>
      </c>
      <c r="S32" s="113">
        <f ca="1">INDIRECT("Rates!S"&amp;$E$8)</f>
        <v>3.6005473000000001</v>
      </c>
      <c r="T32" s="113">
        <f ca="1">INDIRECT("Rates!T"&amp;$E$8)</f>
        <v>1.9155529</v>
      </c>
    </row>
    <row r="33" spans="1:21">
      <c r="B33" s="101" t="s">
        <v>186</v>
      </c>
      <c r="C33" s="113">
        <f ca="1">INDIRECT("Rates!Y"&amp;$E$8)</f>
        <v>1.3630125</v>
      </c>
      <c r="D33" s="113">
        <f ca="1">INDIRECT("Rates!Z"&amp;$E$8)</f>
        <v>0.25471830000000001</v>
      </c>
      <c r="E33" s="113">
        <f ca="1">INDIRECT("Rates!AA"&amp;$E$8)</f>
        <v>0.25366290000000002</v>
      </c>
      <c r="F33" s="113">
        <f ca="1">INDIRECT("Rates!AB"&amp;$E$8)</f>
        <v>0.13935339999999999</v>
      </c>
      <c r="G33" s="113">
        <f ca="1">INDIRECT("Rates!AC"&amp;$E$8)</f>
        <v>0.25436429999999999</v>
      </c>
      <c r="H33" s="113">
        <f ca="1">INDIRECT("Rates!AD"&amp;$E$8)</f>
        <v>0.22133249999999999</v>
      </c>
      <c r="I33" s="113">
        <f ca="1">INDIRECT("Rates!AE"&amp;$E$8)</f>
        <v>0.20853060000000001</v>
      </c>
      <c r="J33" s="113">
        <f ca="1">INDIRECT("Rates!AF"&amp;$E$8)</f>
        <v>0.10648009999999999</v>
      </c>
      <c r="K33" s="113">
        <f ca="1">INDIRECT("Rates!AG"&amp;$E$8)</f>
        <v>0.1192448</v>
      </c>
      <c r="L33" s="113">
        <f ca="1">INDIRECT("Rates!AH"&amp;$E$8)</f>
        <v>0.1200865</v>
      </c>
      <c r="M33" s="113">
        <f ca="1">INDIRECT("Rates!AI"&amp;$E$8)</f>
        <v>0.36701830000000002</v>
      </c>
      <c r="N33" s="113">
        <f ca="1">INDIRECT("Rates!AJ"&amp;$E$8)</f>
        <v>0.25381740000000003</v>
      </c>
      <c r="O33" s="113">
        <f ca="1">INDIRECT("Rates!AK"&amp;$E$8)</f>
        <v>0.13265540000000001</v>
      </c>
      <c r="P33" s="113">
        <f ca="1">INDIRECT("Rates!AL"&amp;$E$8)</f>
        <v>0.30183850000000001</v>
      </c>
      <c r="Q33" s="113">
        <f ca="1">INDIRECT("Rates!AM"&amp;$E$8)</f>
        <v>0.33779160000000003</v>
      </c>
      <c r="R33" s="113">
        <f ca="1">INDIRECT("Rates!AN"&amp;$E$8)</f>
        <v>0.47692519999999999</v>
      </c>
      <c r="S33" s="113">
        <f ca="1">INDIRECT("Rates!AO"&amp;$E$8)</f>
        <v>0</v>
      </c>
      <c r="T33" s="113">
        <f ca="1">INDIRECT("Rates!AP"&amp;$E$8)</f>
        <v>0.30727349999999998</v>
      </c>
    </row>
    <row r="35" spans="1:21">
      <c r="A35" s="63">
        <v>2</v>
      </c>
      <c r="B35" s="96" t="str">
        <f>"Number of deaths due to " &amp;Admin!B6&amp;" (ICD-10 "&amp;UPPER(Admin!C6)&amp;"), by sex and age group, " &amp;Admin!D8</f>
        <v>Number of deaths due to Accidental drowning (ICD-10 W65–W74),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9</v>
      </c>
      <c r="D38" s="113">
        <f ca="1">INDIRECT("Deaths!D"&amp;$E$8)</f>
        <v>6</v>
      </c>
      <c r="E38" s="113">
        <f ca="1">INDIRECT("Deaths!E"&amp;$E$8)</f>
        <v>3</v>
      </c>
      <c r="F38" s="113">
        <f ca="1">INDIRECT("Deaths!F"&amp;$E$8)</f>
        <v>5</v>
      </c>
      <c r="G38" s="113">
        <f ca="1">INDIRECT("Deaths!G"&amp;$E$8)</f>
        <v>16</v>
      </c>
      <c r="H38" s="113">
        <f ca="1">INDIRECT("Deaths!H"&amp;$E$8)</f>
        <v>13</v>
      </c>
      <c r="I38" s="113">
        <f ca="1">INDIRECT("Deaths!I"&amp;$E$8)</f>
        <v>13</v>
      </c>
      <c r="J38" s="113">
        <f ca="1">INDIRECT("Deaths!J"&amp;$E$8)</f>
        <v>8</v>
      </c>
      <c r="K38" s="113">
        <f ca="1">INDIRECT("Deaths!K"&amp;$E$8)</f>
        <v>5</v>
      </c>
      <c r="L38" s="113">
        <f ca="1">INDIRECT("Deaths!L"&amp;$E$8)</f>
        <v>7</v>
      </c>
      <c r="M38" s="113">
        <f ca="1">INDIRECT("Deaths!M"&amp;$E$8)</f>
        <v>4</v>
      </c>
      <c r="N38" s="113">
        <f ca="1">INDIRECT("Deaths!N"&amp;$E$8)</f>
        <v>11</v>
      </c>
      <c r="O38" s="113">
        <f ca="1">INDIRECT("Deaths!O"&amp;$E$8)</f>
        <v>11</v>
      </c>
      <c r="P38" s="113">
        <f ca="1">INDIRECT("Deaths!P"&amp;$E$8)</f>
        <v>13</v>
      </c>
      <c r="Q38" s="113">
        <f ca="1">INDIRECT("Deaths!Q"&amp;$E$8)</f>
        <v>5</v>
      </c>
      <c r="R38" s="113">
        <f ca="1">INDIRECT("Deaths!R"&amp;$E$8)</f>
        <v>5</v>
      </c>
      <c r="S38" s="113">
        <f ca="1">INDIRECT("Deaths!S"&amp;$E$8)</f>
        <v>9</v>
      </c>
      <c r="T38" s="113">
        <f ca="1">INDIRECT("Deaths!T"&amp;$E$8)</f>
        <v>4</v>
      </c>
      <c r="U38" s="115">
        <f ca="1">SUM(C38:T38)</f>
        <v>147</v>
      </c>
    </row>
    <row r="39" spans="1:21">
      <c r="B39" s="63" t="s">
        <v>63</v>
      </c>
      <c r="C39" s="113">
        <f ca="1">INDIRECT("Deaths!Y"&amp;$E$8)</f>
        <v>10</v>
      </c>
      <c r="D39" s="113">
        <f ca="1">INDIRECT("Deaths!Z"&amp;$E$8)</f>
        <v>2</v>
      </c>
      <c r="E39" s="113">
        <f ca="1">INDIRECT("Deaths!AA"&amp;$E$8)</f>
        <v>2</v>
      </c>
      <c r="F39" s="113">
        <f ca="1">INDIRECT("Deaths!AB"&amp;$E$8)</f>
        <v>1</v>
      </c>
      <c r="G39" s="113">
        <f ca="1">INDIRECT("Deaths!AC"&amp;$E$8)</f>
        <v>2</v>
      </c>
      <c r="H39" s="113">
        <f ca="1">INDIRECT("Deaths!AD"&amp;$E$8)</f>
        <v>2</v>
      </c>
      <c r="I39" s="113">
        <f ca="1">INDIRECT("Deaths!AE"&amp;$E$8)</f>
        <v>2</v>
      </c>
      <c r="J39" s="113">
        <f ca="1">INDIRECT("Deaths!AF"&amp;$E$8)</f>
        <v>1</v>
      </c>
      <c r="K39" s="113">
        <f ca="1">INDIRECT("Deaths!AG"&amp;$E$8)</f>
        <v>1</v>
      </c>
      <c r="L39" s="113">
        <f ca="1">INDIRECT("Deaths!AH"&amp;$E$8)</f>
        <v>1</v>
      </c>
      <c r="M39" s="113">
        <f ca="1">INDIRECT("Deaths!AI"&amp;$E$8)</f>
        <v>3</v>
      </c>
      <c r="N39" s="113">
        <f ca="1">INDIRECT("Deaths!AJ"&amp;$E$8)</f>
        <v>2</v>
      </c>
      <c r="O39" s="113">
        <f ca="1">INDIRECT("Deaths!AK"&amp;$E$8)</f>
        <v>1</v>
      </c>
      <c r="P39" s="113">
        <f ca="1">INDIRECT("Deaths!AL"&amp;$E$8)</f>
        <v>2</v>
      </c>
      <c r="Q39" s="113">
        <f ca="1">INDIRECT("Deaths!AM"&amp;$E$8)</f>
        <v>2</v>
      </c>
      <c r="R39" s="113">
        <f ca="1">INDIRECT("Deaths!AN"&amp;$E$8)</f>
        <v>2</v>
      </c>
      <c r="S39" s="113">
        <f ca="1">INDIRECT("Deaths!AO"&amp;$E$8)</f>
        <v>0</v>
      </c>
      <c r="T39" s="113">
        <f ca="1">INDIRECT("Deaths!AP"&amp;$E$8)</f>
        <v>1</v>
      </c>
      <c r="U39" s="115">
        <f ca="1">SUM(C39:T39)</f>
        <v>37</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-9</v>
      </c>
      <c r="D42" s="117">
        <f t="shared" ref="D42:T42" ca="1" si="0">-1*D38</f>
        <v>-6</v>
      </c>
      <c r="E42" s="117">
        <f t="shared" ca="1" si="0"/>
        <v>-3</v>
      </c>
      <c r="F42" s="117">
        <f t="shared" ca="1" si="0"/>
        <v>-5</v>
      </c>
      <c r="G42" s="117">
        <f t="shared" ca="1" si="0"/>
        <v>-16</v>
      </c>
      <c r="H42" s="117">
        <f t="shared" ca="1" si="0"/>
        <v>-13</v>
      </c>
      <c r="I42" s="117">
        <f t="shared" ca="1" si="0"/>
        <v>-13</v>
      </c>
      <c r="J42" s="117">
        <f t="shared" ca="1" si="0"/>
        <v>-8</v>
      </c>
      <c r="K42" s="117">
        <f t="shared" ca="1" si="0"/>
        <v>-5</v>
      </c>
      <c r="L42" s="117">
        <f t="shared" ca="1" si="0"/>
        <v>-7</v>
      </c>
      <c r="M42" s="117">
        <f t="shared" ca="1" si="0"/>
        <v>-4</v>
      </c>
      <c r="N42" s="117">
        <f t="shared" ca="1" si="0"/>
        <v>-11</v>
      </c>
      <c r="O42" s="117">
        <f t="shared" ca="1" si="0"/>
        <v>-11</v>
      </c>
      <c r="P42" s="117">
        <f t="shared" ca="1" si="0"/>
        <v>-13</v>
      </c>
      <c r="Q42" s="117">
        <f t="shared" ca="1" si="0"/>
        <v>-5</v>
      </c>
      <c r="R42" s="117">
        <f t="shared" ca="1" si="0"/>
        <v>-5</v>
      </c>
      <c r="S42" s="117">
        <f t="shared" ca="1" si="0"/>
        <v>-9</v>
      </c>
      <c r="T42" s="117">
        <f t="shared" ca="1" si="0"/>
        <v>-4</v>
      </c>
      <c r="U42" s="79"/>
    </row>
    <row r="43" spans="1:21">
      <c r="B43" s="63" t="s">
        <v>63</v>
      </c>
      <c r="C43" s="117">
        <f ca="1">C39</f>
        <v>10</v>
      </c>
      <c r="D43" s="117">
        <f t="shared" ref="D43:T43" ca="1" si="1">D39</f>
        <v>2</v>
      </c>
      <c r="E43" s="117">
        <f t="shared" ca="1" si="1"/>
        <v>2</v>
      </c>
      <c r="F43" s="117">
        <f t="shared" ca="1" si="1"/>
        <v>1</v>
      </c>
      <c r="G43" s="117">
        <f t="shared" ca="1" si="1"/>
        <v>2</v>
      </c>
      <c r="H43" s="117">
        <f t="shared" ca="1" si="1"/>
        <v>2</v>
      </c>
      <c r="I43" s="117">
        <f t="shared" ca="1" si="1"/>
        <v>2</v>
      </c>
      <c r="J43" s="117">
        <f t="shared" ca="1" si="1"/>
        <v>1</v>
      </c>
      <c r="K43" s="117">
        <f t="shared" ca="1" si="1"/>
        <v>1</v>
      </c>
      <c r="L43" s="117">
        <f t="shared" ca="1" si="1"/>
        <v>1</v>
      </c>
      <c r="M43" s="117">
        <f t="shared" ca="1" si="1"/>
        <v>3</v>
      </c>
      <c r="N43" s="117">
        <f t="shared" ca="1" si="1"/>
        <v>2</v>
      </c>
      <c r="O43" s="117">
        <f t="shared" ca="1" si="1"/>
        <v>1</v>
      </c>
      <c r="P43" s="117">
        <f t="shared" ca="1" si="1"/>
        <v>2</v>
      </c>
      <c r="Q43" s="117">
        <f t="shared" ca="1" si="1"/>
        <v>2</v>
      </c>
      <c r="R43" s="117">
        <f t="shared" ca="1" si="1"/>
        <v>2</v>
      </c>
      <c r="S43" s="117">
        <f t="shared" ca="1" si="1"/>
        <v>0</v>
      </c>
      <c r="T43" s="117">
        <f t="shared" ca="1" si="1"/>
        <v>1</v>
      </c>
      <c r="U43" s="79"/>
    </row>
    <row r="45" spans="1:21">
      <c r="A45" s="63">
        <v>3</v>
      </c>
      <c r="B45" s="96" t="str">
        <f>"Number of deaths due to " &amp;Admin!B6&amp;" (ICD-10 "&amp;UPPER(Admin!C6)&amp;"), by sex and year, " &amp;Admin!D6&amp;"–" &amp;Admin!D8</f>
        <v>Number of deaths due to Accidental drowning (ICD-10 W65–W74), by sex and year, 1979–2021</v>
      </c>
      <c r="C45" s="99"/>
      <c r="D45" s="99"/>
      <c r="E45" s="99"/>
    </row>
    <row r="46" spans="1:21">
      <c r="A46" s="63">
        <v>4</v>
      </c>
      <c r="B46" s="96" t="str">
        <f>"Age-standardised death rates for " &amp;Admin!B6&amp;" (ICD-10 "&amp;UPPER(Admin!C6)&amp;"), by sex and year, " &amp;Admin!D6&amp;"–" &amp;Admin!D8</f>
        <v>Age-standardised death rates for Accidental drowning (ICD-10 W65–W74), by sex and year, 1979–2021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t="str">
        <f>Deaths!V75</f>
        <v/>
      </c>
      <c r="D118" s="119" t="str">
        <f>Deaths!AR75</f>
        <v/>
      </c>
      <c r="E118" s="119" t="str">
        <f>Deaths!BN75</f>
        <v/>
      </c>
      <c r="F118" s="120" t="str">
        <f>Rates!V75</f>
        <v/>
      </c>
      <c r="G118" s="120" t="str">
        <f>Rates!AR75</f>
        <v/>
      </c>
      <c r="H118" s="120" t="str">
        <f>Rates!BN75</f>
        <v/>
      </c>
    </row>
    <row r="119" spans="2:8">
      <c r="B119" s="101">
        <v>1969</v>
      </c>
      <c r="C119" s="119" t="str">
        <f>Deaths!V76</f>
        <v/>
      </c>
      <c r="D119" s="119" t="str">
        <f>Deaths!AR76</f>
        <v/>
      </c>
      <c r="E119" s="119" t="str">
        <f>Deaths!BN76</f>
        <v/>
      </c>
      <c r="F119" s="120" t="str">
        <f>Rates!V76</f>
        <v/>
      </c>
      <c r="G119" s="120" t="str">
        <f>Rates!AR76</f>
        <v/>
      </c>
      <c r="H119" s="120" t="str">
        <f>Rates!BN76</f>
        <v/>
      </c>
    </row>
    <row r="120" spans="2:8">
      <c r="B120" s="101">
        <v>1970</v>
      </c>
      <c r="C120" s="119" t="str">
        <f>Deaths!V77</f>
        <v/>
      </c>
      <c r="D120" s="119" t="str">
        <f>Deaths!AR77</f>
        <v/>
      </c>
      <c r="E120" s="119" t="str">
        <f>Deaths!BN77</f>
        <v/>
      </c>
      <c r="F120" s="120" t="str">
        <f>Rates!V77</f>
        <v/>
      </c>
      <c r="G120" s="120" t="str">
        <f>Rates!AR77</f>
        <v/>
      </c>
      <c r="H120" s="120" t="str">
        <f>Rates!BN77</f>
        <v/>
      </c>
    </row>
    <row r="121" spans="2:8">
      <c r="B121" s="101">
        <v>1971</v>
      </c>
      <c r="C121" s="119" t="str">
        <f>Deaths!V78</f>
        <v/>
      </c>
      <c r="D121" s="119" t="str">
        <f>Deaths!AR78</f>
        <v/>
      </c>
      <c r="E121" s="119" t="str">
        <f>Deaths!BN78</f>
        <v/>
      </c>
      <c r="F121" s="120" t="str">
        <f>Rates!V78</f>
        <v/>
      </c>
      <c r="G121" s="120" t="str">
        <f>Rates!AR78</f>
        <v/>
      </c>
      <c r="H121" s="120" t="str">
        <f>Rates!BN78</f>
        <v/>
      </c>
    </row>
    <row r="122" spans="2:8">
      <c r="B122" s="101">
        <v>1972</v>
      </c>
      <c r="C122" s="119" t="str">
        <f>Deaths!V79</f>
        <v/>
      </c>
      <c r="D122" s="119" t="str">
        <f>Deaths!AR79</f>
        <v/>
      </c>
      <c r="E122" s="119" t="str">
        <f>Deaths!BN79</f>
        <v/>
      </c>
      <c r="F122" s="120" t="str">
        <f>Rates!V79</f>
        <v/>
      </c>
      <c r="G122" s="120" t="str">
        <f>Rates!AR79</f>
        <v/>
      </c>
      <c r="H122" s="120" t="str">
        <f>Rates!BN79</f>
        <v/>
      </c>
    </row>
    <row r="123" spans="2:8">
      <c r="B123" s="101">
        <v>1973</v>
      </c>
      <c r="C123" s="119" t="str">
        <f>Deaths!V80</f>
        <v/>
      </c>
      <c r="D123" s="119" t="str">
        <f>Deaths!AR80</f>
        <v/>
      </c>
      <c r="E123" s="119" t="str">
        <f>Deaths!BN80</f>
        <v/>
      </c>
      <c r="F123" s="120" t="str">
        <f>Rates!V80</f>
        <v/>
      </c>
      <c r="G123" s="120" t="str">
        <f>Rates!AR80</f>
        <v/>
      </c>
      <c r="H123" s="120" t="str">
        <f>Rates!BN80</f>
        <v/>
      </c>
    </row>
    <row r="124" spans="2:8">
      <c r="B124" s="101">
        <v>1974</v>
      </c>
      <c r="C124" s="119" t="str">
        <f>Deaths!V81</f>
        <v/>
      </c>
      <c r="D124" s="119" t="str">
        <f>Deaths!AR81</f>
        <v/>
      </c>
      <c r="E124" s="119" t="str">
        <f>Deaths!BN81</f>
        <v/>
      </c>
      <c r="F124" s="120" t="str">
        <f>Rates!V81</f>
        <v/>
      </c>
      <c r="G124" s="120" t="str">
        <f>Rates!AR81</f>
        <v/>
      </c>
      <c r="H124" s="120" t="str">
        <f>Rates!BN81</f>
        <v/>
      </c>
    </row>
    <row r="125" spans="2:8">
      <c r="B125" s="101">
        <v>1975</v>
      </c>
      <c r="C125" s="119" t="str">
        <f>Deaths!V82</f>
        <v/>
      </c>
      <c r="D125" s="119" t="str">
        <f>Deaths!AR82</f>
        <v/>
      </c>
      <c r="E125" s="119" t="str">
        <f>Deaths!BN82</f>
        <v/>
      </c>
      <c r="F125" s="120" t="str">
        <f>Rates!V82</f>
        <v/>
      </c>
      <c r="G125" s="120" t="str">
        <f>Rates!AR82</f>
        <v/>
      </c>
      <c r="H125" s="120" t="str">
        <f>Rates!BN82</f>
        <v/>
      </c>
    </row>
    <row r="126" spans="2:8">
      <c r="B126" s="101">
        <v>1976</v>
      </c>
      <c r="C126" s="119" t="str">
        <f>Deaths!V83</f>
        <v/>
      </c>
      <c r="D126" s="119" t="str">
        <f>Deaths!AR83</f>
        <v/>
      </c>
      <c r="E126" s="119" t="str">
        <f>Deaths!BN83</f>
        <v/>
      </c>
      <c r="F126" s="120" t="str">
        <f>Rates!V83</f>
        <v/>
      </c>
      <c r="G126" s="120" t="str">
        <f>Rates!AR83</f>
        <v/>
      </c>
      <c r="H126" s="120" t="str">
        <f>Rates!BN83</f>
        <v/>
      </c>
    </row>
    <row r="127" spans="2:8">
      <c r="B127" s="101">
        <v>1977</v>
      </c>
      <c r="C127" s="119" t="str">
        <f>Deaths!V84</f>
        <v/>
      </c>
      <c r="D127" s="119" t="str">
        <f>Deaths!AR84</f>
        <v/>
      </c>
      <c r="E127" s="119" t="str">
        <f>Deaths!BN84</f>
        <v/>
      </c>
      <c r="F127" s="120" t="str">
        <f>Rates!V84</f>
        <v/>
      </c>
      <c r="G127" s="120" t="str">
        <f>Rates!AR84</f>
        <v/>
      </c>
      <c r="H127" s="120" t="str">
        <f>Rates!BN84</f>
        <v/>
      </c>
    </row>
    <row r="128" spans="2:8">
      <c r="B128" s="101">
        <v>1978</v>
      </c>
      <c r="C128" s="119" t="str">
        <f>Deaths!V85</f>
        <v/>
      </c>
      <c r="D128" s="119" t="str">
        <f>Deaths!AR85</f>
        <v/>
      </c>
      <c r="E128" s="119" t="str">
        <f>Deaths!BN85</f>
        <v/>
      </c>
      <c r="F128" s="120" t="str">
        <f>Rates!V85</f>
        <v/>
      </c>
      <c r="G128" s="120" t="str">
        <f>Rates!AR85</f>
        <v/>
      </c>
      <c r="H128" s="120" t="str">
        <f>Rates!BN85</f>
        <v/>
      </c>
    </row>
    <row r="129" spans="2:8">
      <c r="B129" s="101">
        <v>1979</v>
      </c>
      <c r="C129" s="119">
        <f>Deaths!V86</f>
        <v>261</v>
      </c>
      <c r="D129" s="119">
        <f>Deaths!AR86</f>
        <v>79</v>
      </c>
      <c r="E129" s="119">
        <f>Deaths!BN86</f>
        <v>340</v>
      </c>
      <c r="F129" s="120">
        <f>Rates!V86</f>
        <v>3.5673159999999999</v>
      </c>
      <c r="G129" s="120">
        <f>Rates!AR86</f>
        <v>1.0221389000000001</v>
      </c>
      <c r="H129" s="120">
        <f>Rates!BN86</f>
        <v>2.2722733000000002</v>
      </c>
    </row>
    <row r="130" spans="2:8">
      <c r="B130" s="101">
        <v>1980</v>
      </c>
      <c r="C130" s="119">
        <f>Deaths!V87</f>
        <v>265</v>
      </c>
      <c r="D130" s="119">
        <f>Deaths!AR87</f>
        <v>76</v>
      </c>
      <c r="E130" s="119">
        <f>Deaths!BN87</f>
        <v>341</v>
      </c>
      <c r="F130" s="120">
        <f>Rates!V87</f>
        <v>3.6572992000000002</v>
      </c>
      <c r="G130" s="120">
        <f>Rates!AR87</f>
        <v>0.98203390000000002</v>
      </c>
      <c r="H130" s="120">
        <f>Rates!BN87</f>
        <v>2.3106905000000002</v>
      </c>
    </row>
    <row r="131" spans="2:8">
      <c r="B131" s="101">
        <v>1981</v>
      </c>
      <c r="C131" s="119">
        <f>Deaths!V88</f>
        <v>264</v>
      </c>
      <c r="D131" s="119">
        <f>Deaths!AR88</f>
        <v>70</v>
      </c>
      <c r="E131" s="119">
        <f>Deaths!BN88</f>
        <v>334</v>
      </c>
      <c r="F131" s="120">
        <f>Rates!V88</f>
        <v>3.5292775000000001</v>
      </c>
      <c r="G131" s="120">
        <f>Rates!AR88</f>
        <v>0.95810289999999998</v>
      </c>
      <c r="H131" s="120">
        <f>Rates!BN88</f>
        <v>2.2532918999999998</v>
      </c>
    </row>
    <row r="132" spans="2:8">
      <c r="B132" s="101">
        <v>1982</v>
      </c>
      <c r="C132" s="119">
        <f>Deaths!V89</f>
        <v>257</v>
      </c>
      <c r="D132" s="119">
        <f>Deaths!AR89</f>
        <v>63</v>
      </c>
      <c r="E132" s="119">
        <f>Deaths!BN89</f>
        <v>320</v>
      </c>
      <c r="F132" s="120">
        <f>Rates!V89</f>
        <v>3.4163749999999999</v>
      </c>
      <c r="G132" s="120">
        <f>Rates!AR89</f>
        <v>0.78036550000000005</v>
      </c>
      <c r="H132" s="120">
        <f>Rates!BN89</f>
        <v>2.0683631</v>
      </c>
    </row>
    <row r="133" spans="2:8">
      <c r="B133" s="101">
        <v>1983</v>
      </c>
      <c r="C133" s="119">
        <f>Deaths!V90</f>
        <v>259</v>
      </c>
      <c r="D133" s="119">
        <f>Deaths!AR90</f>
        <v>69</v>
      </c>
      <c r="E133" s="119">
        <f>Deaths!BN90</f>
        <v>328</v>
      </c>
      <c r="F133" s="120">
        <f>Rates!V90</f>
        <v>3.3515820000000001</v>
      </c>
      <c r="G133" s="120">
        <f>Rates!AR90</f>
        <v>0.87421510000000002</v>
      </c>
      <c r="H133" s="120">
        <f>Rates!BN90</f>
        <v>2.1012903000000001</v>
      </c>
    </row>
    <row r="134" spans="2:8">
      <c r="B134" s="101">
        <v>1984</v>
      </c>
      <c r="C134" s="119">
        <f>Deaths!V91</f>
        <v>222</v>
      </c>
      <c r="D134" s="119">
        <f>Deaths!AR91</f>
        <v>50</v>
      </c>
      <c r="E134" s="119">
        <f>Deaths!BN91</f>
        <v>272</v>
      </c>
      <c r="F134" s="120">
        <f>Rates!V91</f>
        <v>2.8263807000000001</v>
      </c>
      <c r="G134" s="120">
        <f>Rates!AR91</f>
        <v>0.61895279999999997</v>
      </c>
      <c r="H134" s="120">
        <f>Rates!BN91</f>
        <v>1.7043090000000001</v>
      </c>
    </row>
    <row r="135" spans="2:8">
      <c r="B135" s="101">
        <v>1985</v>
      </c>
      <c r="C135" s="119">
        <f>Deaths!V92</f>
        <v>234</v>
      </c>
      <c r="D135" s="119">
        <f>Deaths!AR92</f>
        <v>60</v>
      </c>
      <c r="E135" s="119">
        <f>Deaths!BN92</f>
        <v>294</v>
      </c>
      <c r="F135" s="120">
        <f>Rates!V92</f>
        <v>2.8937822</v>
      </c>
      <c r="G135" s="120">
        <f>Rates!AR92</f>
        <v>0.75234849999999998</v>
      </c>
      <c r="H135" s="120">
        <f>Rates!BN92</f>
        <v>1.8507804999999999</v>
      </c>
    </row>
    <row r="136" spans="2:8">
      <c r="B136" s="101">
        <v>1986</v>
      </c>
      <c r="C136" s="119">
        <f>Deaths!V93</f>
        <v>216</v>
      </c>
      <c r="D136" s="119">
        <f>Deaths!AR93</f>
        <v>53</v>
      </c>
      <c r="E136" s="119">
        <f>Deaths!BN93</f>
        <v>269</v>
      </c>
      <c r="F136" s="120">
        <f>Rates!V93</f>
        <v>2.6045147000000002</v>
      </c>
      <c r="G136" s="120">
        <f>Rates!AR93</f>
        <v>0.64702219999999999</v>
      </c>
      <c r="H136" s="120">
        <f>Rates!BN93</f>
        <v>1.6316162999999999</v>
      </c>
    </row>
    <row r="137" spans="2:8">
      <c r="B137" s="101">
        <v>1987</v>
      </c>
      <c r="C137" s="119">
        <f>Deaths!V94</f>
        <v>238</v>
      </c>
      <c r="D137" s="119">
        <f>Deaths!AR94</f>
        <v>55</v>
      </c>
      <c r="E137" s="119">
        <f>Deaths!BN94</f>
        <v>293</v>
      </c>
      <c r="F137" s="120">
        <f>Rates!V94</f>
        <v>2.9047586999999999</v>
      </c>
      <c r="G137" s="120">
        <f>Rates!AR94</f>
        <v>0.66273629999999994</v>
      </c>
      <c r="H137" s="120">
        <f>Rates!BN94</f>
        <v>1.7941495999999999</v>
      </c>
    </row>
    <row r="138" spans="2:8">
      <c r="B138" s="101">
        <v>1988</v>
      </c>
      <c r="C138" s="119">
        <f>Deaths!V95</f>
        <v>232</v>
      </c>
      <c r="D138" s="119">
        <f>Deaths!AR95</f>
        <v>70</v>
      </c>
      <c r="E138" s="119">
        <f>Deaths!BN95</f>
        <v>302</v>
      </c>
      <c r="F138" s="120">
        <f>Rates!V95</f>
        <v>2.8315217000000001</v>
      </c>
      <c r="G138" s="120">
        <f>Rates!AR95</f>
        <v>0.82734189999999996</v>
      </c>
      <c r="H138" s="120">
        <f>Rates!BN95</f>
        <v>1.8053945</v>
      </c>
    </row>
    <row r="139" spans="2:8">
      <c r="B139" s="101">
        <v>1989</v>
      </c>
      <c r="C139" s="119">
        <f>Deaths!V96</f>
        <v>244</v>
      </c>
      <c r="D139" s="119">
        <f>Deaths!AR96</f>
        <v>70</v>
      </c>
      <c r="E139" s="119">
        <f>Deaths!BN96</f>
        <v>314</v>
      </c>
      <c r="F139" s="120">
        <f>Rates!V96</f>
        <v>2.9698441999999998</v>
      </c>
      <c r="G139" s="120">
        <f>Rates!AR96</f>
        <v>0.82400490000000004</v>
      </c>
      <c r="H139" s="120">
        <f>Rates!BN96</f>
        <v>1.8474993</v>
      </c>
    </row>
    <row r="140" spans="2:8">
      <c r="B140" s="101">
        <v>1990</v>
      </c>
      <c r="C140" s="119">
        <f>Deaths!V97</f>
        <v>227</v>
      </c>
      <c r="D140" s="119">
        <f>Deaths!AR97</f>
        <v>73</v>
      </c>
      <c r="E140" s="119">
        <f>Deaths!BN97</f>
        <v>300</v>
      </c>
      <c r="F140" s="120">
        <f>Rates!V97</f>
        <v>2.5641902000000001</v>
      </c>
      <c r="G140" s="120">
        <f>Rates!AR97</f>
        <v>0.82294820000000002</v>
      </c>
      <c r="H140" s="120">
        <f>Rates!BN97</f>
        <v>1.6949813</v>
      </c>
    </row>
    <row r="141" spans="2:8">
      <c r="B141" s="101">
        <v>1991</v>
      </c>
      <c r="C141" s="119">
        <f>Deaths!V98</f>
        <v>209</v>
      </c>
      <c r="D141" s="119">
        <f>Deaths!AR98</f>
        <v>60</v>
      </c>
      <c r="E141" s="119">
        <f>Deaths!BN98</f>
        <v>269</v>
      </c>
      <c r="F141" s="120">
        <f>Rates!V98</f>
        <v>2.4042080000000001</v>
      </c>
      <c r="G141" s="120">
        <f>Rates!AR98</f>
        <v>0.67793020000000004</v>
      </c>
      <c r="H141" s="120">
        <f>Rates!BN98</f>
        <v>1.5457178</v>
      </c>
    </row>
    <row r="142" spans="2:8">
      <c r="B142" s="101">
        <v>1992</v>
      </c>
      <c r="C142" s="119">
        <f>Deaths!V99</f>
        <v>216</v>
      </c>
      <c r="D142" s="119">
        <f>Deaths!AR99</f>
        <v>75</v>
      </c>
      <c r="E142" s="119">
        <f>Deaths!BN99</f>
        <v>291</v>
      </c>
      <c r="F142" s="120">
        <f>Rates!V99</f>
        <v>2.4207762000000002</v>
      </c>
      <c r="G142" s="120">
        <f>Rates!AR99</f>
        <v>0.83399279999999998</v>
      </c>
      <c r="H142" s="120">
        <f>Rates!BN99</f>
        <v>1.6175728</v>
      </c>
    </row>
    <row r="143" spans="2:8">
      <c r="B143" s="101">
        <v>1993</v>
      </c>
      <c r="C143" s="119">
        <f>Deaths!V100</f>
        <v>226</v>
      </c>
      <c r="D143" s="119">
        <f>Deaths!AR100</f>
        <v>62</v>
      </c>
      <c r="E143" s="119">
        <f>Deaths!BN100</f>
        <v>288</v>
      </c>
      <c r="F143" s="120">
        <f>Rates!V100</f>
        <v>2.5335076999999999</v>
      </c>
      <c r="G143" s="120">
        <f>Rates!AR100</f>
        <v>0.68450489999999997</v>
      </c>
      <c r="H143" s="120">
        <f>Rates!BN100</f>
        <v>1.6155828000000001</v>
      </c>
    </row>
    <row r="144" spans="2:8">
      <c r="B144" s="101">
        <v>1994</v>
      </c>
      <c r="C144" s="119">
        <f>Deaths!V101</f>
        <v>209</v>
      </c>
      <c r="D144" s="119">
        <f>Deaths!AR101</f>
        <v>41</v>
      </c>
      <c r="E144" s="119">
        <f>Deaths!BN101</f>
        <v>250</v>
      </c>
      <c r="F144" s="120">
        <f>Rates!V101</f>
        <v>2.3089363000000001</v>
      </c>
      <c r="G144" s="120">
        <f>Rates!AR101</f>
        <v>0.44107740000000001</v>
      </c>
      <c r="H144" s="120">
        <f>Rates!BN101</f>
        <v>1.3766022</v>
      </c>
    </row>
    <row r="145" spans="2:8">
      <c r="B145" s="101">
        <v>1995</v>
      </c>
      <c r="C145" s="119">
        <f>Deaths!V102</f>
        <v>190</v>
      </c>
      <c r="D145" s="119">
        <f>Deaths!AR102</f>
        <v>69</v>
      </c>
      <c r="E145" s="119">
        <f>Deaths!BN102</f>
        <v>259</v>
      </c>
      <c r="F145" s="120">
        <f>Rates!V102</f>
        <v>2.0538579000000001</v>
      </c>
      <c r="G145" s="120">
        <f>Rates!AR102</f>
        <v>0.76697530000000003</v>
      </c>
      <c r="H145" s="120">
        <f>Rates!BN102</f>
        <v>1.4060401</v>
      </c>
    </row>
    <row r="146" spans="2:8">
      <c r="B146" s="101">
        <v>1996</v>
      </c>
      <c r="C146" s="119">
        <f>Deaths!V103</f>
        <v>188</v>
      </c>
      <c r="D146" s="119">
        <f>Deaths!AR103</f>
        <v>59</v>
      </c>
      <c r="E146" s="119">
        <f>Deaths!BN103</f>
        <v>247</v>
      </c>
      <c r="F146" s="120">
        <f>Rates!V103</f>
        <v>2.0865081000000001</v>
      </c>
      <c r="G146" s="120">
        <f>Rates!AR103</f>
        <v>0.62112979999999995</v>
      </c>
      <c r="H146" s="120">
        <f>Rates!BN103</f>
        <v>1.3438873</v>
      </c>
    </row>
    <row r="147" spans="2:8">
      <c r="B147" s="101">
        <v>1997</v>
      </c>
      <c r="C147" s="119">
        <f>Deaths!V104</f>
        <v>218</v>
      </c>
      <c r="D147" s="119">
        <f>Deaths!AR104</f>
        <v>61</v>
      </c>
      <c r="E147" s="119">
        <f>Deaths!BN104</f>
        <v>279</v>
      </c>
      <c r="F147" s="120">
        <f>Rates!V104</f>
        <v>2.3126055999999999</v>
      </c>
      <c r="G147" s="120">
        <f>Rates!AR104</f>
        <v>0.65477439999999998</v>
      </c>
      <c r="H147" s="120">
        <f>Rates!BN104</f>
        <v>1.4863687000000001</v>
      </c>
    </row>
    <row r="148" spans="2:8">
      <c r="B148" s="101">
        <v>1998</v>
      </c>
      <c r="C148" s="119">
        <f>Deaths!V105</f>
        <v>191</v>
      </c>
      <c r="D148" s="119">
        <f>Deaths!AR105</f>
        <v>58</v>
      </c>
      <c r="E148" s="119">
        <f>Deaths!BN105</f>
        <v>249</v>
      </c>
      <c r="F148" s="120">
        <f>Rates!V105</f>
        <v>2.0881908</v>
      </c>
      <c r="G148" s="120">
        <f>Rates!AR105</f>
        <v>0.62556860000000003</v>
      </c>
      <c r="H148" s="120">
        <f>Rates!BN105</f>
        <v>1.3374843999999999</v>
      </c>
    </row>
    <row r="149" spans="2:8">
      <c r="B149" s="101">
        <v>1999</v>
      </c>
      <c r="C149" s="119">
        <f>Deaths!V106</f>
        <v>203</v>
      </c>
      <c r="D149" s="119">
        <f>Deaths!AR106</f>
        <v>75</v>
      </c>
      <c r="E149" s="119">
        <f>Deaths!BN106</f>
        <v>278</v>
      </c>
      <c r="F149" s="120">
        <f>Rates!V106</f>
        <v>2.1668854999999998</v>
      </c>
      <c r="G149" s="120">
        <f>Rates!AR106</f>
        <v>0.78569560000000005</v>
      </c>
      <c r="H149" s="120">
        <f>Rates!BN106</f>
        <v>1.4715601</v>
      </c>
    </row>
    <row r="150" spans="2:8">
      <c r="B150" s="101">
        <v>2000</v>
      </c>
      <c r="C150" s="119">
        <f>Deaths!V107</f>
        <v>179</v>
      </c>
      <c r="D150" s="119">
        <f>Deaths!AR107</f>
        <v>50</v>
      </c>
      <c r="E150" s="119">
        <f>Deaths!BN107</f>
        <v>229</v>
      </c>
      <c r="F150" s="120">
        <f>Rates!V107</f>
        <v>1.9006050000000001</v>
      </c>
      <c r="G150" s="120">
        <f>Rates!AR107</f>
        <v>0.5236634</v>
      </c>
      <c r="H150" s="120">
        <f>Rates!BN107</f>
        <v>1.2020047</v>
      </c>
    </row>
    <row r="151" spans="2:8">
      <c r="B151" s="101">
        <v>2001</v>
      </c>
      <c r="C151" s="119">
        <f>Deaths!V108</f>
        <v>210</v>
      </c>
      <c r="D151" s="119">
        <f>Deaths!AR108</f>
        <v>51</v>
      </c>
      <c r="E151" s="119">
        <f>Deaths!BN108</f>
        <v>261</v>
      </c>
      <c r="F151" s="120">
        <f>Rates!V108</f>
        <v>2.2006662000000001</v>
      </c>
      <c r="G151" s="120">
        <f>Rates!AR108</f>
        <v>0.52135790000000004</v>
      </c>
      <c r="H151" s="120">
        <f>Rates!BN108</f>
        <v>1.3541628999999999</v>
      </c>
    </row>
    <row r="152" spans="2:8">
      <c r="B152" s="101">
        <v>2002</v>
      </c>
      <c r="C152" s="119">
        <f>Deaths!V109</f>
        <v>176</v>
      </c>
      <c r="D152" s="119">
        <f>Deaths!AR109</f>
        <v>56</v>
      </c>
      <c r="E152" s="119">
        <f>Deaths!BN109</f>
        <v>232</v>
      </c>
      <c r="F152" s="120">
        <f>Rates!V109</f>
        <v>1.8276441999999999</v>
      </c>
      <c r="G152" s="120">
        <f>Rates!AR109</f>
        <v>0.57202410000000004</v>
      </c>
      <c r="H152" s="120">
        <f>Rates!BN109</f>
        <v>1.1839097000000001</v>
      </c>
    </row>
    <row r="153" spans="2:8">
      <c r="B153" s="101">
        <v>2003</v>
      </c>
      <c r="C153" s="119">
        <f>Deaths!V110</f>
        <v>143</v>
      </c>
      <c r="D153" s="119">
        <f>Deaths!AR110</f>
        <v>58</v>
      </c>
      <c r="E153" s="119">
        <f>Deaths!BN110</f>
        <v>201</v>
      </c>
      <c r="F153" s="120">
        <f>Rates!V110</f>
        <v>1.4800384</v>
      </c>
      <c r="G153" s="120">
        <f>Rates!AR110</f>
        <v>0.58698950000000005</v>
      </c>
      <c r="H153" s="120">
        <f>Rates!BN110</f>
        <v>1.0207039</v>
      </c>
    </row>
    <row r="154" spans="2:8">
      <c r="B154" s="101">
        <v>2004</v>
      </c>
      <c r="C154" s="119">
        <f>Deaths!V111</f>
        <v>146</v>
      </c>
      <c r="D154" s="119">
        <f>Deaths!AR111</f>
        <v>51</v>
      </c>
      <c r="E154" s="119">
        <f>Deaths!BN111</f>
        <v>197</v>
      </c>
      <c r="F154" s="120">
        <f>Rates!V111</f>
        <v>1.4709483999999999</v>
      </c>
      <c r="G154" s="120">
        <f>Rates!AR111</f>
        <v>0.50472859999999997</v>
      </c>
      <c r="H154" s="120">
        <f>Rates!BN111</f>
        <v>0.98880210000000002</v>
      </c>
    </row>
    <row r="155" spans="2:8">
      <c r="B155" s="101">
        <v>2005</v>
      </c>
      <c r="C155" s="119">
        <f>Deaths!V112</f>
        <v>147</v>
      </c>
      <c r="D155" s="119">
        <f>Deaths!AR112</f>
        <v>45</v>
      </c>
      <c r="E155" s="119">
        <f>Deaths!BN112</f>
        <v>192</v>
      </c>
      <c r="F155" s="120">
        <f>Rates!V112</f>
        <v>1.4687549</v>
      </c>
      <c r="G155" s="120">
        <f>Rates!AR112</f>
        <v>0.435332</v>
      </c>
      <c r="H155" s="120">
        <f>Rates!BN112</f>
        <v>0.95190379999999997</v>
      </c>
    </row>
    <row r="156" spans="2:8">
      <c r="B156" s="101">
        <v>2006</v>
      </c>
      <c r="C156" s="119">
        <f>Deaths!V113</f>
        <v>161</v>
      </c>
      <c r="D156" s="119">
        <f>Deaths!AR113</f>
        <v>48</v>
      </c>
      <c r="E156" s="119">
        <f>Deaths!BN113</f>
        <v>209</v>
      </c>
      <c r="F156" s="120">
        <f>Rates!V113</f>
        <v>1.5878249</v>
      </c>
      <c r="G156" s="120">
        <f>Rates!AR113</f>
        <v>0.46158709999999997</v>
      </c>
      <c r="H156" s="120">
        <f>Rates!BN113</f>
        <v>1.0218939</v>
      </c>
    </row>
    <row r="157" spans="2:8">
      <c r="B157" s="101">
        <v>2007</v>
      </c>
      <c r="C157" s="119">
        <f>Deaths!V114</f>
        <v>145</v>
      </c>
      <c r="D157" s="119">
        <f>Deaths!AR114</f>
        <v>46</v>
      </c>
      <c r="E157" s="119">
        <f>Deaths!BN114</f>
        <v>191</v>
      </c>
      <c r="F157" s="120">
        <f>Rates!V114</f>
        <v>1.3900516000000001</v>
      </c>
      <c r="G157" s="120">
        <f>Rates!AR114</f>
        <v>0.44284960000000001</v>
      </c>
      <c r="H157" s="120">
        <f>Rates!BN114</f>
        <v>0.91363620000000001</v>
      </c>
    </row>
    <row r="158" spans="2:8">
      <c r="B158" s="101">
        <v>2008</v>
      </c>
      <c r="C158" s="119">
        <f>Deaths!V115</f>
        <v>145</v>
      </c>
      <c r="D158" s="119">
        <f>Deaths!AR115</f>
        <v>39</v>
      </c>
      <c r="E158" s="119">
        <f>Deaths!BN115</f>
        <v>184</v>
      </c>
      <c r="F158" s="120">
        <f>Rates!V115</f>
        <v>1.3608049</v>
      </c>
      <c r="G158" s="120">
        <f>Rates!AR115</f>
        <v>0.36889270000000002</v>
      </c>
      <c r="H158" s="120">
        <f>Rates!BN115</f>
        <v>0.86098180000000002</v>
      </c>
    </row>
    <row r="159" spans="2:8">
      <c r="B159" s="101">
        <v>2009</v>
      </c>
      <c r="C159" s="119">
        <f>Deaths!V116</f>
        <v>149</v>
      </c>
      <c r="D159" s="119">
        <f>Deaths!AR116</f>
        <v>51</v>
      </c>
      <c r="E159" s="119">
        <f>Deaths!BN116</f>
        <v>200</v>
      </c>
      <c r="F159" s="120">
        <f>Rates!V116</f>
        <v>1.3814770999999999</v>
      </c>
      <c r="G159" s="120">
        <f>Rates!AR116</f>
        <v>0.4512236</v>
      </c>
      <c r="H159" s="120">
        <f>Rates!BN116</f>
        <v>0.91475280000000003</v>
      </c>
    </row>
    <row r="160" spans="2:8">
      <c r="B160" s="101">
        <v>2010</v>
      </c>
      <c r="C160" s="119">
        <f>Deaths!V117</f>
        <v>172</v>
      </c>
      <c r="D160" s="119">
        <f>Deaths!AR117</f>
        <v>50</v>
      </c>
      <c r="E160" s="119">
        <f>Deaths!BN117</f>
        <v>222</v>
      </c>
      <c r="F160" s="120">
        <f>Rates!V117</f>
        <v>1.5591069</v>
      </c>
      <c r="G160" s="120">
        <f>Rates!AR117</f>
        <v>0.42607830000000002</v>
      </c>
      <c r="H160" s="120">
        <f>Rates!BN117</f>
        <v>0.99000920000000003</v>
      </c>
    </row>
    <row r="161" spans="2:8">
      <c r="B161" s="101">
        <v>2011</v>
      </c>
      <c r="C161" s="119">
        <f>Deaths!V118</f>
        <v>131</v>
      </c>
      <c r="D161" s="119">
        <f>Deaths!AR118</f>
        <v>36</v>
      </c>
      <c r="E161" s="119">
        <f>Deaths!BN118</f>
        <v>167</v>
      </c>
      <c r="F161" s="120">
        <f>Rates!V118</f>
        <v>1.1604768999999999</v>
      </c>
      <c r="G161" s="120">
        <f>Rates!AR118</f>
        <v>0.29726760000000002</v>
      </c>
      <c r="H161" s="120">
        <f>Rates!BN118</f>
        <v>0.72585250000000001</v>
      </c>
    </row>
    <row r="162" spans="2:8">
      <c r="B162" s="112">
        <f>IF($D$8&gt;=2012,2012,"")</f>
        <v>2012</v>
      </c>
      <c r="C162" s="119">
        <f>Deaths!V119</f>
        <v>159</v>
      </c>
      <c r="D162" s="119">
        <f>Deaths!AR119</f>
        <v>35</v>
      </c>
      <c r="E162" s="119">
        <f>Deaths!BN119</f>
        <v>194</v>
      </c>
      <c r="F162" s="120">
        <f>Rates!V119</f>
        <v>1.3825935</v>
      </c>
      <c r="G162" s="120">
        <f>Rates!AR119</f>
        <v>0.28937259999999998</v>
      </c>
      <c r="H162" s="120">
        <f>Rates!BN119</f>
        <v>0.83377559999999995</v>
      </c>
    </row>
    <row r="163" spans="2:8">
      <c r="B163" s="112">
        <f>IF($D$8&gt;=2013,2013,"")</f>
        <v>2013</v>
      </c>
      <c r="C163" s="119">
        <f>Deaths!V120</f>
        <v>162</v>
      </c>
      <c r="D163" s="119">
        <f>Deaths!AR120</f>
        <v>52</v>
      </c>
      <c r="E163" s="119">
        <f>Deaths!BN120</f>
        <v>214</v>
      </c>
      <c r="F163" s="120">
        <f>Rates!V120</f>
        <v>1.4034690000000001</v>
      </c>
      <c r="G163" s="120">
        <f>Rates!AR120</f>
        <v>0.41555389999999998</v>
      </c>
      <c r="H163" s="120">
        <f>Rates!BN120</f>
        <v>0.90907420000000005</v>
      </c>
    </row>
    <row r="164" spans="2:8">
      <c r="B164" s="112">
        <f>IF($D$8&gt;=2014,2014,"")</f>
        <v>2014</v>
      </c>
      <c r="C164" s="119">
        <f>Deaths!V121</f>
        <v>153</v>
      </c>
      <c r="D164" s="119">
        <f>Deaths!AR121</f>
        <v>42</v>
      </c>
      <c r="E164" s="119">
        <f>Deaths!BN121</f>
        <v>195</v>
      </c>
      <c r="F164" s="120">
        <f>Rates!V121</f>
        <v>1.2990742</v>
      </c>
      <c r="G164" s="120">
        <f>Rates!AR121</f>
        <v>0.34130650000000001</v>
      </c>
      <c r="H164" s="120">
        <f>Rates!BN121</f>
        <v>0.81538120000000003</v>
      </c>
    </row>
    <row r="165" spans="2:8">
      <c r="B165" s="112">
        <f>IF($D$8&gt;=2015,2015,"")</f>
        <v>2015</v>
      </c>
      <c r="C165" s="119">
        <f>Deaths!V122</f>
        <v>147</v>
      </c>
      <c r="D165" s="119">
        <f>Deaths!AR122</f>
        <v>39</v>
      </c>
      <c r="E165" s="119">
        <f>Deaths!BN122</f>
        <v>186</v>
      </c>
      <c r="F165" s="120">
        <f>Rates!V122</f>
        <v>1.2146547999999999</v>
      </c>
      <c r="G165" s="120">
        <f>Rates!AR122</f>
        <v>0.32088060000000002</v>
      </c>
      <c r="H165" s="120">
        <f>Rates!BN122</f>
        <v>0.76015149999999998</v>
      </c>
    </row>
    <row r="166" spans="2:8">
      <c r="B166" s="112">
        <f>IF($D$8&gt;=2016,2016,"")</f>
        <v>2016</v>
      </c>
      <c r="C166" s="119">
        <f>Deaths!V123</f>
        <v>159</v>
      </c>
      <c r="D166" s="119">
        <f>Deaths!AR123</f>
        <v>50</v>
      </c>
      <c r="E166" s="119">
        <f>Deaths!BN123</f>
        <v>209</v>
      </c>
      <c r="F166" s="120">
        <f>Rates!V123</f>
        <v>1.3062807000000001</v>
      </c>
      <c r="G166" s="120">
        <f>Rates!AR123</f>
        <v>0.39187810000000001</v>
      </c>
      <c r="H166" s="120">
        <f>Rates!BN123</f>
        <v>0.84171629999999997</v>
      </c>
    </row>
    <row r="167" spans="2:8">
      <c r="B167" s="112">
        <f>IF($D$8&gt;=2017,2017,"")</f>
        <v>2017</v>
      </c>
      <c r="C167" s="119">
        <f>Deaths!V124</f>
        <v>121</v>
      </c>
      <c r="D167" s="119">
        <f>Deaths!AR124</f>
        <v>40</v>
      </c>
      <c r="E167" s="119">
        <f>Deaths!BN124</f>
        <v>161</v>
      </c>
      <c r="F167" s="120">
        <f>Rates!V124</f>
        <v>0.9716091</v>
      </c>
      <c r="G167" s="120">
        <f>Rates!AR124</f>
        <v>0.30975849999999999</v>
      </c>
      <c r="H167" s="120">
        <f>Rates!BN124</f>
        <v>0.63621720000000004</v>
      </c>
    </row>
    <row r="168" spans="2:8">
      <c r="B168" s="112">
        <f>IF($D$8&gt;=2018,2018,"")</f>
        <v>2018</v>
      </c>
      <c r="C168" s="119">
        <f>Deaths!V125</f>
        <v>135</v>
      </c>
      <c r="D168" s="119">
        <f>Deaths!AR125</f>
        <v>46</v>
      </c>
      <c r="E168" s="119">
        <f>Deaths!BN125</f>
        <v>181</v>
      </c>
      <c r="F168" s="120">
        <f>Rates!V125</f>
        <v>1.0676378</v>
      </c>
      <c r="G168" s="120">
        <f>Rates!AR125</f>
        <v>0.36068810000000001</v>
      </c>
      <c r="H168" s="120">
        <f>Rates!BN125</f>
        <v>0.71153270000000002</v>
      </c>
    </row>
    <row r="169" spans="2:8">
      <c r="B169" s="112">
        <f>IF($D$8&gt;=2019,2019,"")</f>
        <v>2019</v>
      </c>
      <c r="C169" s="119">
        <f>Deaths!V126</f>
        <v>156</v>
      </c>
      <c r="D169" s="119">
        <f>Deaths!AR126</f>
        <v>44</v>
      </c>
      <c r="E169" s="119">
        <f>Deaths!BN126</f>
        <v>200</v>
      </c>
      <c r="F169" s="120">
        <f>Rates!V126</f>
        <v>1.2101580000000001</v>
      </c>
      <c r="G169" s="120">
        <f>Rates!AR126</f>
        <v>0.3276387</v>
      </c>
      <c r="H169" s="120">
        <f>Rates!BN126</f>
        <v>0.76566769999999995</v>
      </c>
    </row>
    <row r="170" spans="2:8">
      <c r="B170" s="112">
        <f>IF($D$8&gt;=2020,2020,"")</f>
        <v>2020</v>
      </c>
      <c r="C170" s="119">
        <f>Deaths!V127</f>
        <v>148</v>
      </c>
      <c r="D170" s="119">
        <f>Deaths!AR127</f>
        <v>37</v>
      </c>
      <c r="E170" s="119">
        <f>Deaths!BN127</f>
        <v>185</v>
      </c>
      <c r="F170" s="120">
        <f>Rates!V127</f>
        <v>1.1284841999999999</v>
      </c>
      <c r="G170" s="120">
        <f>Rates!AR127</f>
        <v>0.28939730000000002</v>
      </c>
      <c r="H170" s="120">
        <f>Rates!BN127</f>
        <v>0.70413289999999995</v>
      </c>
    </row>
    <row r="171" spans="2:8">
      <c r="B171" s="112">
        <f>IF($D$8&gt;=2021,2021,"")</f>
        <v>2021</v>
      </c>
      <c r="C171" s="119">
        <f>Deaths!V128</f>
        <v>147</v>
      </c>
      <c r="D171" s="119">
        <f>Deaths!AR128</f>
        <v>37</v>
      </c>
      <c r="E171" s="119">
        <f>Deaths!BN128</f>
        <v>184</v>
      </c>
      <c r="F171" s="120">
        <f>Rates!V128</f>
        <v>1.1054250000000001</v>
      </c>
      <c r="G171" s="120">
        <f>Rates!AR128</f>
        <v>0.2917728</v>
      </c>
      <c r="H171" s="120">
        <f>Rates!BN128</f>
        <v>0.69227559999999999</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1979</v>
      </c>
      <c r="D184" s="28"/>
      <c r="E184" s="49" t="s">
        <v>71</v>
      </c>
      <c r="F184" s="125">
        <f>INDEX($B$57:$H$175,MATCH($C$184,$B$57:$B$175,0),5)</f>
        <v>3.5673159999999999</v>
      </c>
      <c r="G184" s="125">
        <f>INDEX($B$57:$H$175,MATCH($C$184,$B$57:$B$175,0),6)</f>
        <v>1.0221389000000001</v>
      </c>
      <c r="H184" s="125">
        <f>INDEX($B$57:$H$175,MATCH($C$184,$B$57:$B$175,0),7)</f>
        <v>2.2722733000000002</v>
      </c>
    </row>
    <row r="185" spans="2:8">
      <c r="B185" s="49" t="s">
        <v>67</v>
      </c>
      <c r="C185" s="124">
        <f>'Interactive summary tables'!$G$10</f>
        <v>2021</v>
      </c>
      <c r="D185" s="28"/>
      <c r="E185" s="49" t="s">
        <v>72</v>
      </c>
      <c r="F185" s="125">
        <f>INDEX($B$57:$H$175,MATCH($C$185,$B$57:$B$175,0),5)</f>
        <v>1.1054250000000001</v>
      </c>
      <c r="G185" s="125">
        <f>INDEX($B$57:$H$175,MATCH($C$185,$B$57:$B$175,0),6)</f>
        <v>0.2917728</v>
      </c>
      <c r="H185" s="125">
        <f>INDEX($B$57:$H$175,MATCH($C$185,$B$57:$B$175,0),7)</f>
        <v>0.69227559999999999</v>
      </c>
    </row>
    <row r="186" spans="2:8">
      <c r="B186" s="48"/>
      <c r="C186" s="124"/>
      <c r="D186" s="28"/>
      <c r="E186" s="49" t="s">
        <v>74</v>
      </c>
      <c r="F186" s="126">
        <f>IF($C$185&lt;=$C$184,"-",(F$185-F$184)/F$184)</f>
        <v>-0.69012417178629526</v>
      </c>
      <c r="G186" s="126">
        <f t="shared" ref="G186:H186" si="2">IF($C$185&lt;=$C$184,"-",(G$185-G$184)/G$184)</f>
        <v>-0.71454681941955256</v>
      </c>
      <c r="H186" s="126">
        <f t="shared" si="2"/>
        <v>-0.69533788035092436</v>
      </c>
    </row>
    <row r="187" spans="2:8">
      <c r="B187" s="49" t="s">
        <v>76</v>
      </c>
      <c r="C187" s="124">
        <f>$C$185-$C$184</f>
        <v>42</v>
      </c>
      <c r="D187" s="28"/>
      <c r="E187" s="49" t="s">
        <v>73</v>
      </c>
      <c r="F187" s="126">
        <f>IF($C$185&lt;=$C$184,"-",((F$185/F$184)^(1/($C$185-$C$184))-1))</f>
        <v>-2.7509379238778386E-2</v>
      </c>
      <c r="G187" s="126">
        <f t="shared" ref="G187:H187" si="3">IF($C$185&lt;=$C$184,"-",((G$185/G$184)^(1/($C$185-$C$184))-1))</f>
        <v>-2.9408363065678178E-2</v>
      </c>
      <c r="H187" s="126">
        <f t="shared" si="3"/>
        <v>-2.7902193155994959E-2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1979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1" t="s">
        <v>114</v>
      </c>
      <c r="C194" s="221"/>
      <c r="D194" s="221"/>
      <c r="E194" s="221"/>
      <c r="F194" s="221"/>
      <c r="G194" s="221"/>
      <c r="H194" s="221"/>
    </row>
    <row r="195" spans="2:8">
      <c r="B195" s="221"/>
      <c r="C195" s="221"/>
      <c r="D195" s="221"/>
      <c r="E195" s="221"/>
      <c r="F195" s="221"/>
      <c r="G195" s="221"/>
      <c r="H195" s="221"/>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Accidental drowning (ICD-10 W65–W74) in Australia, 1979–2021.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Accidental drowning (ICD-10 W65–W74) in Australia, 1979–2021.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1979</v>
      </c>
      <c r="D207" s="17" t="s">
        <v>26</v>
      </c>
      <c r="E207" s="17" t="s">
        <v>86</v>
      </c>
      <c r="F207" s="136" t="str">
        <f ca="1">CELL("address",INDEX(Deaths!$C$7:$T$132,MATCH($C$207,Deaths!$B$7:$B$132,0),MATCH($C$210,Deaths!$C$6:$T$6,0)))</f>
        <v>'[AIHW-PHE-229-GRIM2003.xlsx]Deaths'!$C$86</v>
      </c>
      <c r="G207" s="136" t="str">
        <f ca="1">CELL("address",INDEX(Deaths!$Y$7:$AP$132,MATCH($C$207,Deaths!$B$7:$B$132,0),MATCH($C$210,Deaths!$Y$6:$AP$6,0)))</f>
        <v>'[AIHW-PHE-229-GRIM2003.xlsx]Deaths'!$Y$86</v>
      </c>
      <c r="H207" s="136" t="str">
        <f ca="1">CELL("address",INDEX(Deaths!$AU$7:$BL$132,MATCH($C$207,Deaths!$B$7:$B$132,0),MATCH($C$210,Deaths!$AU$6:$BL$6,0)))</f>
        <v>'[AIHW-PHE-229-GRIM2003.xlsx]Deaths'!$AU$86</v>
      </c>
    </row>
    <row r="208" spans="2:8">
      <c r="B208" s="53" t="s">
        <v>67</v>
      </c>
      <c r="C208" s="135">
        <f>'Interactive summary tables'!$E$34</f>
        <v>2021</v>
      </c>
      <c r="D208" s="17"/>
      <c r="E208" s="17" t="s">
        <v>87</v>
      </c>
      <c r="F208" s="136" t="str">
        <f ca="1">CELL("address",INDEX(Deaths!$C$7:$T$132,MATCH($C$208,Deaths!$B$7:$B$132,0),MATCH($C$211,Deaths!$C$6:$T$6,0)))</f>
        <v>'[AIHW-PHE-229-GRIM2003.xlsx]Deaths'!$T$128</v>
      </c>
      <c r="G208" s="136" t="str">
        <f ca="1">CELL("address",INDEX(Deaths!$Y$7:$AP$132,MATCH($C$208,Deaths!$B$7:$B$132,0),MATCH($C$211,Deaths!$Y$6:$AP$6,0)))</f>
        <v>'[AIHW-PHE-229-GRIM2003.xlsx]Deaths'!$AP$128</v>
      </c>
      <c r="H208" s="136" t="str">
        <f ca="1">CELL("address",INDEX(Deaths!$AU$7:$BL$132,MATCH($C$208,Deaths!$B$7:$B$132,0),MATCH($C$211,Deaths!$AU$6:$BL$6,0)))</f>
        <v>'[AIHW-PHE-229-GRIM2003.xlsx]Deaths'!$BL$128</v>
      </c>
    </row>
    <row r="209" spans="2:8">
      <c r="B209" s="53"/>
      <c r="C209" s="135"/>
      <c r="D209" s="17"/>
      <c r="E209" s="17" t="s">
        <v>93</v>
      </c>
      <c r="F209" s="137">
        <f ca="1">SUM(INDIRECT(F$207,1):INDIRECT(F$208,1))</f>
        <v>8147</v>
      </c>
      <c r="G209" s="138">
        <f ca="1">SUM(INDIRECT(G$207,1):INDIRECT(G$208,1))</f>
        <v>2350</v>
      </c>
      <c r="H209" s="138">
        <f ca="1">SUM(INDIRECT(H$207,1):INDIRECT(H$208,1))</f>
        <v>10497</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'[AIHW-PHE-229-GRIM2003.xlsx]Populations'!$D$95</v>
      </c>
      <c r="G211" s="136" t="str">
        <f ca="1">CELL("address",INDEX(Populations!$Y$16:$AP$141,MATCH($C$207,Populations!$C$16:$C$141,0),MATCH($C$210,Populations!$Y$15:$AP$15,0)))</f>
        <v>'[AIHW-PHE-229-GRIM2003.xlsx]Populations'!$Y$95</v>
      </c>
      <c r="H211" s="136" t="str">
        <f ca="1">CELL("address",INDEX(Populations!$AT$16:$BK$141,MATCH($C$207,Populations!$C$16:$C$141,0),MATCH($C$210,Populations!$AT$15:$BK$15,0)))</f>
        <v>'[AIHW-PHE-229-GRIM2003.xlsx]Populations'!$AT$95</v>
      </c>
    </row>
    <row r="212" spans="2:8">
      <c r="B212" s="53"/>
      <c r="C212" s="17"/>
      <c r="D212" s="17"/>
      <c r="E212" s="17" t="s">
        <v>87</v>
      </c>
      <c r="F212" s="136" t="str">
        <f ca="1">CELL("address",INDEX(Populations!$D$16:$U$141,MATCH($C$208,Populations!$C$16:$C$141,0),MATCH($C$211,Populations!$D$15:$U$15,0)))</f>
        <v>'[AIHW-PHE-229-GRIM2003.xlsx]Populations'!$U$137</v>
      </c>
      <c r="G212" s="136" t="str">
        <f ca="1">CELL("address",INDEX(Populations!$Y$16:$AP$141,MATCH($C$208,Populations!$C$16:$C$141,0),MATCH($C$211,Populations!$Y$15:$AP$15,0)))</f>
        <v>'[AIHW-PHE-229-GRIM2003.xlsx]Populations'!$AP$137</v>
      </c>
      <c r="H212" s="136" t="str">
        <f ca="1">CELL("address",INDEX(Populations!$AT$16:$BK$141,MATCH($C$208,Populations!$C$16:$C$141,0),MATCH($C$211,Populations!$AT$15:$BK$15,0)))</f>
        <v>'[AIHW-PHE-229-GRIM2003.xlsx]Populations'!$BK$137</v>
      </c>
    </row>
    <row r="213" spans="2:8">
      <c r="B213" s="53" t="s">
        <v>91</v>
      </c>
      <c r="C213" s="135">
        <f>INDEX($G$11:$G$28,MATCH($C$210,$F$11:$F$28,0))</f>
        <v>1</v>
      </c>
      <c r="D213" s="17"/>
      <c r="E213" s="17" t="s">
        <v>94</v>
      </c>
      <c r="F213" s="137">
        <f ca="1">SUM(INDIRECT(F$211,1):INDIRECT(F$212,1))</f>
        <v>418298103</v>
      </c>
      <c r="G213" s="138">
        <f ca="1">SUM(INDIRECT(G$211,1):INDIRECT(G$212,1))</f>
        <v>422559919</v>
      </c>
      <c r="H213" s="138">
        <f ca="1">SUM(INDIRECT(H$211,1):INDIRECT(H$212,1))</f>
        <v>840858022</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1.9476540633510835</v>
      </c>
      <c r="G215" s="140">
        <f t="shared" ref="G215:H215" ca="1" si="4">IF($C$208&lt;$C$207,"-",IF($C$214&lt;$C$213,"-",G$209/G$213*100000))</f>
        <v>0.55613414674097383</v>
      </c>
      <c r="H215" s="140">
        <f t="shared" ca="1" si="4"/>
        <v>1.2483677060049503</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1979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Accidental drowning (ICD-10 W65–W74) in Australia, 1979–2021,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Accidental drowning (ICD-10 W65–W74) in Australia, 1979,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Accidental drowning (ICD-10 W65–W74) in Australia, 1979–2021,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Accidental drowning (ICD-10 W65–W74) in Australia, 1979,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Accidental drowning (ICD-10 W65–W74) in Australia, 1979–2021,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597B33A-2B02-4EA4-BAB7-7BA9A42DE7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2023-06-16T02:37:24Z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