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166E0145-E16F-4BA3-AF14-7851BCEB748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211" i="7"/>
  <c r="G211" i="7"/>
  <c r="H207" i="7"/>
  <c r="F211" i="7"/>
  <c r="F207" i="7"/>
  <c r="G207" i="7"/>
  <c r="D114" i="7" l="1"/>
  <c r="E164" i="7"/>
  <c r="C82" i="7"/>
  <c r="D94" i="7"/>
  <c r="D101" i="7"/>
  <c r="E73" i="7"/>
  <c r="E155" i="7"/>
  <c r="C87" i="7"/>
  <c r="E112" i="7"/>
  <c r="C126" i="7"/>
  <c r="E93" i="7"/>
  <c r="C125" i="7"/>
  <c r="D128" i="7"/>
  <c r="D70" i="7"/>
  <c r="C131" i="7"/>
  <c r="D76" i="7"/>
  <c r="E102" i="7"/>
  <c r="C135" i="7"/>
  <c r="E146" i="7"/>
  <c r="D171" i="7"/>
  <c r="G99" i="7"/>
  <c r="C66" i="7"/>
  <c r="D140" i="7"/>
  <c r="D142" i="7"/>
  <c r="D131" i="7"/>
  <c r="D134" i="7"/>
  <c r="D85" i="7"/>
  <c r="C100" i="7"/>
  <c r="C162" i="7"/>
  <c r="E122" i="7"/>
  <c r="C140" i="7"/>
  <c r="E140" i="7"/>
  <c r="E161" i="7"/>
  <c r="C103" i="7"/>
  <c r="E143" i="7"/>
  <c r="D67" i="7"/>
  <c r="E83" i="7"/>
  <c r="C147" i="7"/>
  <c r="D139" i="7"/>
  <c r="D155" i="7"/>
  <c r="C62" i="7"/>
  <c r="E77" i="7"/>
  <c r="E147" i="7"/>
  <c r="D152" i="7"/>
  <c r="E137" i="7"/>
  <c r="E103" i="7"/>
  <c r="E65" i="7"/>
  <c r="E99" i="7"/>
  <c r="D141" i="7"/>
  <c r="D124" i="7"/>
  <c r="E114" i="7"/>
  <c r="G129" i="7"/>
  <c r="E94" i="7"/>
  <c r="E172" i="7"/>
  <c r="D79" i="7"/>
  <c r="C167" i="7"/>
  <c r="D145" i="7"/>
  <c r="C102" i="7"/>
  <c r="C60" i="7"/>
  <c r="E108" i="7"/>
  <c r="D92" i="7"/>
  <c r="D75" i="7"/>
  <c r="G67" i="7"/>
  <c r="C133" i="7"/>
  <c r="C72" i="7"/>
  <c r="D173" i="7"/>
  <c r="D61" i="7"/>
  <c r="H131" i="7"/>
  <c r="E133" i="7"/>
  <c r="D130" i="7"/>
  <c r="C104" i="7"/>
  <c r="E128" i="7"/>
  <c r="E88" i="7"/>
  <c r="D144" i="7"/>
  <c r="E130" i="7"/>
  <c r="E85" i="7"/>
  <c r="D98" i="7"/>
  <c r="E142" i="7"/>
  <c r="D88" i="7"/>
  <c r="E79" i="7"/>
  <c r="D106" i="7"/>
  <c r="C70" i="7"/>
  <c r="E121" i="7"/>
  <c r="C174" i="7"/>
  <c r="D57" i="7"/>
  <c r="E125" i="7"/>
  <c r="C61" i="7"/>
  <c r="C122" i="7"/>
  <c r="E159" i="7"/>
  <c r="E119" i="7"/>
  <c r="D90" i="7"/>
  <c r="G96" i="7"/>
  <c r="C88" i="7"/>
  <c r="E131" i="7"/>
  <c r="C64" i="7"/>
  <c r="G65" i="7"/>
  <c r="C165" i="7"/>
  <c r="H71" i="7"/>
  <c r="D102" i="7"/>
  <c r="G122" i="7"/>
  <c r="D151" i="7"/>
  <c r="C123" i="7"/>
  <c r="D78" i="7"/>
  <c r="E120" i="7"/>
  <c r="C95" i="7"/>
  <c r="D81" i="7"/>
  <c r="E168" i="7"/>
  <c r="E87" i="7"/>
  <c r="C138" i="7"/>
  <c r="E139" i="7"/>
  <c r="D72" i="7"/>
  <c r="E116" i="7"/>
  <c r="D80" i="7"/>
  <c r="D59" i="7"/>
  <c r="D120" i="7"/>
  <c r="D97" i="7"/>
  <c r="C130" i="7"/>
  <c r="C107" i="7"/>
  <c r="E60" i="7"/>
  <c r="C106" i="7"/>
  <c r="D129" i="7"/>
  <c r="D170" i="7"/>
  <c r="C75" i="7"/>
  <c r="E144" i="7"/>
  <c r="C157" i="7"/>
  <c r="D109" i="7"/>
  <c r="E57" i="7"/>
  <c r="D147" i="7"/>
  <c r="C74" i="7"/>
  <c r="H134" i="7"/>
  <c r="F71" i="7"/>
  <c r="D125" i="7"/>
  <c r="E150" i="7"/>
  <c r="E127" i="7"/>
  <c r="F154" i="7"/>
  <c r="C170" i="7"/>
  <c r="E165" i="7"/>
  <c r="D159" i="7"/>
  <c r="H151" i="7"/>
  <c r="C80" i="7"/>
  <c r="D122" i="7"/>
  <c r="D169" i="7"/>
  <c r="C136" i="7"/>
  <c r="E173" i="7"/>
  <c r="E89" i="7"/>
  <c r="E171" i="7"/>
  <c r="E124" i="7"/>
  <c r="D158" i="7"/>
  <c r="D175" i="7"/>
  <c r="C84" i="7"/>
  <c r="C158" i="7"/>
  <c r="E105" i="7"/>
  <c r="D99" i="7"/>
  <c r="D71" i="7"/>
  <c r="D103" i="7"/>
  <c r="C92" i="7"/>
  <c r="C172" i="7"/>
  <c r="D74" i="7"/>
  <c r="C159" i="7"/>
  <c r="E68" i="7"/>
  <c r="C98" i="7"/>
  <c r="C101" i="7"/>
  <c r="E66" i="7"/>
  <c r="C90" i="7"/>
  <c r="E113" i="7"/>
  <c r="G68" i="7"/>
  <c r="E100" i="7"/>
  <c r="C156" i="7"/>
  <c r="C116" i="7"/>
  <c r="E175" i="7"/>
  <c r="D112" i="7"/>
  <c r="F59" i="7"/>
  <c r="G161" i="7"/>
  <c r="E169" i="7"/>
  <c r="F153" i="7"/>
  <c r="C111" i="7"/>
  <c r="E158" i="7"/>
  <c r="D73" i="7"/>
  <c r="D108" i="7"/>
  <c r="E156" i="7"/>
  <c r="D136" i="7"/>
  <c r="E81" i="7"/>
  <c r="C118" i="7"/>
  <c r="D77" i="7"/>
  <c r="E78" i="7"/>
  <c r="E138" i="7"/>
  <c r="F124" i="7"/>
  <c r="C128" i="7"/>
  <c r="D138" i="7"/>
  <c r="G103" i="7"/>
  <c r="H113" i="7"/>
  <c r="H144" i="7"/>
  <c r="E75" i="7"/>
  <c r="D172" i="7"/>
  <c r="E61" i="7"/>
  <c r="D84" i="7"/>
  <c r="D117" i="7"/>
  <c r="F143" i="7"/>
  <c r="E151" i="7"/>
  <c r="C113" i="7"/>
  <c r="G92" i="7"/>
  <c r="F129" i="7"/>
  <c r="G159" i="7"/>
  <c r="C129" i="7"/>
  <c r="G64" i="7"/>
  <c r="F112" i="7"/>
  <c r="F93" i="7"/>
  <c r="C110" i="7"/>
  <c r="C161" i="7"/>
  <c r="C78" i="7"/>
  <c r="E82" i="7"/>
  <c r="G121" i="7"/>
  <c r="C163" i="7"/>
  <c r="C175" i="7"/>
  <c r="E98" i="7"/>
  <c r="C117" i="7"/>
  <c r="D149" i="7"/>
  <c r="E96" i="7"/>
  <c r="D66" i="7"/>
  <c r="G137" i="7"/>
  <c r="E110" i="7"/>
  <c r="E135" i="7"/>
  <c r="E167" i="7"/>
  <c r="C99" i="7"/>
  <c r="C79" i="7"/>
  <c r="C85" i="7"/>
  <c r="E117" i="7"/>
  <c r="C142" i="7"/>
  <c r="E80" i="7"/>
  <c r="D105" i="7"/>
  <c r="E111" i="7"/>
  <c r="E129" i="7"/>
  <c r="E126" i="7"/>
  <c r="H107" i="7"/>
  <c r="E132" i="7"/>
  <c r="D157" i="7"/>
  <c r="F80" i="7"/>
  <c r="E149" i="7"/>
  <c r="E86" i="7"/>
  <c r="F78" i="7"/>
  <c r="C59" i="7"/>
  <c r="D63" i="7"/>
  <c r="C155" i="7"/>
  <c r="E101" i="7"/>
  <c r="E59" i="7"/>
  <c r="E141" i="7"/>
  <c r="D126" i="7"/>
  <c r="C58" i="7"/>
  <c r="H119" i="7"/>
  <c r="C91" i="7"/>
  <c r="C63" i="7"/>
  <c r="E69" i="7"/>
  <c r="H61" i="7"/>
  <c r="C83" i="7"/>
  <c r="F102" i="7"/>
  <c r="E115" i="7"/>
  <c r="C152" i="7"/>
  <c r="E95" i="7"/>
  <c r="E71" i="7"/>
  <c r="E109" i="7"/>
  <c r="D156" i="7"/>
  <c r="D132" i="7"/>
  <c r="F91" i="7"/>
  <c r="F174" i="7"/>
  <c r="C120" i="7"/>
  <c r="C69" i="7"/>
  <c r="C146" i="7"/>
  <c r="E170" i="7"/>
  <c r="G151" i="7"/>
  <c r="E62" i="7"/>
  <c r="D135" i="7"/>
  <c r="C168" i="7"/>
  <c r="C119" i="7"/>
  <c r="G88" i="7"/>
  <c r="F169" i="7"/>
  <c r="F65" i="7"/>
  <c r="C150" i="7"/>
  <c r="E92" i="7"/>
  <c r="E153" i="7"/>
  <c r="E118" i="7"/>
  <c r="F108" i="7"/>
  <c r="D110" i="7"/>
  <c r="D168" i="7"/>
  <c r="D83" i="7"/>
  <c r="D95" i="7"/>
  <c r="C134" i="7"/>
  <c r="E74" i="7"/>
  <c r="G118" i="7"/>
  <c r="D164" i="7"/>
  <c r="D65" i="7"/>
  <c r="G97" i="7"/>
  <c r="D89" i="7"/>
  <c r="F121" i="7"/>
  <c r="C115" i="7"/>
  <c r="C96" i="7"/>
  <c r="E148" i="7"/>
  <c r="F146" i="7"/>
  <c r="D82" i="7"/>
  <c r="G78" i="7"/>
  <c r="G138" i="7"/>
  <c r="C67" i="7"/>
  <c r="H75" i="7"/>
  <c r="H153" i="7"/>
  <c r="F131" i="7"/>
  <c r="D69" i="7"/>
  <c r="F167" i="7"/>
  <c r="C169" i="7"/>
  <c r="F133" i="7"/>
  <c r="D133" i="7"/>
  <c r="C173" i="7"/>
  <c r="C105" i="7"/>
  <c r="F152" i="7"/>
  <c r="F60" i="7"/>
  <c r="E174" i="7"/>
  <c r="F142" i="7"/>
  <c r="G83" i="7"/>
  <c r="G146" i="7"/>
  <c r="F137" i="7"/>
  <c r="F144" i="7"/>
  <c r="G167" i="7"/>
  <c r="D68" i="7"/>
  <c r="D165" i="7"/>
  <c r="D64" i="7"/>
  <c r="H85" i="7"/>
  <c r="H159" i="7"/>
  <c r="D123" i="7"/>
  <c r="C86" i="7"/>
  <c r="C73" i="7"/>
  <c r="F69" i="7"/>
  <c r="D153" i="7"/>
  <c r="E91" i="7"/>
  <c r="E84" i="7"/>
  <c r="H63" i="7"/>
  <c r="C160" i="7"/>
  <c r="H96" i="7"/>
  <c r="G154" i="7"/>
  <c r="C94" i="7"/>
  <c r="G75" i="7"/>
  <c r="G101" i="7"/>
  <c r="F122" i="7"/>
  <c r="C109" i="7"/>
  <c r="E157" i="7"/>
  <c r="E136" i="7"/>
  <c r="C114" i="7"/>
  <c r="E76" i="7"/>
  <c r="D91" i="7"/>
  <c r="C166" i="7"/>
  <c r="D96" i="7"/>
  <c r="F75" i="7"/>
  <c r="C137" i="7"/>
  <c r="H149" i="7"/>
  <c r="H80" i="7"/>
  <c r="H103" i="7"/>
  <c r="D148" i="7"/>
  <c r="G123" i="7"/>
  <c r="F79" i="7"/>
  <c r="H81" i="7"/>
  <c r="D113" i="7"/>
  <c r="D118" i="7"/>
  <c r="H141" i="7"/>
  <c r="D58" i="7"/>
  <c r="E162" i="7"/>
  <c r="H157" i="7"/>
  <c r="D162" i="7"/>
  <c r="C127" i="7"/>
  <c r="C97" i="7"/>
  <c r="C149" i="7"/>
  <c r="G94" i="7"/>
  <c r="H171" i="7"/>
  <c r="E134" i="7"/>
  <c r="H109" i="7"/>
  <c r="F139" i="7"/>
  <c r="H97" i="7"/>
  <c r="H128" i="7"/>
  <c r="C154" i="7"/>
  <c r="F149" i="7"/>
  <c r="D111" i="7"/>
  <c r="D160" i="7"/>
  <c r="C121" i="7"/>
  <c r="H74" i="7"/>
  <c r="F101" i="7"/>
  <c r="C65" i="7"/>
  <c r="C171" i="7"/>
  <c r="E64" i="7"/>
  <c r="D93" i="7"/>
  <c r="G95" i="7"/>
  <c r="E67" i="7"/>
  <c r="D166" i="7"/>
  <c r="F110" i="7"/>
  <c r="E145" i="7"/>
  <c r="D167" i="7"/>
  <c r="E70" i="7"/>
  <c r="D121" i="7"/>
  <c r="G89" i="7"/>
  <c r="G74" i="7"/>
  <c r="C108" i="7"/>
  <c r="D87" i="7"/>
  <c r="G66" i="7"/>
  <c r="D146" i="7"/>
  <c r="G98" i="7"/>
  <c r="C132" i="7"/>
  <c r="E152" i="7"/>
  <c r="E163" i="7"/>
  <c r="D143" i="7"/>
  <c r="E104" i="7"/>
  <c r="G108" i="7"/>
  <c r="D86" i="7"/>
  <c r="E58" i="7"/>
  <c r="F72" i="7"/>
  <c r="G148" i="7"/>
  <c r="C144" i="7"/>
  <c r="F68" i="7"/>
  <c r="C68" i="7"/>
  <c r="D107" i="7"/>
  <c r="G81" i="7"/>
  <c r="F163" i="7"/>
  <c r="E107" i="7"/>
  <c r="D150" i="7"/>
  <c r="C112" i="7"/>
  <c r="E154" i="7"/>
  <c r="D161" i="7"/>
  <c r="E97" i="7"/>
  <c r="D100" i="7"/>
  <c r="C89" i="7"/>
  <c r="C145" i="7"/>
  <c r="F89" i="7"/>
  <c r="G87" i="7"/>
  <c r="H89" i="7"/>
  <c r="D115" i="7"/>
  <c r="D119" i="7"/>
  <c r="C141" i="7"/>
  <c r="H175" i="7"/>
  <c r="E166" i="7"/>
  <c r="C77" i="7"/>
  <c r="D137" i="7"/>
  <c r="H106" i="7"/>
  <c r="F164" i="7"/>
  <c r="E72" i="7"/>
  <c r="H122" i="7"/>
  <c r="C148" i="7"/>
  <c r="C143" i="7"/>
  <c r="F147" i="7"/>
  <c r="C164" i="7"/>
  <c r="H166" i="7"/>
  <c r="H116" i="7"/>
  <c r="H140" i="7"/>
  <c r="G86" i="7"/>
  <c r="H98" i="7"/>
  <c r="G165" i="7"/>
  <c r="G172" i="7"/>
  <c r="G73" i="7"/>
  <c r="G158" i="7"/>
  <c r="H115" i="7"/>
  <c r="F166" i="7"/>
  <c r="H104" i="7"/>
  <c r="H93" i="7"/>
  <c r="H58" i="7"/>
  <c r="C124" i="7"/>
  <c r="F155" i="7"/>
  <c r="H105" i="7"/>
  <c r="H108" i="7"/>
  <c r="H142" i="7"/>
  <c r="G125" i="7"/>
  <c r="F97" i="7"/>
  <c r="C139" i="7"/>
  <c r="F156" i="7"/>
  <c r="F141" i="7"/>
  <c r="E63" i="7"/>
  <c r="G115" i="7"/>
  <c r="H164" i="7"/>
  <c r="H87" i="7"/>
  <c r="G124" i="7"/>
  <c r="H67" i="7"/>
  <c r="H91" i="7"/>
  <c r="D116" i="7"/>
  <c r="F107" i="7"/>
  <c r="F105" i="7"/>
  <c r="H95" i="7"/>
  <c r="H62" i="7"/>
  <c r="F113" i="7"/>
  <c r="H79" i="7"/>
  <c r="H59" i="7"/>
  <c r="H100" i="7"/>
  <c r="H76" i="7"/>
  <c r="G166" i="7"/>
  <c r="G58" i="7"/>
  <c r="H64" i="7"/>
  <c r="H112" i="7"/>
  <c r="F82" i="7"/>
  <c r="C71" i="7"/>
  <c r="H73" i="7"/>
  <c r="G109" i="7"/>
  <c r="F170" i="7"/>
  <c r="F158" i="7"/>
  <c r="H138" i="7"/>
  <c r="H66" i="7"/>
  <c r="G113" i="7"/>
  <c r="G136" i="7"/>
  <c r="C93" i="7"/>
  <c r="G130" i="7"/>
  <c r="F98" i="7"/>
  <c r="F130" i="7"/>
  <c r="F172" i="7"/>
  <c r="H68" i="7"/>
  <c r="G141" i="7"/>
  <c r="F157" i="7"/>
  <c r="F150" i="7"/>
  <c r="G84" i="7"/>
  <c r="D154" i="7"/>
  <c r="H130" i="7"/>
  <c r="E90" i="7"/>
  <c r="H92" i="7"/>
  <c r="C151" i="7"/>
  <c r="E123" i="7"/>
  <c r="G126" i="7"/>
  <c r="H158" i="7"/>
  <c r="D127" i="7"/>
  <c r="F148" i="7"/>
  <c r="G152" i="7"/>
  <c r="G135" i="7"/>
  <c r="D163" i="7"/>
  <c r="H132" i="7"/>
  <c r="D62" i="7"/>
  <c r="H156" i="7"/>
  <c r="H137" i="7"/>
  <c r="F109" i="7"/>
  <c r="G131" i="7"/>
  <c r="G106" i="7"/>
  <c r="H57" i="7"/>
  <c r="D60" i="7"/>
  <c r="H84" i="7"/>
  <c r="G60" i="7"/>
  <c r="D174" i="7"/>
  <c r="F114" i="7"/>
  <c r="F132" i="7"/>
  <c r="G111" i="7"/>
  <c r="H90" i="7"/>
  <c r="G105" i="7"/>
  <c r="F62" i="7"/>
  <c r="H110" i="7"/>
  <c r="F85" i="7"/>
  <c r="G93" i="7"/>
  <c r="G63" i="7"/>
  <c r="F76" i="7"/>
  <c r="G150" i="7"/>
  <c r="H101" i="7"/>
  <c r="F61" i="7"/>
  <c r="H143" i="7"/>
  <c r="H125" i="7"/>
  <c r="H102" i="7"/>
  <c r="F125" i="7"/>
  <c r="F126" i="7"/>
  <c r="G168" i="7"/>
  <c r="H123" i="7"/>
  <c r="F115" i="7"/>
  <c r="H154" i="7"/>
  <c r="H70" i="7"/>
  <c r="H135" i="7"/>
  <c r="H114" i="7"/>
  <c r="D104" i="7"/>
  <c r="C153" i="7"/>
  <c r="H148" i="7"/>
  <c r="F67" i="7"/>
  <c r="H121" i="7"/>
  <c r="G169" i="7"/>
  <c r="E106" i="7"/>
  <c r="G157" i="7"/>
  <c r="F81" i="7"/>
  <c r="H162" i="7"/>
  <c r="F57" i="7"/>
  <c r="C81" i="7"/>
  <c r="F63" i="7"/>
  <c r="F83" i="7"/>
  <c r="G59" i="7"/>
  <c r="F74" i="7"/>
  <c r="H152" i="7"/>
  <c r="G155" i="7"/>
  <c r="G132" i="7"/>
  <c r="H117" i="7"/>
  <c r="H129" i="7"/>
  <c r="C76" i="7"/>
  <c r="H82" i="7"/>
  <c r="G70" i="7"/>
  <c r="G174" i="7"/>
  <c r="H170" i="7"/>
  <c r="H185" i="7" s="1"/>
  <c r="F86" i="7"/>
  <c r="H111" i="7"/>
  <c r="G175" i="7"/>
  <c r="G163" i="7"/>
  <c r="F90" i="7"/>
  <c r="G82" i="7"/>
  <c r="G62" i="7"/>
  <c r="G153" i="7"/>
  <c r="G107" i="7"/>
  <c r="G91" i="7"/>
  <c r="F87" i="7"/>
  <c r="H165" i="7"/>
  <c r="H150" i="7"/>
  <c r="H88" i="7"/>
  <c r="F140" i="7"/>
  <c r="G104" i="7"/>
  <c r="H155" i="7"/>
  <c r="G57" i="7"/>
  <c r="G184" i="7" s="1"/>
  <c r="F135" i="7"/>
  <c r="F134" i="7"/>
  <c r="F118" i="7"/>
  <c r="F175" i="7"/>
  <c r="F58" i="7"/>
  <c r="G156" i="7"/>
  <c r="G145" i="7"/>
  <c r="G134" i="7"/>
  <c r="F111" i="7"/>
  <c r="H173" i="7"/>
  <c r="H60" i="7"/>
  <c r="F165" i="7"/>
  <c r="F171" i="7"/>
  <c r="G119" i="7"/>
  <c r="G110" i="7"/>
  <c r="E160" i="7"/>
  <c r="H127" i="7"/>
  <c r="H78" i="7"/>
  <c r="G160" i="7"/>
  <c r="H163" i="7"/>
  <c r="F120" i="7"/>
  <c r="F88" i="7"/>
  <c r="F160" i="7"/>
  <c r="G128" i="7"/>
  <c r="G79" i="7"/>
  <c r="F117" i="7"/>
  <c r="F106" i="7"/>
  <c r="G102" i="7"/>
  <c r="G80" i="7"/>
  <c r="G76" i="7"/>
  <c r="G171" i="7"/>
  <c r="G120" i="7"/>
  <c r="G162" i="7"/>
  <c r="F161" i="7"/>
  <c r="H145" i="7"/>
  <c r="G117" i="7"/>
  <c r="F168" i="7"/>
  <c r="F100" i="7"/>
  <c r="F138" i="7"/>
  <c r="H72" i="7"/>
  <c r="G144" i="7"/>
  <c r="H146" i="7"/>
  <c r="G164" i="7"/>
  <c r="G140" i="7"/>
  <c r="C57" i="7"/>
  <c r="G147" i="7"/>
  <c r="F64" i="7"/>
  <c r="G77" i="7"/>
  <c r="H168" i="7"/>
  <c r="H147" i="7"/>
  <c r="F173" i="7"/>
  <c r="H65" i="7"/>
  <c r="G71" i="7"/>
  <c r="F136" i="7"/>
  <c r="F162" i="7"/>
  <c r="H160" i="7"/>
  <c r="F119" i="7"/>
  <c r="G170" i="7"/>
  <c r="G90" i="7"/>
  <c r="H139" i="7"/>
  <c r="G116" i="7"/>
  <c r="F95" i="7"/>
  <c r="F94" i="7"/>
  <c r="H136" i="7"/>
  <c r="H161" i="7"/>
  <c r="H124" i="7"/>
  <c r="G173" i="7"/>
  <c r="F70" i="7"/>
  <c r="G114" i="7"/>
  <c r="G139" i="7"/>
  <c r="F151" i="7"/>
  <c r="G72" i="7"/>
  <c r="H77" i="7"/>
  <c r="G61" i="7"/>
  <c r="F127" i="7"/>
  <c r="H172" i="7"/>
  <c r="G127" i="7"/>
  <c r="H133" i="7"/>
  <c r="F96" i="7"/>
  <c r="H169" i="7"/>
  <c r="H120" i="7"/>
  <c r="H167" i="7"/>
  <c r="G112" i="7"/>
  <c r="F73" i="7"/>
  <c r="F159" i="7"/>
  <c r="H69" i="7"/>
  <c r="G142" i="7"/>
  <c r="F103" i="7"/>
  <c r="F92" i="7"/>
  <c r="F145" i="7"/>
  <c r="F116" i="7"/>
  <c r="H126" i="7"/>
  <c r="F84" i="7"/>
  <c r="H83" i="7"/>
  <c r="F128" i="7"/>
  <c r="F77" i="7"/>
  <c r="F99" i="7"/>
  <c r="G85" i="7"/>
  <c r="G69" i="7"/>
  <c r="G143" i="7"/>
  <c r="F123" i="7"/>
  <c r="G149" i="7"/>
  <c r="G100" i="7"/>
  <c r="F66" i="7"/>
  <c r="H118" i="7"/>
  <c r="H174" i="7"/>
  <c r="H99" i="7"/>
  <c r="F104" i="7"/>
  <c r="H94" i="7"/>
  <c r="H86" i="7"/>
  <c r="G133" i="7"/>
  <c r="N33" i="7"/>
  <c r="S39" i="7"/>
  <c r="F33" i="7"/>
  <c r="M38" i="7"/>
  <c r="H208" i="7"/>
  <c r="P38" i="7"/>
  <c r="C32" i="7"/>
  <c r="L32" i="7"/>
  <c r="F39" i="7"/>
  <c r="F208" i="7"/>
  <c r="H38" i="7"/>
  <c r="Q33" i="7"/>
  <c r="G33" i="7"/>
  <c r="R33" i="7"/>
  <c r="O39" i="7"/>
  <c r="O33" i="7"/>
  <c r="M39" i="7"/>
  <c r="Q39" i="7"/>
  <c r="D38" i="7"/>
  <c r="C33" i="7"/>
  <c r="C39" i="7"/>
  <c r="J32" i="7"/>
  <c r="T32" i="7"/>
  <c r="S38" i="7"/>
  <c r="T33" i="7"/>
  <c r="E38" i="7"/>
  <c r="R39" i="7"/>
  <c r="H32" i="7"/>
  <c r="I39" i="7"/>
  <c r="N38" i="7"/>
  <c r="L33" i="7"/>
  <c r="J38" i="7"/>
  <c r="J39" i="7"/>
  <c r="C38" i="7"/>
  <c r="E39" i="7"/>
  <c r="K38" i="7"/>
  <c r="T39" i="7"/>
  <c r="F32" i="7"/>
  <c r="F38" i="7"/>
  <c r="I33" i="7"/>
  <c r="P32" i="7"/>
  <c r="D39" i="7"/>
  <c r="G38" i="7"/>
  <c r="G32" i="7"/>
  <c r="L39" i="7"/>
  <c r="H212" i="7"/>
  <c r="M33" i="7"/>
  <c r="H33" i="7"/>
  <c r="T38" i="7"/>
  <c r="R32" i="7"/>
  <c r="K39" i="7"/>
  <c r="I38" i="7"/>
  <c r="R38" i="7"/>
  <c r="O32" i="7"/>
  <c r="F212" i="7"/>
  <c r="D32" i="7"/>
  <c r="N39" i="7"/>
  <c r="Q32" i="7"/>
  <c r="L38" i="7"/>
  <c r="O38" i="7"/>
  <c r="H39" i="7"/>
  <c r="D33" i="7"/>
  <c r="K33" i="7"/>
  <c r="N32" i="7"/>
  <c r="S32" i="7"/>
  <c r="J33" i="7"/>
  <c r="P39" i="7"/>
  <c r="G39" i="7"/>
  <c r="P33" i="7"/>
  <c r="E33" i="7"/>
  <c r="S33" i="7"/>
  <c r="I32" i="7"/>
  <c r="M32" i="7"/>
  <c r="K32" i="7"/>
  <c r="Q38" i="7"/>
  <c r="G208" i="7"/>
  <c r="G212" i="7"/>
  <c r="E32" i="7"/>
  <c r="G43" i="7" l="1"/>
  <c r="S43" i="7"/>
  <c r="G42" i="7"/>
  <c r="P43" i="7"/>
  <c r="D42" i="7"/>
  <c r="F43" i="7"/>
  <c r="E43" i="7"/>
  <c r="O43" i="7"/>
  <c r="L42" i="7"/>
  <c r="T42" i="7"/>
  <c r="R42" i="7"/>
  <c r="I43" i="7"/>
  <c r="L43" i="7"/>
  <c r="P42" i="7"/>
  <c r="I42" i="7"/>
  <c r="E42" i="7"/>
  <c r="M43" i="7"/>
  <c r="Q42" i="7"/>
  <c r="K43" i="7"/>
  <c r="D43" i="7"/>
  <c r="M42" i="7"/>
  <c r="N42" i="7"/>
  <c r="N43" i="7"/>
  <c r="J43" i="7"/>
  <c r="F42" i="7"/>
  <c r="S42" i="7"/>
  <c r="R43" i="7"/>
  <c r="H43" i="7"/>
  <c r="U38" i="7"/>
  <c r="C42" i="7"/>
  <c r="O42" i="7"/>
  <c r="C43" i="7"/>
  <c r="K42" i="7"/>
  <c r="T43" i="7"/>
  <c r="J42" i="7"/>
  <c r="H42" i="7"/>
  <c r="F184" i="7"/>
  <c r="G185" i="7"/>
  <c r="N10" i="12" s="1"/>
  <c r="F185" i="7"/>
  <c r="H184" i="7"/>
  <c r="O10" i="12" s="1"/>
  <c r="U39" i="7"/>
  <c r="Q43" i="7"/>
  <c r="F213" i="7"/>
  <c r="G213" i="7"/>
  <c r="H209" i="7"/>
  <c r="F209" i="7"/>
  <c r="G209" i="7"/>
  <c r="H213" i="7"/>
  <c r="F215" i="7" l="1"/>
  <c r="M34" i="12" s="1"/>
  <c r="H215" i="7"/>
  <c r="O34" i="12" s="1"/>
  <c r="G215" i="7"/>
  <c r="N34" i="12" s="1"/>
  <c r="M10" i="12"/>
  <c r="N12" i="12"/>
  <c r="M12" i="12"/>
  <c r="O12" i="12"/>
</calcChain>
</file>

<file path=xl/sharedStrings.xml><?xml version="1.0" encoding="utf-8"?>
<sst xmlns="http://schemas.openxmlformats.org/spreadsheetml/2006/main" count="13773" uniqueCount="229">
  <si>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</si>
  <si>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</si>
  <si>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</si>
  <si>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</si>
  <si>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</si>
  <si>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</si>
  <si>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</si>
  <si>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</si>
  <si>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</si>
  <si>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</si>
  <si>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</si>
  <si>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</si>
  <si>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</si>
  <si>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</si>
  <si>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</si>
  <si>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</si>
  <si>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</si>
  <si>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</si>
  <si>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</si>
  <si>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</si>
  <si>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</si>
  <si>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</si>
  <si>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</si>
  <si>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</si>
  <si>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</si>
  <si>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</si>
  <si>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</si>
  <si>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</si>
  <si>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</si>
  <si>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</si>
  <si>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</si>
  <si>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</si>
  <si>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</si>
  <si>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</si>
  <si>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</si>
  <si>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</si>
  <si>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</si>
  <si>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</si>
  <si>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</si>
  <si>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</si>
  <si>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</si>
  <si>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</si>
  <si>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</si>
  <si>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</si>
  <si>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</si>
  <si>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</si>
  <si>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</si>
  <si>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</si>
  <si>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</si>
  <si>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</si>
  <si>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</si>
  <si>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</si>
  <si>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</si>
  <si>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</si>
  <si>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</si>
  <si>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</si>
  <si>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</si>
  <si>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</si>
  <si>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</si>
  <si>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</si>
  <si>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</si>
  <si>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</si>
  <si>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</si>
  <si>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</si>
  <si>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</si>
  <si>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</si>
  <si>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</si>
  <si>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</si>
  <si>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</si>
  <si>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</si>
  <si>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</si>
  <si>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</si>
  <si>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</si>
  <si>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</si>
  <si>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</si>
  <si>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</si>
  <si>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</si>
  <si>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</si>
  <si>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</si>
  <si>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</si>
  <si>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</si>
  <si>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</si>
  <si>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</si>
  <si>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</si>
  <si>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</si>
  <si>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</si>
  <si>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</si>
  <si>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</si>
  <si>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</si>
  <si>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</si>
  <si>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</si>
  <si>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</si>
  <si>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</si>
  <si>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</si>
  <si>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</si>
  <si>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</si>
  <si>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</si>
  <si>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</si>
  <si>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</si>
  <si>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</si>
  <si>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</si>
  <si>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</si>
  <si>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</si>
  <si>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</si>
  <si>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</si>
  <si>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</si>
  <si>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</si>
  <si>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</si>
  <si>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</si>
  <si>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</si>
  <si>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</si>
  <si>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</si>
  <si>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</si>
  <si>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</si>
  <si>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</si>
  <si>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</si>
  <si>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</si>
  <si>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</si>
  <si>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</si>
  <si>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</si>
  <si>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</si>
  <si>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</si>
  <si>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</si>
  <si>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</si>
  <si>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</si>
  <si>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</si>
  <si>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</si>
  <si>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</si>
  <si>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</si>
  <si>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</si>
  <si>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</si>
  <si>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</si>
  <si>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</si>
  <si>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</si>
  <si>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</si>
  <si>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</si>
  <si>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</si>
  <si>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</si>
  <si>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</si>
  <si>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</si>
  <si>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</si>
  <si>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</si>
  <si>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</si>
  <si>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</si>
  <si>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</si>
  <si>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</si>
  <si>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</si>
  <si>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</si>
  <si>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</si>
  <si>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</si>
  <si>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</si>
  <si>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</si>
  <si>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</si>
  <si>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</si>
  <si>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</si>
  <si>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</si>
  <si>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</si>
  <si>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</si>
  <si>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</si>
  <si>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</si>
  <si>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</si>
  <si>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</si>
  <si>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</si>
  <si>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</si>
  <si>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</si>
  <si>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</si>
  <si>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</si>
  <si>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</si>
  <si>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</si>
  <si>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</si>
  <si>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</si>
  <si>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</si>
  <si>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</si>
  <si>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</si>
  <si>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</si>
  <si>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</si>
  <si>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</si>
  <si>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</si>
  <si>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</si>
  <si>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</si>
  <si>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</si>
  <si>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</si>
  <si>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</si>
  <si>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</si>
  <si>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</si>
  <si>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</si>
  <si>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</si>
  <si>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</si>
  <si>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</si>
  <si>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</si>
  <si>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</si>
  <si>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</si>
  <si>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</si>
  <si>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</si>
  <si>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</si>
  <si>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</si>
  <si>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</si>
  <si>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</si>
  <si>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</si>
  <si>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</si>
  <si>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</si>
  <si>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</si>
  <si>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</si>
  <si>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</si>
  <si>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</si>
  <si>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</si>
  <si>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</si>
  <si>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</si>
  <si>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</si>
  <si>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GRIM0005</t>
  </si>
  <si>
    <t>Chronic kidney disease (ICD-10 B52.0, D59.3, E10.2, E11.2, E12.2, E13.2, E14.2, E85.1, I12, I13, I15.0, I15.1, N00–N07, N11, N12, N14, N15, N18, N19, N25–N28, N39.1, N39.2, Q60–Q63, T82.4, T86.1), 1979–2021</t>
  </si>
  <si>
    <t>—</t>
  </si>
  <si>
    <t>Final</t>
  </si>
  <si>
    <t>Final Recast</t>
  </si>
  <si>
    <t>Preliminary Rebased</t>
  </si>
  <si>
    <t>Preliminary</t>
  </si>
  <si>
    <t>Chronic kidney disease</t>
  </si>
  <si>
    <t>B52.0, D59.3, E10.2, E11.2, E12.2, E13.2, E14.2, E85.1, I12, I13, I15.0, I15.1, N00–N07, N11, N12, N14, N15, N18, N19, N25–N28, N39.1, N39.2, Q60–Q63, T82.4, T86.1</t>
  </si>
  <si>
    <t>All causes combined</t>
  </si>
  <si>
    <t>all</t>
  </si>
  <si>
    <t>250.3, 403, 404, 580–583, 585–589, 590.0, 590.2–590.9, 593.0, 593.1, 593.3, 753.0–753.4</t>
  </si>
  <si>
    <t>None.</t>
  </si>
  <si>
    <t>A comparability factor for Chronic kidney disease (ICD-10 B52.0, D59.3, E10.2, E11.2, E12.2, E13.2, E14.2, E85.1, I12, I13, I15.0, I15.1, N00–N07, N11, N12, N14, N15, N18, N19, N25–N28, N39.1, N39.2, Q60–Q63, T82.4, T86.1) has not been calculated.</t>
  </si>
  <si>
    <r>
      <t xml:space="preserve">Australian Institute of Health and Welfare (2023) </t>
    </r>
    <r>
      <rPr>
        <i/>
        <sz val="11"/>
        <color theme="1"/>
        <rFont val="Calibri"/>
        <family val="2"/>
        <scheme val="minor"/>
      </rPr>
      <t>General Record of Incidence of Mortality GRIM) books 2021: Chronic kidney disease,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</si>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</sst>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Chronic kidney disease (ICD-10 B52.0, D59.3, E10.2, E11.2, E12.2, E13.2, E14.2, E85.1, I12, I13, I15.0, I15.1, N00–N07, N11, N12, N14, N15, N18, N19, N25–N28, N39.1, N39.2, Q60–Q63, T82.4, T86.1),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629</c:v>
                </c:pt>
                <c:pt idx="1">
                  <c:v>747</c:v>
                </c:pt>
                <c:pt idx="2">
                  <c:v>678</c:v>
                </c:pt>
                <c:pt idx="3">
                  <c:v>773</c:v>
                </c:pt>
                <c:pt idx="4">
                  <c:v>741</c:v>
                </c:pt>
                <c:pt idx="5">
                  <c:v>703</c:v>
                </c:pt>
                <c:pt idx="6">
                  <c:v>753</c:v>
                </c:pt>
                <c:pt idx="7">
                  <c:v>696</c:v>
                </c:pt>
                <c:pt idx="8">
                  <c:v>706</c:v>
                </c:pt>
                <c:pt idx="9">
                  <c:v>786</c:v>
                </c:pt>
                <c:pt idx="10">
                  <c:v>782</c:v>
                </c:pt>
                <c:pt idx="11">
                  <c:v>806</c:v>
                </c:pt>
                <c:pt idx="12">
                  <c:v>823</c:v>
                </c:pt>
                <c:pt idx="13">
                  <c:v>778</c:v>
                </c:pt>
                <c:pt idx="14">
                  <c:v>830</c:v>
                </c:pt>
                <c:pt idx="15">
                  <c:v>882</c:v>
                </c:pt>
                <c:pt idx="16">
                  <c:v>839</c:v>
                </c:pt>
                <c:pt idx="17">
                  <c:v>954</c:v>
                </c:pt>
                <c:pt idx="18">
                  <c:v>1051</c:v>
                </c:pt>
                <c:pt idx="19">
                  <c:v>1048</c:v>
                </c:pt>
                <c:pt idx="20">
                  <c:v>1073</c:v>
                </c:pt>
                <c:pt idx="21">
                  <c:v>1032</c:v>
                </c:pt>
                <c:pt idx="22">
                  <c:v>1083</c:v>
                </c:pt>
                <c:pt idx="23">
                  <c:v>1129</c:v>
                </c:pt>
                <c:pt idx="24">
                  <c:v>1121</c:v>
                </c:pt>
                <c:pt idx="25">
                  <c:v>1131</c:v>
                </c:pt>
                <c:pt idx="26">
                  <c:v>1105</c:v>
                </c:pt>
                <c:pt idx="27">
                  <c:v>1335</c:v>
                </c:pt>
                <c:pt idx="28">
                  <c:v>1369</c:v>
                </c:pt>
                <c:pt idx="29">
                  <c:v>1488</c:v>
                </c:pt>
                <c:pt idx="30">
                  <c:v>1500</c:v>
                </c:pt>
                <c:pt idx="31">
                  <c:v>1341</c:v>
                </c:pt>
                <c:pt idx="32">
                  <c:v>1452</c:v>
                </c:pt>
                <c:pt idx="33">
                  <c:v>1558</c:v>
                </c:pt>
                <c:pt idx="34">
                  <c:v>1880</c:v>
                </c:pt>
                <c:pt idx="35">
                  <c:v>1888</c:v>
                </c:pt>
                <c:pt idx="36">
                  <c:v>2055</c:v>
                </c:pt>
                <c:pt idx="37">
                  <c:v>2054</c:v>
                </c:pt>
                <c:pt idx="38">
                  <c:v>2089</c:v>
                </c:pt>
                <c:pt idx="39">
                  <c:v>1747</c:v>
                </c:pt>
                <c:pt idx="40">
                  <c:v>2007</c:v>
                </c:pt>
                <c:pt idx="41">
                  <c:v>2052</c:v>
                </c:pt>
                <c:pt idx="42">
                  <c:v>2233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907</c:v>
                </c:pt>
                <c:pt idx="1">
                  <c:v>875</c:v>
                </c:pt>
                <c:pt idx="2">
                  <c:v>964</c:v>
                </c:pt>
                <c:pt idx="3">
                  <c:v>1016</c:v>
                </c:pt>
                <c:pt idx="4">
                  <c:v>986</c:v>
                </c:pt>
                <c:pt idx="5">
                  <c:v>945</c:v>
                </c:pt>
                <c:pt idx="6">
                  <c:v>1005</c:v>
                </c:pt>
                <c:pt idx="7">
                  <c:v>992</c:v>
                </c:pt>
                <c:pt idx="8">
                  <c:v>1012</c:v>
                </c:pt>
                <c:pt idx="9">
                  <c:v>1034</c:v>
                </c:pt>
                <c:pt idx="10">
                  <c:v>1089</c:v>
                </c:pt>
                <c:pt idx="11">
                  <c:v>1021</c:v>
                </c:pt>
                <c:pt idx="12">
                  <c:v>1045</c:v>
                </c:pt>
                <c:pt idx="13">
                  <c:v>1009</c:v>
                </c:pt>
                <c:pt idx="14">
                  <c:v>1028</c:v>
                </c:pt>
                <c:pt idx="15">
                  <c:v>1050</c:v>
                </c:pt>
                <c:pt idx="16">
                  <c:v>1060</c:v>
                </c:pt>
                <c:pt idx="17">
                  <c:v>1126</c:v>
                </c:pt>
                <c:pt idx="18">
                  <c:v>1186</c:v>
                </c:pt>
                <c:pt idx="19">
                  <c:v>1256</c:v>
                </c:pt>
                <c:pt idx="20">
                  <c:v>1243</c:v>
                </c:pt>
                <c:pt idx="21">
                  <c:v>1205</c:v>
                </c:pt>
                <c:pt idx="22">
                  <c:v>1206</c:v>
                </c:pt>
                <c:pt idx="23">
                  <c:v>1357</c:v>
                </c:pt>
                <c:pt idx="24">
                  <c:v>1310</c:v>
                </c:pt>
                <c:pt idx="25">
                  <c:v>1232</c:v>
                </c:pt>
                <c:pt idx="26">
                  <c:v>1321</c:v>
                </c:pt>
                <c:pt idx="27">
                  <c:v>1376</c:v>
                </c:pt>
                <c:pt idx="28">
                  <c:v>1653</c:v>
                </c:pt>
                <c:pt idx="29">
                  <c:v>1771</c:v>
                </c:pt>
                <c:pt idx="30">
                  <c:v>1830</c:v>
                </c:pt>
                <c:pt idx="31">
                  <c:v>1657</c:v>
                </c:pt>
                <c:pt idx="32">
                  <c:v>1616</c:v>
                </c:pt>
                <c:pt idx="33">
                  <c:v>1731</c:v>
                </c:pt>
                <c:pt idx="34">
                  <c:v>1962</c:v>
                </c:pt>
                <c:pt idx="35">
                  <c:v>2137</c:v>
                </c:pt>
                <c:pt idx="36">
                  <c:v>2206</c:v>
                </c:pt>
                <c:pt idx="37">
                  <c:v>2204</c:v>
                </c:pt>
                <c:pt idx="38">
                  <c:v>2293</c:v>
                </c:pt>
                <c:pt idx="39">
                  <c:v>1884</c:v>
                </c:pt>
                <c:pt idx="40">
                  <c:v>2042</c:v>
                </c:pt>
                <c:pt idx="41">
                  <c:v>2166</c:v>
                </c:pt>
                <c:pt idx="42">
                  <c:v>2340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7035487559129"/>
          <c:y val="0.27979002624671911"/>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Chronic kidney disease (ICD-10 B52.0, D59.3, E10.2, E11.2, E12.2, E13.2, E14.2, E85.1, I12, I13, I15.0, I15.1, N00–N07, N11, N12, N14, N15, N18, N19, N25–N28, N39.1, N39.2, Q60–Q63, T82.4, T86.1), by sex and year, 1979–202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16.73105</c:v>
                </c:pt>
                <c:pt idx="1">
                  <c:v>19.623775999999999</c:v>
                </c:pt>
                <c:pt idx="2">
                  <c:v>17.321141999999998</c:v>
                </c:pt>
                <c:pt idx="3">
                  <c:v>19.390488999999999</c:v>
                </c:pt>
                <c:pt idx="4">
                  <c:v>17.857019999999999</c:v>
                </c:pt>
                <c:pt idx="5">
                  <c:v>16.763387999999999</c:v>
                </c:pt>
                <c:pt idx="6">
                  <c:v>17.684930000000001</c:v>
                </c:pt>
                <c:pt idx="7">
                  <c:v>15.812745</c:v>
                </c:pt>
                <c:pt idx="8">
                  <c:v>15.441948999999999</c:v>
                </c:pt>
                <c:pt idx="9">
                  <c:v>17.074439999999999</c:v>
                </c:pt>
                <c:pt idx="10">
                  <c:v>16.276516000000001</c:v>
                </c:pt>
                <c:pt idx="11">
                  <c:v>16.642150000000001</c:v>
                </c:pt>
                <c:pt idx="12">
                  <c:v>15.969376</c:v>
                </c:pt>
                <c:pt idx="13">
                  <c:v>14.496999000000001</c:v>
                </c:pt>
                <c:pt idx="14">
                  <c:v>15.134446000000001</c:v>
                </c:pt>
                <c:pt idx="15">
                  <c:v>15.739789</c:v>
                </c:pt>
                <c:pt idx="16">
                  <c:v>14.353926</c:v>
                </c:pt>
                <c:pt idx="17">
                  <c:v>15.768874</c:v>
                </c:pt>
                <c:pt idx="18">
                  <c:v>16.424921000000001</c:v>
                </c:pt>
                <c:pt idx="19">
                  <c:v>15.843456</c:v>
                </c:pt>
                <c:pt idx="20">
                  <c:v>15.887974</c:v>
                </c:pt>
                <c:pt idx="21">
                  <c:v>14.533875999999999</c:v>
                </c:pt>
                <c:pt idx="22">
                  <c:v>14.472042</c:v>
                </c:pt>
                <c:pt idx="23">
                  <c:v>14.813136999999999</c:v>
                </c:pt>
                <c:pt idx="24">
                  <c:v>14.10585</c:v>
                </c:pt>
                <c:pt idx="25">
                  <c:v>13.993312</c:v>
                </c:pt>
                <c:pt idx="26">
                  <c:v>13.092086999999999</c:v>
                </c:pt>
                <c:pt idx="27">
                  <c:v>15.112938</c:v>
                </c:pt>
                <c:pt idx="28">
                  <c:v>14.935701999999999</c:v>
                </c:pt>
                <c:pt idx="29">
                  <c:v>15.620469999999999</c:v>
                </c:pt>
                <c:pt idx="30">
                  <c:v>15.212828999999999</c:v>
                </c:pt>
                <c:pt idx="31">
                  <c:v>13.079882</c:v>
                </c:pt>
                <c:pt idx="32">
                  <c:v>13.631366</c:v>
                </c:pt>
                <c:pt idx="33">
                  <c:v>14.056533999999999</c:v>
                </c:pt>
                <c:pt idx="34">
                  <c:v>16.301534</c:v>
                </c:pt>
                <c:pt idx="35">
                  <c:v>15.736369</c:v>
                </c:pt>
                <c:pt idx="36">
                  <c:v>16.589348999999999</c:v>
                </c:pt>
                <c:pt idx="37">
                  <c:v>16.068148999999998</c:v>
                </c:pt>
                <c:pt idx="38">
                  <c:v>15.765631000000001</c:v>
                </c:pt>
                <c:pt idx="39">
                  <c:v>12.820228999999999</c:v>
                </c:pt>
                <c:pt idx="40">
                  <c:v>14.271806</c:v>
                </c:pt>
                <c:pt idx="41">
                  <c:v>14.048550000000001</c:v>
                </c:pt>
                <c:pt idx="42">
                  <c:v>14.720965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15.484821</c:v>
                </c:pt>
                <c:pt idx="1">
                  <c:v>14.550366</c:v>
                </c:pt>
                <c:pt idx="2">
                  <c:v>15.441065</c:v>
                </c:pt>
                <c:pt idx="3">
                  <c:v>15.828001</c:v>
                </c:pt>
                <c:pt idx="4">
                  <c:v>14.932323</c:v>
                </c:pt>
                <c:pt idx="5">
                  <c:v>13.840452000000001</c:v>
                </c:pt>
                <c:pt idx="6">
                  <c:v>14.329091999999999</c:v>
                </c:pt>
                <c:pt idx="7">
                  <c:v>13.583873000000001</c:v>
                </c:pt>
                <c:pt idx="8">
                  <c:v>13.54894</c:v>
                </c:pt>
                <c:pt idx="9">
                  <c:v>13.495573</c:v>
                </c:pt>
                <c:pt idx="10">
                  <c:v>13.75286</c:v>
                </c:pt>
                <c:pt idx="11">
                  <c:v>12.652581</c:v>
                </c:pt>
                <c:pt idx="12">
                  <c:v>12.477986</c:v>
                </c:pt>
                <c:pt idx="13">
                  <c:v>11.735488</c:v>
                </c:pt>
                <c:pt idx="14">
                  <c:v>11.57471</c:v>
                </c:pt>
                <c:pt idx="15">
                  <c:v>11.365059</c:v>
                </c:pt>
                <c:pt idx="16">
                  <c:v>11.138726999999999</c:v>
                </c:pt>
                <c:pt idx="17">
                  <c:v>11.445114999999999</c:v>
                </c:pt>
                <c:pt idx="18">
                  <c:v>11.680941000000001</c:v>
                </c:pt>
                <c:pt idx="19">
                  <c:v>11.939727</c:v>
                </c:pt>
                <c:pt idx="20">
                  <c:v>11.43544</c:v>
                </c:pt>
                <c:pt idx="21">
                  <c:v>10.693880999999999</c:v>
                </c:pt>
                <c:pt idx="22">
                  <c:v>10.218992999999999</c:v>
                </c:pt>
                <c:pt idx="23">
                  <c:v>11.188560000000001</c:v>
                </c:pt>
                <c:pt idx="24">
                  <c:v>10.468932000000001</c:v>
                </c:pt>
                <c:pt idx="25">
                  <c:v>9.7126484000000008</c:v>
                </c:pt>
                <c:pt idx="26">
                  <c:v>10.046189</c:v>
                </c:pt>
                <c:pt idx="27">
                  <c:v>10.080674</c:v>
                </c:pt>
                <c:pt idx="28">
                  <c:v>11.706884000000001</c:v>
                </c:pt>
                <c:pt idx="29">
                  <c:v>11.941915</c:v>
                </c:pt>
                <c:pt idx="30">
                  <c:v>12.090236000000001</c:v>
                </c:pt>
                <c:pt idx="31">
                  <c:v>10.536125</c:v>
                </c:pt>
                <c:pt idx="32">
                  <c:v>10.126429</c:v>
                </c:pt>
                <c:pt idx="33">
                  <c:v>10.451248</c:v>
                </c:pt>
                <c:pt idx="34">
                  <c:v>11.819269</c:v>
                </c:pt>
                <c:pt idx="35">
                  <c:v>12.417697</c:v>
                </c:pt>
                <c:pt idx="36">
                  <c:v>12.649518</c:v>
                </c:pt>
                <c:pt idx="37">
                  <c:v>12.295858000000001</c:v>
                </c:pt>
                <c:pt idx="38">
                  <c:v>12.645064</c:v>
                </c:pt>
                <c:pt idx="39">
                  <c:v>10.047641</c:v>
                </c:pt>
                <c:pt idx="40">
                  <c:v>10.524884</c:v>
                </c:pt>
                <c:pt idx="41">
                  <c:v>10.982851</c:v>
                </c:pt>
                <c:pt idx="42">
                  <c:v>11.542377999999999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468972166656509"/>
          <c:y val="0.28744406375150294"/>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Chronic kidney disease (ICD-10 B52.0, D59.3, E10.2, E11.2, E12.2, E13.2, E14.2, E85.1, I12, I13, I15.0, I15.1, N00–N07, N11, N12, N14, N15, N18, N19, N25–N28, N39.1, N39.2, Q60–Q63, T82.4, T86.1),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2.0610854000000001</c:v>
                </c:pt>
                <c:pt idx="1">
                  <c:v>0</c:v>
                </c:pt>
                <c:pt idx="2">
                  <c:v>0</c:v>
                </c:pt>
                <c:pt idx="3">
                  <c:v>0.13122809999999999</c:v>
                </c:pt>
                <c:pt idx="4">
                  <c:v>0.1194586</c:v>
                </c:pt>
                <c:pt idx="5">
                  <c:v>0</c:v>
                </c:pt>
                <c:pt idx="6">
                  <c:v>0.63793949999999999</c:v>
                </c:pt>
                <c:pt idx="7">
                  <c:v>0.3231909</c:v>
                </c:pt>
                <c:pt idx="8">
                  <c:v>0.6128285</c:v>
                </c:pt>
                <c:pt idx="9">
                  <c:v>2.3247220999999998</c:v>
                </c:pt>
                <c:pt idx="10">
                  <c:v>3.7775953000000002</c:v>
                </c:pt>
                <c:pt idx="11">
                  <c:v>6.4259008</c:v>
                </c:pt>
                <c:pt idx="12">
                  <c:v>10.967502</c:v>
                </c:pt>
                <c:pt idx="13">
                  <c:v>17.164963</c:v>
                </c:pt>
                <c:pt idx="14">
                  <c:v>37.318007000000001</c:v>
                </c:pt>
                <c:pt idx="15">
                  <c:v>69.358141000000003</c:v>
                </c:pt>
                <c:pt idx="16">
                  <c:v>164.42499000000001</c:v>
                </c:pt>
                <c:pt idx="17">
                  <c:v>494.21264000000002</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1.0904100000000001</c:v>
                </c:pt>
                <c:pt idx="1">
                  <c:v>0.12735920000000001</c:v>
                </c:pt>
                <c:pt idx="2">
                  <c:v>0</c:v>
                </c:pt>
                <c:pt idx="3">
                  <c:v>0</c:v>
                </c:pt>
                <c:pt idx="4">
                  <c:v>0</c:v>
                </c:pt>
                <c:pt idx="5">
                  <c:v>0.33199869999999998</c:v>
                </c:pt>
                <c:pt idx="6">
                  <c:v>0.10426530000000001</c:v>
                </c:pt>
                <c:pt idx="7">
                  <c:v>0.42592020000000003</c:v>
                </c:pt>
                <c:pt idx="8">
                  <c:v>1.192448</c:v>
                </c:pt>
                <c:pt idx="9">
                  <c:v>1.8012976999999999</c:v>
                </c:pt>
                <c:pt idx="10">
                  <c:v>3.7925220999999998</c:v>
                </c:pt>
                <c:pt idx="11">
                  <c:v>4.8225309000000003</c:v>
                </c:pt>
                <c:pt idx="12">
                  <c:v>6.8980794999999997</c:v>
                </c:pt>
                <c:pt idx="13">
                  <c:v>13.733651999999999</c:v>
                </c:pt>
                <c:pt idx="14">
                  <c:v>24.320996999999998</c:v>
                </c:pt>
                <c:pt idx="15">
                  <c:v>47.454053999999999</c:v>
                </c:pt>
                <c:pt idx="16">
                  <c:v>111.69553999999999</c:v>
                </c:pt>
                <c:pt idx="17">
                  <c:v>434.17741000000001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25969192929"/>
          <c:y val="0.28744406375150294"/>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Chronic kidney disease (ICD-10 B52.0, D59.3, E10.2, E11.2, E12.2, E13.2, E14.2, E85.1, I12, I13, I15.0, I15.1, N00–N07, N11, N12, N14, N15, N18, N19, N25–N28, N39.1, N39.2, Q60–Q63, T82.4, T86.1),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-16</c:v>
                </c:pt>
                <c:pt idx="1">
                  <c:v>0</c:v>
                </c:pt>
                <c:pt idx="2">
                  <c:v>0</c:v>
                </c:pt>
                <c:pt idx="3">
                  <c:v>-1</c:v>
                </c:pt>
                <c:pt idx="4">
                  <c:v>-1</c:v>
                </c:pt>
                <c:pt idx="5">
                  <c:v>0</c:v>
                </c:pt>
                <c:pt idx="6">
                  <c:v>-6</c:v>
                </c:pt>
                <c:pt idx="7">
                  <c:v>-3</c:v>
                </c:pt>
                <c:pt idx="8">
                  <c:v>-5</c:v>
                </c:pt>
                <c:pt idx="9">
                  <c:v>-19</c:v>
                </c:pt>
                <c:pt idx="10">
                  <c:v>-30</c:v>
                </c:pt>
                <c:pt idx="11">
                  <c:v>-49</c:v>
                </c:pt>
                <c:pt idx="12">
                  <c:v>-78</c:v>
                </c:pt>
                <c:pt idx="13">
                  <c:v>-106</c:v>
                </c:pt>
                <c:pt idx="14">
                  <c:v>-207</c:v>
                </c:pt>
                <c:pt idx="15">
                  <c:v>-269</c:v>
                </c:pt>
                <c:pt idx="16">
                  <c:v>-411</c:v>
                </c:pt>
                <c:pt idx="17">
                  <c:v>-1032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8</c:v>
                </c:pt>
                <c:pt idx="1">
                  <c:v>1</c:v>
                </c:pt>
                <c:pt idx="2">
                  <c:v>0</c:v>
                </c:pt>
                <c:pt idx="3">
                  <c:v>0</c:v>
                </c:pt>
                <c:pt idx="4">
                  <c:v>0</c:v>
                </c:pt>
                <c:pt idx="5">
                  <c:v>3</c:v>
                </c:pt>
                <c:pt idx="6">
                  <c:v>1</c:v>
                </c:pt>
                <c:pt idx="7">
                  <c:v>4</c:v>
                </c:pt>
                <c:pt idx="8">
                  <c:v>10</c:v>
                </c:pt>
                <c:pt idx="9">
                  <c:v>15</c:v>
                </c:pt>
                <c:pt idx="10">
                  <c:v>31</c:v>
                </c:pt>
                <c:pt idx="11">
                  <c:v>38</c:v>
                </c:pt>
                <c:pt idx="12">
                  <c:v>52</c:v>
                </c:pt>
                <c:pt idx="13">
                  <c:v>91</c:v>
                </c:pt>
                <c:pt idx="14">
                  <c:v>144</c:v>
                </c:pt>
                <c:pt idx="15">
                  <c:v>199</c:v>
                </c:pt>
                <c:pt idx="16">
                  <c:v>330</c:v>
                </c:pt>
                <c:pt idx="17">
                  <c:v>1413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0.59817</cdr:x>
      <cdr:y>0.16131</cdr:y>
    </cdr:from>
    <cdr:to>
      <cdr:x>0.63336</cdr:x>
      <cdr:y>0.27899</cdr:y>
    </cdr:to>
    <cdr:sp macro="" textlink="">
      <cdr:nvSpPr>
        <cdr:cNvPr id="2" name="TextBox 1">
          <a:extLst xmlns:a="http://schemas.openxmlformats.org/drawingml/2006/main">
            <a:ext uri="{FF2B5EF4-FFF2-40B4-BE49-F238E27FC236}">
              <a16:creationId xmlns:a16="http://schemas.microsoft.com/office/drawing/2014/main" id="{E21D5A74-9A11-C72D-B816-9F4E4B9079CB}"/>
            </a:ext>
          </a:extLst>
        </cdr:cNvPr>
        <cdr:cNvSpPr txBox="1"/>
      </cdr:nvSpPr>
      <cdr:spPr>
        <a:xfrm xmlns:a="http://schemas.openxmlformats.org/drawingml/2006/main">
          <a:off x="3238500" y="535305"/>
          <a:ext cx="19050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ysClr val="windowText" lastClr="000000"/>
              </a:solidFill>
            </a:rPr>
            <a:t>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Chronic kidney disease (ICD-10 B52.0, D59.3, E10.2, E11.2, E12.2, E13.2, E14.2, E85.1, I12, I13, I15.0, I15.1, N00–N07, N11, N12, N14, N15, N18, N19, N25–N28, N39.1, N39.2, Q60–Q63, T82.4, T86.1),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Chronic kidney disease (ICD-10 B52.0, D59.3, E10.2, E11.2, E12.2, E13.2, E14.2, E85.1, I12, I13, I15.0, I15.1, N00–N07, N11, N12, N14, N15, N18, N19, N25–N28, N39.1, N39.2, Q60–Q63, T82.4, T86.1), 1979–2021</v>
      </c>
    </row>
    <row r="2" spans="1:3" s="6" customFormat="1" ht="23.25">
      <c r="A2" s="163"/>
      <c r="B2" s="7" t="s">
        <v>39</v>
      </c>
    </row>
    <row r="4" spans="1:3" ht="21">
      <c r="A4" s="150"/>
      <c r="B4" s="13" t="s">
        <v>38</v>
      </c>
    </row>
    <row r="5" spans="1:3" ht="15.75">
      <c r="A5" s="149"/>
      <c r="B5" s="164" t="s">
        <v>29</v>
      </c>
    </row>
    <row r="6" spans="1:3" ht="30" customHeight="1">
      <c r="A6" s="149"/>
      <c r="B6" s="214" t="s">
        <v>223</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227</v>
      </c>
      <c r="C14" s="214"/>
    </row>
    <row r="15" spans="1:3" ht="33.75" customHeight="1">
      <c r="A15" s="149"/>
      <c r="B15" s="214" t="s">
        <v>228</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Chronic kidney disease (B52.0, D59.3, E10.2, E11.2, E12.2, E13.2, E14.2, E85.1, I12, I13, I15.0, I15.1, N00–N07, N11, N12, N14, N15, N18, N19, N25–N28, N39.1, N39.2, Q60–Q63, T82.4, T86.1) are from the ICD-10 chapter All causes combined (all).</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
      </c>
    </row>
    <row r="25" spans="1:3" ht="15.75">
      <c r="A25" s="149"/>
      <c r="B25" s="167" t="s">
        <v>102</v>
      </c>
      <c r="C25" s="3" t="str">
        <f>IF(ISBLANK(Admin!$C$13)," ",Admin!$C$13)</f>
        <v/>
      </c>
    </row>
    <row r="26" spans="1:3" ht="15.75">
      <c r="A26" s="149"/>
      <c r="B26" s="168" t="s">
        <v>103</v>
      </c>
      <c r="C26" s="3" t="str">
        <f>IF(ISBLANK(Admin!$C$14)," ",Admin!$C$14)</f>
        <v/>
      </c>
    </row>
    <row r="27" spans="1:3" ht="15.75">
      <c r="A27" s="149"/>
      <c r="B27" s="169" t="s">
        <v>104</v>
      </c>
      <c r="C27" s="3" t="str">
        <f>IF(ISBLANK(Admin!$C$15)," ",Admin!$C$15)</f>
        <v/>
      </c>
    </row>
    <row r="28" spans="1:3" ht="15.75">
      <c r="A28" s="149"/>
      <c r="B28" s="170" t="s">
        <v>105</v>
      </c>
      <c r="C28" s="3" t="str">
        <f>IF(ISBLANK(Admin!$C$16)," ",Admin!$C$16)</f>
        <v/>
      </c>
    </row>
    <row r="29" spans="1:3" ht="15.75">
      <c r="A29" s="149"/>
      <c r="B29" s="171" t="s">
        <v>106</v>
      </c>
      <c r="C29" s="3" t="str">
        <f>IF(ISBLANK(Admin!$C$17)," ",Admin!$C$17)</f>
        <v/>
      </c>
    </row>
    <row r="30" spans="1:3" ht="15.75">
      <c r="A30" s="149"/>
      <c r="B30" s="172" t="s">
        <v>107</v>
      </c>
      <c r="C30" s="3" t="str">
        <f>IF(ISBLANK(Admin!$C$18)," ",Admin!$C$18)</f>
        <v/>
      </c>
    </row>
    <row r="31" spans="1:3" ht="15.75">
      <c r="A31" s="149"/>
      <c r="B31" s="173" t="s">
        <v>108</v>
      </c>
      <c r="C31" s="3" t="str">
        <f>IF(ISBLANK(Admin!$C$19)," ",Admin!$C$19)</f>
        <v>250.3, 403, 404, 580–583, 585–589, 590.0, 590.2–590.9, 593.0, 593.1, 593.3, 753.0–753.4</v>
      </c>
    </row>
    <row r="32" spans="1:3" ht="15.75">
      <c r="A32" s="149"/>
      <c r="B32" s="174" t="s">
        <v>109</v>
      </c>
      <c r="C32" s="3" t="str">
        <f>IF(ISBLANK(Admin!$C$20)," ",Admin!$C$20)</f>
        <v>B52.0, D59.3, E10.2, E11.2, E12.2, E13.2, E14.2, E85.1, I12, I13, I15.0, I15.1, N00–N07, N11, N12, N14, N15, N18, N19, N25–N28, N39.1, N39.2, Q60–Q63, T82.4, T86.1</v>
      </c>
    </row>
    <row r="33" spans="1:3" ht="15.75">
      <c r="A33" s="149"/>
      <c r="B33" s="164" t="s">
        <v>50</v>
      </c>
    </row>
    <row r="34" spans="1:3" ht="15.75">
      <c r="A34" s="149"/>
      <c r="B34" s="147" t="str">
        <f>Admin!$B$23</f>
        <v>None.</v>
      </c>
    </row>
    <row r="35" spans="1:3" ht="15.75">
      <c r="A35" s="149"/>
      <c r="B35" s="164" t="s">
        <v>57</v>
      </c>
      <c r="C35" s="76" t="s">
        <v>58</v>
      </c>
    </row>
    <row r="36" spans="1:3" ht="45">
      <c r="A36" s="149"/>
      <c r="B36" s="56" t="str">
        <f>Admin!$C$25</f>
        <v>—</v>
      </c>
      <c r="C36" s="55" t="str">
        <f>Admin!$B$25</f>
        <v>A comparability factor for Chronic kidney disease (ICD-10 B52.0, D59.3, E10.2, E11.2, E12.2, E13.2, E14.2, E85.1, I12, I13, I15.0, I15.1, N00–N07, N11, N12, N14, N15, N18, N19, N25–N28, N39.1, N39.2, Q60–Q63, T82.4, T86.1) has not been calculated.</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226</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Chronic kidney disease (ICD-10 B52.0, D59.3, E10.2, E11.2, E12.2, E13.2, E14.2, E85.1, I12, I13, I15.0, I15.1, N00–N07, N11, N12, N14, N15, N18, N19, N25–N28, N39.1, N39.2, Q60–Q63, T82.4, T86.1),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Chronic kidney disease (ICD-10 B52.0, D59.3, E10.2, E11.2, E12.2, E13.2, E14.2, E85.1, I12, I13, I15.0, I15.1, N00–N07, N11, N12, N14, N15, N18, N19, N25–N28, N39.1, N39.2, Q60–Q63, T82.4, T86.1),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Chronic kidney disease (ICD-10 B52.0, D59.3, E10.2, E11.2, E12.2, E13.2, E14.2, E85.1, I12, I13, I15.0, I15.1, N00–N07, N11, N12, N14, N15, N18, N19, N25–N28, N39.1, N39.2, Q60–Q63, T82.4, T86.1) in Australia, 1979–2021.</v>
      </c>
      <c r="M5" s="235"/>
      <c r="N5" s="235"/>
      <c r="O5" s="235"/>
      <c r="P5" s="40"/>
    </row>
    <row r="6" spans="1:16">
      <c r="B6" s="30"/>
      <c r="C6" s="28"/>
      <c r="D6" s="28"/>
      <c r="E6" s="28"/>
      <c r="F6" s="28"/>
      <c r="G6" s="28"/>
      <c r="H6" s="28"/>
      <c r="I6" s="28"/>
      <c r="J6" s="48"/>
      <c r="K6" s="48"/>
      <c r="L6" s="235"/>
      <c r="M6" s="235"/>
      <c r="N6" s="235"/>
      <c r="O6" s="235"/>
      <c r="P6" s="40"/>
    </row>
    <row r="7" spans="1:16" ht="45.75" customHeight="1">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1979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1979</v>
      </c>
      <c r="D10" s="28"/>
      <c r="E10" s="28"/>
      <c r="F10" s="28"/>
      <c r="G10" s="64">
        <v>2021</v>
      </c>
      <c r="H10" s="28"/>
      <c r="I10" s="28"/>
      <c r="J10" s="232" t="s">
        <v>116</v>
      </c>
      <c r="K10" s="60"/>
      <c r="L10" s="223" t="str">
        <f>Admin!$C$191</f>
        <v>1979 – 2021</v>
      </c>
      <c r="M10" s="226">
        <f>Admin!F$187</f>
        <v>-3.0428280035109667E-3</v>
      </c>
      <c r="N10" s="226">
        <f>Admin!G$187</f>
        <v>-6.9716546639662091E-3</v>
      </c>
      <c r="O10" s="226">
        <f>Admin!H$187</f>
        <v>-4.5768942143582514E-3</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1979 – 2021</v>
      </c>
      <c r="M12" s="226">
        <f>Admin!F$186</f>
        <v>-0.12014099533502082</v>
      </c>
      <c r="N12" s="226">
        <f>Admin!G$186</f>
        <v>-0.25460048908540828</v>
      </c>
      <c r="O12" s="226">
        <f>Admin!H$186</f>
        <v>-0.17524657084744644</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224</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Chronic kidney disease (ICD-10 B52.0, D59.3, E10.2, E11.2, E12.2, E13.2, E14.2, E85.1, I12, I13, I15.0, I15.1, N00–N07, N11, N12, N14, N15, N18, N19, N25–N28, N39.1, N39.2, Q60–Q63, T82.4, T86.1) in Australia, 1979–2021, 0–4 to 85+ years.</v>
      </c>
      <c r="M29" s="248"/>
      <c r="N29" s="248"/>
      <c r="O29" s="248"/>
      <c r="P29" s="42"/>
    </row>
    <row r="30" spans="2:16" ht="48.75" customHeight="1">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1979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1979</v>
      </c>
      <c r="D34" s="17"/>
      <c r="E34" s="64">
        <v>2021</v>
      </c>
      <c r="F34" s="17"/>
      <c r="G34" s="64" t="s">
        <v>6</v>
      </c>
      <c r="H34" s="17"/>
      <c r="I34" s="65" t="s">
        <v>23</v>
      </c>
      <c r="J34" s="52"/>
      <c r="K34" s="52"/>
      <c r="L34" s="239" t="str">
        <f>Admin!$C$219</f>
        <v>1979 – 2021</v>
      </c>
      <c r="M34" s="243">
        <f ca="1">Admin!F$215</f>
        <v>12.365105083921454</v>
      </c>
      <c r="N34" s="243">
        <f ca="1">Admin!G$215</f>
        <v>14.281051582651406</v>
      </c>
      <c r="O34" s="243">
        <f ca="1">Admin!H$215</f>
        <v>13.32793373766493</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225</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v>629</v>
      </c>
      <c r="D86" s="74">
        <v>8.6713625000000008</v>
      </c>
      <c r="E86" s="74">
        <v>16.73105</v>
      </c>
      <c r="F86" s="74" t="s">
        <v>211</v>
      </c>
      <c r="G86" s="74">
        <v>20.115496</v>
      </c>
      <c r="H86" s="74">
        <v>10.286781</v>
      </c>
      <c r="I86" s="74">
        <v>8.4142930000000007</v>
      </c>
      <c r="J86" s="74">
        <v>68.352941000000001</v>
      </c>
      <c r="K86" s="74">
        <v>73.195650000000001</v>
      </c>
      <c r="L86" s="74" t="s">
        <v>211</v>
      </c>
      <c r="M86" s="74">
        <v>1.0614779999999999</v>
      </c>
      <c r="N86" s="73">
        <v>6424</v>
      </c>
      <c r="O86" s="211">
        <v>0.90712519999999996</v>
      </c>
      <c r="P86" s="211">
        <v>0.81866830000000002</v>
      </c>
      <c r="R86" s="89">
        <v>1979</v>
      </c>
      <c r="S86" s="73">
        <v>907</v>
      </c>
      <c r="T86" s="74">
        <v>12.489729000000001</v>
      </c>
      <c r="U86" s="74">
        <v>15.484821</v>
      </c>
      <c r="V86" s="74" t="s">
        <v>211</v>
      </c>
      <c r="W86" s="74">
        <v>18.465294</v>
      </c>
      <c r="X86" s="74">
        <v>9.8548206</v>
      </c>
      <c r="Y86" s="74">
        <v>8.2548244999999998</v>
      </c>
      <c r="Z86" s="74">
        <v>72.823594</v>
      </c>
      <c r="AA86" s="74">
        <v>76.108699999999999</v>
      </c>
      <c r="AB86" s="74" t="s">
        <v>211</v>
      </c>
      <c r="AC86" s="74">
        <v>1.9171016999999999</v>
      </c>
      <c r="AD86" s="73">
        <v>6276</v>
      </c>
      <c r="AE86" s="211">
        <v>0.90289410000000003</v>
      </c>
      <c r="AF86" s="211">
        <v>1.507592</v>
      </c>
      <c r="AH86" s="89">
        <v>1979</v>
      </c>
      <c r="AI86" s="73">
        <v>1536</v>
      </c>
      <c r="AJ86" s="74">
        <v>10.581625000000001</v>
      </c>
      <c r="AK86" s="74">
        <v>15.740405000000001</v>
      </c>
      <c r="AL86" s="74" t="s">
        <v>211</v>
      </c>
      <c r="AM86" s="74">
        <v>18.817409000000001</v>
      </c>
      <c r="AN86" s="74">
        <v>9.8927344000000002</v>
      </c>
      <c r="AO86" s="74">
        <v>8.2199915000000008</v>
      </c>
      <c r="AP86" s="74">
        <v>70.992839000000004</v>
      </c>
      <c r="AQ86" s="74">
        <v>74.924999999999997</v>
      </c>
      <c r="AR86" s="74" t="s">
        <v>211</v>
      </c>
      <c r="AS86" s="74">
        <v>1.4413332000000001</v>
      </c>
      <c r="AT86" s="73">
        <v>12700</v>
      </c>
      <c r="AU86" s="211">
        <v>0.90502939999999998</v>
      </c>
      <c r="AV86" s="211">
        <v>1.0574680000000001</v>
      </c>
      <c r="AW86" s="74">
        <v>1.0804807000000001</v>
      </c>
      <c r="AY86" s="89">
        <v>1979</v>
      </c>
    </row>
    <row r="87" spans="2:51">
      <c r="B87" s="89">
        <v>1980</v>
      </c>
      <c r="C87" s="73">
        <v>747</v>
      </c>
      <c r="D87" s="74">
        <v>10.179802</v>
      </c>
      <c r="E87" s="74">
        <v>19.623775999999999</v>
      </c>
      <c r="F87" s="74" t="s">
        <v>211</v>
      </c>
      <c r="G87" s="74">
        <v>23.60277</v>
      </c>
      <c r="H87" s="74">
        <v>11.87321</v>
      </c>
      <c r="I87" s="74">
        <v>9.5840756000000003</v>
      </c>
      <c r="J87" s="74">
        <v>70.364123000000006</v>
      </c>
      <c r="K87" s="74">
        <v>74.981480000000005</v>
      </c>
      <c r="L87" s="74" t="s">
        <v>211</v>
      </c>
      <c r="M87" s="74">
        <v>1.2343435</v>
      </c>
      <c r="N87" s="73">
        <v>6235</v>
      </c>
      <c r="O87" s="211">
        <v>0.8709076</v>
      </c>
      <c r="P87" s="211">
        <v>0.80073669999999997</v>
      </c>
      <c r="R87" s="89">
        <v>1980</v>
      </c>
      <c r="S87" s="73">
        <v>875</v>
      </c>
      <c r="T87" s="74">
        <v>11.892956</v>
      </c>
      <c r="U87" s="74">
        <v>14.550366</v>
      </c>
      <c r="V87" s="74" t="s">
        <v>211</v>
      </c>
      <c r="W87" s="74">
        <v>17.281683000000001</v>
      </c>
      <c r="X87" s="74">
        <v>9.2513187000000006</v>
      </c>
      <c r="Y87" s="74">
        <v>7.6929378000000002</v>
      </c>
      <c r="Z87" s="74">
        <v>72.740571000000003</v>
      </c>
      <c r="AA87" s="74">
        <v>76.7</v>
      </c>
      <c r="AB87" s="74" t="s">
        <v>211</v>
      </c>
      <c r="AC87" s="74">
        <v>1.8162194</v>
      </c>
      <c r="AD87" s="73">
        <v>5992</v>
      </c>
      <c r="AE87" s="211">
        <v>0.85155139999999996</v>
      </c>
      <c r="AF87" s="211">
        <v>1.4794441</v>
      </c>
      <c r="AH87" s="89">
        <v>1980</v>
      </c>
      <c r="AI87" s="73">
        <v>1622</v>
      </c>
      <c r="AJ87" s="74">
        <v>11.037501000000001</v>
      </c>
      <c r="AK87" s="74">
        <v>16.188461</v>
      </c>
      <c r="AL87" s="74" t="s">
        <v>211</v>
      </c>
      <c r="AM87" s="74">
        <v>19.298753999999999</v>
      </c>
      <c r="AN87" s="74">
        <v>10.111964</v>
      </c>
      <c r="AO87" s="74">
        <v>8.3176816999999996</v>
      </c>
      <c r="AP87" s="74">
        <v>71.646116000000006</v>
      </c>
      <c r="AQ87" s="74">
        <v>75.781819999999996</v>
      </c>
      <c r="AR87" s="74" t="s">
        <v>211</v>
      </c>
      <c r="AS87" s="74">
        <v>1.4922489999999999</v>
      </c>
      <c r="AT87" s="73">
        <v>12227</v>
      </c>
      <c r="AU87" s="211">
        <v>0.86131310000000005</v>
      </c>
      <c r="AV87" s="211">
        <v>1.0329694</v>
      </c>
      <c r="AW87" s="74">
        <v>1.3486792000000001</v>
      </c>
      <c r="AY87" s="89">
        <v>1980</v>
      </c>
    </row>
    <row r="88" spans="2:51">
      <c r="B88" s="89">
        <v>1981</v>
      </c>
      <c r="C88" s="73">
        <v>678</v>
      </c>
      <c r="D88" s="74">
        <v>9.1027886000000002</v>
      </c>
      <c r="E88" s="74">
        <v>17.321141999999998</v>
      </c>
      <c r="F88" s="74" t="s">
        <v>211</v>
      </c>
      <c r="G88" s="74">
        <v>20.810331000000001</v>
      </c>
      <c r="H88" s="74">
        <v>10.487712999999999</v>
      </c>
      <c r="I88" s="74">
        <v>8.4065340000000006</v>
      </c>
      <c r="J88" s="74">
        <v>70.306785000000005</v>
      </c>
      <c r="K88" s="74">
        <v>75.319999999999993</v>
      </c>
      <c r="L88" s="74" t="s">
        <v>211</v>
      </c>
      <c r="M88" s="74">
        <v>1.1170423</v>
      </c>
      <c r="N88" s="73">
        <v>5754</v>
      </c>
      <c r="O88" s="211">
        <v>0.79231799999999997</v>
      </c>
      <c r="P88" s="211">
        <v>0.75544730000000004</v>
      </c>
      <c r="R88" s="89">
        <v>1981</v>
      </c>
      <c r="S88" s="73">
        <v>964</v>
      </c>
      <c r="T88" s="74">
        <v>12.896333</v>
      </c>
      <c r="U88" s="74">
        <v>15.441065</v>
      </c>
      <c r="V88" s="74" t="s">
        <v>211</v>
      </c>
      <c r="W88" s="74">
        <v>18.352833</v>
      </c>
      <c r="X88" s="74">
        <v>9.8407575000000005</v>
      </c>
      <c r="Y88" s="74">
        <v>8.2198957999999998</v>
      </c>
      <c r="Z88" s="74">
        <v>73.266598000000002</v>
      </c>
      <c r="AA88" s="74">
        <v>76.4375</v>
      </c>
      <c r="AB88" s="74" t="s">
        <v>211</v>
      </c>
      <c r="AC88" s="74">
        <v>1.9955700000000001</v>
      </c>
      <c r="AD88" s="73">
        <v>6262</v>
      </c>
      <c r="AE88" s="211">
        <v>0.87657640000000003</v>
      </c>
      <c r="AF88" s="211">
        <v>1.5869877999999999</v>
      </c>
      <c r="AH88" s="89">
        <v>1981</v>
      </c>
      <c r="AI88" s="73">
        <v>1642</v>
      </c>
      <c r="AJ88" s="74">
        <v>11.002958</v>
      </c>
      <c r="AK88" s="74">
        <v>15.866308</v>
      </c>
      <c r="AL88" s="74" t="s">
        <v>211</v>
      </c>
      <c r="AM88" s="74">
        <v>18.922540000000001</v>
      </c>
      <c r="AN88" s="74">
        <v>9.9136769999999999</v>
      </c>
      <c r="AO88" s="74">
        <v>8.1503333999999992</v>
      </c>
      <c r="AP88" s="74">
        <v>72.044458000000006</v>
      </c>
      <c r="AQ88" s="74">
        <v>75.941180000000003</v>
      </c>
      <c r="AR88" s="74" t="s">
        <v>211</v>
      </c>
      <c r="AS88" s="74">
        <v>1.5063806</v>
      </c>
      <c r="AT88" s="73">
        <v>12016</v>
      </c>
      <c r="AU88" s="211">
        <v>0.83410059999999997</v>
      </c>
      <c r="AV88" s="211">
        <v>1.0392197999999999</v>
      </c>
      <c r="AW88" s="74">
        <v>1.1217581999999999</v>
      </c>
      <c r="AY88" s="89">
        <v>1981</v>
      </c>
    </row>
    <row r="89" spans="2:51">
      <c r="B89" s="89">
        <v>1982</v>
      </c>
      <c r="C89" s="73">
        <v>773</v>
      </c>
      <c r="D89" s="74">
        <v>10.19666</v>
      </c>
      <c r="E89" s="74">
        <v>19.390488999999999</v>
      </c>
      <c r="F89" s="74" t="s">
        <v>211</v>
      </c>
      <c r="G89" s="74">
        <v>23.464984999999999</v>
      </c>
      <c r="H89" s="74">
        <v>11.707674000000001</v>
      </c>
      <c r="I89" s="74">
        <v>9.6124115999999997</v>
      </c>
      <c r="J89" s="74">
        <v>69.998705999999999</v>
      </c>
      <c r="K89" s="74">
        <v>75.129630000000006</v>
      </c>
      <c r="L89" s="74" t="s">
        <v>211</v>
      </c>
      <c r="M89" s="74">
        <v>1.2212654999999999</v>
      </c>
      <c r="N89" s="73">
        <v>6950</v>
      </c>
      <c r="O89" s="211">
        <v>0.94087089999999995</v>
      </c>
      <c r="P89" s="211">
        <v>0.88589430000000002</v>
      </c>
      <c r="R89" s="89">
        <v>1982</v>
      </c>
      <c r="S89" s="73">
        <v>1016</v>
      </c>
      <c r="T89" s="74">
        <v>13.362560999999999</v>
      </c>
      <c r="U89" s="74">
        <v>15.828001</v>
      </c>
      <c r="V89" s="74" t="s">
        <v>211</v>
      </c>
      <c r="W89" s="74">
        <v>18.93346</v>
      </c>
      <c r="X89" s="74">
        <v>9.9436432999999997</v>
      </c>
      <c r="Y89" s="74">
        <v>8.2329223999999996</v>
      </c>
      <c r="Z89" s="74">
        <v>73.996063000000007</v>
      </c>
      <c r="AA89" s="74">
        <v>76.933329999999998</v>
      </c>
      <c r="AB89" s="74" t="s">
        <v>211</v>
      </c>
      <c r="AC89" s="74">
        <v>1.9737353</v>
      </c>
      <c r="AD89" s="73">
        <v>6170</v>
      </c>
      <c r="AE89" s="211">
        <v>0.8499101</v>
      </c>
      <c r="AF89" s="211">
        <v>1.5071203</v>
      </c>
      <c r="AH89" s="89">
        <v>1982</v>
      </c>
      <c r="AI89" s="73">
        <v>1789</v>
      </c>
      <c r="AJ89" s="74">
        <v>11.781947000000001</v>
      </c>
      <c r="AK89" s="74">
        <v>16.864269</v>
      </c>
      <c r="AL89" s="74" t="s">
        <v>211</v>
      </c>
      <c r="AM89" s="74">
        <v>20.233836</v>
      </c>
      <c r="AN89" s="74">
        <v>10.471836</v>
      </c>
      <c r="AO89" s="74">
        <v>8.6589013999999995</v>
      </c>
      <c r="AP89" s="74">
        <v>72.268865000000005</v>
      </c>
      <c r="AQ89" s="74">
        <v>76.068179999999998</v>
      </c>
      <c r="AR89" s="74" t="s">
        <v>211</v>
      </c>
      <c r="AS89" s="74">
        <v>1.5587561000000001</v>
      </c>
      <c r="AT89" s="73">
        <v>13120</v>
      </c>
      <c r="AU89" s="211">
        <v>0.89578550000000001</v>
      </c>
      <c r="AV89" s="211">
        <v>1.0989120999999999</v>
      </c>
      <c r="AW89" s="74">
        <v>1.2250751</v>
      </c>
      <c r="AY89" s="89">
        <v>1982</v>
      </c>
    </row>
    <row r="90" spans="2:51">
      <c r="B90" s="89">
        <v>1983</v>
      </c>
      <c r="C90" s="73">
        <v>741</v>
      </c>
      <c r="D90" s="74">
        <v>9.6404715999999997</v>
      </c>
      <c r="E90" s="74">
        <v>17.857019999999999</v>
      </c>
      <c r="F90" s="74" t="s">
        <v>211</v>
      </c>
      <c r="G90" s="74">
        <v>21.561233999999999</v>
      </c>
      <c r="H90" s="74">
        <v>10.874048</v>
      </c>
      <c r="I90" s="74">
        <v>8.9835516999999996</v>
      </c>
      <c r="J90" s="74">
        <v>69.302294000000003</v>
      </c>
      <c r="K90" s="74">
        <v>74.557689999999994</v>
      </c>
      <c r="L90" s="74" t="s">
        <v>211</v>
      </c>
      <c r="M90" s="74">
        <v>1.2258065</v>
      </c>
      <c r="N90" s="73">
        <v>7072</v>
      </c>
      <c r="O90" s="211">
        <v>0.9449362</v>
      </c>
      <c r="P90" s="211">
        <v>0.96204069999999997</v>
      </c>
      <c r="R90" s="89">
        <v>1983</v>
      </c>
      <c r="S90" s="73">
        <v>986</v>
      </c>
      <c r="T90" s="74">
        <v>12.793355</v>
      </c>
      <c r="U90" s="74">
        <v>14.932323</v>
      </c>
      <c r="V90" s="74" t="s">
        <v>211</v>
      </c>
      <c r="W90" s="74">
        <v>17.997917999999999</v>
      </c>
      <c r="X90" s="74">
        <v>9.2331907999999991</v>
      </c>
      <c r="Y90" s="74">
        <v>7.5978583000000004</v>
      </c>
      <c r="Z90" s="74">
        <v>74.910751000000005</v>
      </c>
      <c r="AA90" s="74">
        <v>78.576920000000001</v>
      </c>
      <c r="AB90" s="74" t="s">
        <v>211</v>
      </c>
      <c r="AC90" s="74">
        <v>1.9865415</v>
      </c>
      <c r="AD90" s="73">
        <v>5477</v>
      </c>
      <c r="AE90" s="211">
        <v>0.74520920000000002</v>
      </c>
      <c r="AF90" s="211">
        <v>1.3769678999999999</v>
      </c>
      <c r="AH90" s="89">
        <v>1983</v>
      </c>
      <c r="AI90" s="73">
        <v>1727</v>
      </c>
      <c r="AJ90" s="74">
        <v>11.219041000000001</v>
      </c>
      <c r="AK90" s="74">
        <v>15.891795999999999</v>
      </c>
      <c r="AL90" s="74" t="s">
        <v>211</v>
      </c>
      <c r="AM90" s="74">
        <v>19.128990999999999</v>
      </c>
      <c r="AN90" s="74">
        <v>9.8117447000000002</v>
      </c>
      <c r="AO90" s="74">
        <v>8.1153005999999994</v>
      </c>
      <c r="AP90" s="74">
        <v>72.504343000000006</v>
      </c>
      <c r="AQ90" s="74">
        <v>76.58475</v>
      </c>
      <c r="AR90" s="74" t="s">
        <v>211</v>
      </c>
      <c r="AS90" s="74">
        <v>1.568802</v>
      </c>
      <c r="AT90" s="73">
        <v>12549</v>
      </c>
      <c r="AU90" s="211">
        <v>0.84597809999999996</v>
      </c>
      <c r="AV90" s="211">
        <v>1.1077254000000001</v>
      </c>
      <c r="AW90" s="74">
        <v>1.1958635</v>
      </c>
      <c r="AY90" s="89">
        <v>1983</v>
      </c>
    </row>
    <row r="91" spans="2:51">
      <c r="B91" s="89">
        <v>1984</v>
      </c>
      <c r="C91" s="73">
        <v>703</v>
      </c>
      <c r="D91" s="74">
        <v>9.0380667999999993</v>
      </c>
      <c r="E91" s="74">
        <v>16.763387999999999</v>
      </c>
      <c r="F91" s="74" t="s">
        <v>211</v>
      </c>
      <c r="G91" s="74">
        <v>20.286543000000002</v>
      </c>
      <c r="H91" s="74">
        <v>10.032219</v>
      </c>
      <c r="I91" s="74">
        <v>8.1698719999999998</v>
      </c>
      <c r="J91" s="74">
        <v>70.577524999999994</v>
      </c>
      <c r="K91" s="74">
        <v>75.671880000000002</v>
      </c>
      <c r="L91" s="74" t="s">
        <v>211</v>
      </c>
      <c r="M91" s="74">
        <v>1.1719206</v>
      </c>
      <c r="N91" s="73">
        <v>6000</v>
      </c>
      <c r="O91" s="211">
        <v>0.79298369999999996</v>
      </c>
      <c r="P91" s="211">
        <v>0.84976209999999996</v>
      </c>
      <c r="R91" s="89">
        <v>1984</v>
      </c>
      <c r="S91" s="73">
        <v>945</v>
      </c>
      <c r="T91" s="74">
        <v>12.113554000000001</v>
      </c>
      <c r="U91" s="74">
        <v>13.840452000000001</v>
      </c>
      <c r="V91" s="74" t="s">
        <v>211</v>
      </c>
      <c r="W91" s="74">
        <v>16.625958000000001</v>
      </c>
      <c r="X91" s="74">
        <v>8.6543101999999994</v>
      </c>
      <c r="Y91" s="74">
        <v>7.2047515999999998</v>
      </c>
      <c r="Z91" s="74">
        <v>74.514285999999998</v>
      </c>
      <c r="AA91" s="74">
        <v>77.900000000000006</v>
      </c>
      <c r="AB91" s="74" t="s">
        <v>211</v>
      </c>
      <c r="AC91" s="74">
        <v>1.8927634</v>
      </c>
      <c r="AD91" s="73">
        <v>5666</v>
      </c>
      <c r="AE91" s="211">
        <v>0.76270629999999995</v>
      </c>
      <c r="AF91" s="211">
        <v>1.4856573</v>
      </c>
      <c r="AH91" s="89">
        <v>1984</v>
      </c>
      <c r="AI91" s="73">
        <v>1648</v>
      </c>
      <c r="AJ91" s="74">
        <v>10.578077</v>
      </c>
      <c r="AK91" s="74">
        <v>14.689767</v>
      </c>
      <c r="AL91" s="74" t="s">
        <v>211</v>
      </c>
      <c r="AM91" s="74">
        <v>17.671458999999999</v>
      </c>
      <c r="AN91" s="74">
        <v>9.0497987000000002</v>
      </c>
      <c r="AO91" s="74">
        <v>7.4734531000000004</v>
      </c>
      <c r="AP91" s="74">
        <v>72.834951000000004</v>
      </c>
      <c r="AQ91" s="74">
        <v>76.936170000000004</v>
      </c>
      <c r="AR91" s="74" t="s">
        <v>211</v>
      </c>
      <c r="AS91" s="74">
        <v>1.4993540000000001</v>
      </c>
      <c r="AT91" s="73">
        <v>11666</v>
      </c>
      <c r="AU91" s="211">
        <v>0.7779838</v>
      </c>
      <c r="AV91" s="211">
        <v>1.0727751000000001</v>
      </c>
      <c r="AW91" s="74">
        <v>1.2111879999999999</v>
      </c>
      <c r="AY91" s="89">
        <v>1984</v>
      </c>
    </row>
    <row r="92" spans="2:51">
      <c r="B92" s="89">
        <v>1985</v>
      </c>
      <c r="C92" s="73">
        <v>753</v>
      </c>
      <c r="D92" s="74">
        <v>9.5525304999999996</v>
      </c>
      <c r="E92" s="74">
        <v>17.684930000000001</v>
      </c>
      <c r="F92" s="74" t="s">
        <v>211</v>
      </c>
      <c r="G92" s="74">
        <v>21.466728</v>
      </c>
      <c r="H92" s="74">
        <v>10.416387</v>
      </c>
      <c r="I92" s="74">
        <v>8.2722654999999996</v>
      </c>
      <c r="J92" s="74">
        <v>72.277556000000004</v>
      </c>
      <c r="K92" s="74">
        <v>77.057689999999994</v>
      </c>
      <c r="L92" s="74" t="s">
        <v>211</v>
      </c>
      <c r="M92" s="74">
        <v>1.1737016</v>
      </c>
      <c r="N92" s="73">
        <v>5437</v>
      </c>
      <c r="O92" s="211">
        <v>0.70973779999999997</v>
      </c>
      <c r="P92" s="211">
        <v>0.72378109999999996</v>
      </c>
      <c r="R92" s="89">
        <v>1985</v>
      </c>
      <c r="S92" s="73">
        <v>1005</v>
      </c>
      <c r="T92" s="74">
        <v>12.712533000000001</v>
      </c>
      <c r="U92" s="74">
        <v>14.329091999999999</v>
      </c>
      <c r="V92" s="74" t="s">
        <v>211</v>
      </c>
      <c r="W92" s="74">
        <v>17.260026</v>
      </c>
      <c r="X92" s="74">
        <v>8.7373957000000004</v>
      </c>
      <c r="Y92" s="74">
        <v>7.1775926999999999</v>
      </c>
      <c r="Z92" s="74">
        <v>76.007959999999997</v>
      </c>
      <c r="AA92" s="74">
        <v>79.18056</v>
      </c>
      <c r="AB92" s="74" t="s">
        <v>211</v>
      </c>
      <c r="AC92" s="74">
        <v>1.838908</v>
      </c>
      <c r="AD92" s="73">
        <v>4909</v>
      </c>
      <c r="AE92" s="211">
        <v>0.65301960000000003</v>
      </c>
      <c r="AF92" s="211">
        <v>1.2053015</v>
      </c>
      <c r="AH92" s="89">
        <v>1985</v>
      </c>
      <c r="AI92" s="73">
        <v>1758</v>
      </c>
      <c r="AJ92" s="74">
        <v>11.134819</v>
      </c>
      <c r="AK92" s="74">
        <v>15.377302</v>
      </c>
      <c r="AL92" s="74" t="s">
        <v>211</v>
      </c>
      <c r="AM92" s="74">
        <v>18.558409999999999</v>
      </c>
      <c r="AN92" s="74">
        <v>9.2690338000000008</v>
      </c>
      <c r="AO92" s="74">
        <v>7.5151383000000003</v>
      </c>
      <c r="AP92" s="74">
        <v>74.410124999999994</v>
      </c>
      <c r="AQ92" s="74">
        <v>78.057689999999994</v>
      </c>
      <c r="AR92" s="74" t="s">
        <v>211</v>
      </c>
      <c r="AS92" s="74">
        <v>1.4796982999999999</v>
      </c>
      <c r="AT92" s="73">
        <v>10346</v>
      </c>
      <c r="AU92" s="211">
        <v>0.68164619999999998</v>
      </c>
      <c r="AV92" s="211">
        <v>0.89306830000000004</v>
      </c>
      <c r="AW92" s="74">
        <v>1.2341975999999999</v>
      </c>
      <c r="AY92" s="89">
        <v>1985</v>
      </c>
    </row>
    <row r="93" spans="2:51">
      <c r="B93" s="89">
        <v>1986</v>
      </c>
      <c r="C93" s="73">
        <v>696</v>
      </c>
      <c r="D93" s="74">
        <v>8.6997966000000009</v>
      </c>
      <c r="E93" s="74">
        <v>15.812745</v>
      </c>
      <c r="F93" s="74" t="s">
        <v>211</v>
      </c>
      <c r="G93" s="74">
        <v>19.267271999999998</v>
      </c>
      <c r="H93" s="74">
        <v>9.2459463</v>
      </c>
      <c r="I93" s="74">
        <v>7.3310152999999998</v>
      </c>
      <c r="J93" s="74">
        <v>73.247125999999994</v>
      </c>
      <c r="K93" s="74">
        <v>77.615380000000002</v>
      </c>
      <c r="L93" s="74" t="s">
        <v>211</v>
      </c>
      <c r="M93" s="74">
        <v>1.1187912</v>
      </c>
      <c r="N93" s="73">
        <v>4522</v>
      </c>
      <c r="O93" s="211">
        <v>0.58225199999999999</v>
      </c>
      <c r="P93" s="211">
        <v>0.62488509999999997</v>
      </c>
      <c r="R93" s="89">
        <v>1986</v>
      </c>
      <c r="S93" s="73">
        <v>992</v>
      </c>
      <c r="T93" s="74">
        <v>12.371911000000001</v>
      </c>
      <c r="U93" s="74">
        <v>13.583873000000001</v>
      </c>
      <c r="V93" s="74" t="s">
        <v>211</v>
      </c>
      <c r="W93" s="74">
        <v>16.358832</v>
      </c>
      <c r="X93" s="74">
        <v>8.3091407999999998</v>
      </c>
      <c r="Y93" s="74">
        <v>6.8503414999999999</v>
      </c>
      <c r="Z93" s="74">
        <v>76.135081</v>
      </c>
      <c r="AA93" s="74">
        <v>79.088239999999999</v>
      </c>
      <c r="AB93" s="74" t="s">
        <v>211</v>
      </c>
      <c r="AC93" s="74">
        <v>1.8798204000000001</v>
      </c>
      <c r="AD93" s="73">
        <v>4714</v>
      </c>
      <c r="AE93" s="211">
        <v>0.61918850000000003</v>
      </c>
      <c r="AF93" s="211">
        <v>1.2083678</v>
      </c>
      <c r="AH93" s="89">
        <v>1986</v>
      </c>
      <c r="AI93" s="73">
        <v>1688</v>
      </c>
      <c r="AJ93" s="74">
        <v>10.537914000000001</v>
      </c>
      <c r="AK93" s="74">
        <v>14.186591999999999</v>
      </c>
      <c r="AL93" s="74" t="s">
        <v>211</v>
      </c>
      <c r="AM93" s="74">
        <v>17.154145</v>
      </c>
      <c r="AN93" s="74">
        <v>8.5280818000000007</v>
      </c>
      <c r="AO93" s="74">
        <v>6.9239587</v>
      </c>
      <c r="AP93" s="74">
        <v>74.944312999999994</v>
      </c>
      <c r="AQ93" s="74">
        <v>78.413790000000006</v>
      </c>
      <c r="AR93" s="74" t="s">
        <v>211</v>
      </c>
      <c r="AS93" s="74">
        <v>1.4680686000000001</v>
      </c>
      <c r="AT93" s="73">
        <v>9236</v>
      </c>
      <c r="AU93" s="211">
        <v>0.60053630000000002</v>
      </c>
      <c r="AV93" s="211">
        <v>0.82925859999999996</v>
      </c>
      <c r="AW93" s="74">
        <v>1.1640822</v>
      </c>
      <c r="AY93" s="89">
        <v>1986</v>
      </c>
    </row>
    <row r="94" spans="2:51">
      <c r="B94" s="89">
        <v>1987</v>
      </c>
      <c r="C94" s="73">
        <v>706</v>
      </c>
      <c r="D94" s="74">
        <v>8.6964501999999992</v>
      </c>
      <c r="E94" s="74">
        <v>15.441948999999999</v>
      </c>
      <c r="F94" s="74" t="s">
        <v>211</v>
      </c>
      <c r="G94" s="74">
        <v>18.767151999999999</v>
      </c>
      <c r="H94" s="74">
        <v>9.0715842999999996</v>
      </c>
      <c r="I94" s="74">
        <v>7.2498228999999998</v>
      </c>
      <c r="J94" s="74">
        <v>72.771955000000005</v>
      </c>
      <c r="K94" s="74">
        <v>78</v>
      </c>
      <c r="L94" s="74" t="s">
        <v>211</v>
      </c>
      <c r="M94" s="74">
        <v>1.1099057999999999</v>
      </c>
      <c r="N94" s="73">
        <v>4922</v>
      </c>
      <c r="O94" s="211">
        <v>0.62509809999999999</v>
      </c>
      <c r="P94" s="211">
        <v>0.68326949999999997</v>
      </c>
      <c r="R94" s="89">
        <v>1987</v>
      </c>
      <c r="S94" s="73">
        <v>1012</v>
      </c>
      <c r="T94" s="74">
        <v>12.423856000000001</v>
      </c>
      <c r="U94" s="74">
        <v>13.54894</v>
      </c>
      <c r="V94" s="74" t="s">
        <v>211</v>
      </c>
      <c r="W94" s="74">
        <v>16.338135000000001</v>
      </c>
      <c r="X94" s="74">
        <v>8.2730721000000003</v>
      </c>
      <c r="Y94" s="74">
        <v>6.8018216999999996</v>
      </c>
      <c r="Z94" s="74">
        <v>76.038538000000003</v>
      </c>
      <c r="AA94" s="74">
        <v>79.5</v>
      </c>
      <c r="AB94" s="74" t="s">
        <v>211</v>
      </c>
      <c r="AC94" s="74">
        <v>1.8841928999999999</v>
      </c>
      <c r="AD94" s="73">
        <v>5120</v>
      </c>
      <c r="AE94" s="211">
        <v>0.66271690000000005</v>
      </c>
      <c r="AF94" s="211">
        <v>1.3503213999999999</v>
      </c>
      <c r="AH94" s="89">
        <v>1987</v>
      </c>
      <c r="AI94" s="73">
        <v>1718</v>
      </c>
      <c r="AJ94" s="74">
        <v>10.563288999999999</v>
      </c>
      <c r="AK94" s="74">
        <v>14.069144</v>
      </c>
      <c r="AL94" s="74" t="s">
        <v>211</v>
      </c>
      <c r="AM94" s="74">
        <v>17.007859</v>
      </c>
      <c r="AN94" s="74">
        <v>8.4637724999999993</v>
      </c>
      <c r="AO94" s="74">
        <v>6.8817396999999998</v>
      </c>
      <c r="AP94" s="74">
        <v>74.696157999999997</v>
      </c>
      <c r="AQ94" s="74">
        <v>78.652169999999998</v>
      </c>
      <c r="AR94" s="74" t="s">
        <v>211</v>
      </c>
      <c r="AS94" s="74">
        <v>1.4643834</v>
      </c>
      <c r="AT94" s="73">
        <v>10042</v>
      </c>
      <c r="AU94" s="211">
        <v>0.64372879999999999</v>
      </c>
      <c r="AV94" s="211">
        <v>0.91330009999999995</v>
      </c>
      <c r="AW94" s="74">
        <v>1.1397164</v>
      </c>
      <c r="AY94" s="89">
        <v>1987</v>
      </c>
    </row>
    <row r="95" spans="2:51">
      <c r="B95" s="89">
        <v>1988</v>
      </c>
      <c r="C95" s="73">
        <v>786</v>
      </c>
      <c r="D95" s="74">
        <v>9.5284911999999995</v>
      </c>
      <c r="E95" s="74">
        <v>17.074439999999999</v>
      </c>
      <c r="F95" s="74" t="s">
        <v>211</v>
      </c>
      <c r="G95" s="74">
        <v>20.854217999999999</v>
      </c>
      <c r="H95" s="74">
        <v>9.8148972000000008</v>
      </c>
      <c r="I95" s="74">
        <v>7.7059769999999999</v>
      </c>
      <c r="J95" s="74">
        <v>74.662850000000006</v>
      </c>
      <c r="K95" s="74">
        <v>78.400000000000006</v>
      </c>
      <c r="L95" s="74" t="s">
        <v>211</v>
      </c>
      <c r="M95" s="74">
        <v>1.2077443000000001</v>
      </c>
      <c r="N95" s="73">
        <v>4361</v>
      </c>
      <c r="O95" s="211">
        <v>0.54552769999999995</v>
      </c>
      <c r="P95" s="211">
        <v>0.58937209999999995</v>
      </c>
      <c r="R95" s="89">
        <v>1988</v>
      </c>
      <c r="S95" s="73">
        <v>1034</v>
      </c>
      <c r="T95" s="74">
        <v>12.48307</v>
      </c>
      <c r="U95" s="74">
        <v>13.495573</v>
      </c>
      <c r="V95" s="74" t="s">
        <v>211</v>
      </c>
      <c r="W95" s="74">
        <v>16.423289</v>
      </c>
      <c r="X95" s="74">
        <v>8.0337519999999998</v>
      </c>
      <c r="Y95" s="74">
        <v>6.4391869000000002</v>
      </c>
      <c r="Z95" s="74">
        <v>77.862668999999997</v>
      </c>
      <c r="AA95" s="74">
        <v>81.061220000000006</v>
      </c>
      <c r="AB95" s="74" t="s">
        <v>211</v>
      </c>
      <c r="AC95" s="74">
        <v>1.8874124000000001</v>
      </c>
      <c r="AD95" s="73">
        <v>4012</v>
      </c>
      <c r="AE95" s="211">
        <v>0.51118140000000001</v>
      </c>
      <c r="AF95" s="211">
        <v>1.0244808000000001</v>
      </c>
      <c r="AH95" s="89">
        <v>1988</v>
      </c>
      <c r="AI95" s="73">
        <v>1820</v>
      </c>
      <c r="AJ95" s="74">
        <v>11.008843000000001</v>
      </c>
      <c r="AK95" s="74">
        <v>14.635358</v>
      </c>
      <c r="AL95" s="74" t="s">
        <v>211</v>
      </c>
      <c r="AM95" s="74">
        <v>17.808309000000001</v>
      </c>
      <c r="AN95" s="74">
        <v>8.6078629000000006</v>
      </c>
      <c r="AO95" s="74">
        <v>6.8396631000000001</v>
      </c>
      <c r="AP95" s="74">
        <v>76.480768999999995</v>
      </c>
      <c r="AQ95" s="74">
        <v>79.726029999999994</v>
      </c>
      <c r="AR95" s="74" t="s">
        <v>211</v>
      </c>
      <c r="AS95" s="74">
        <v>1.5183875</v>
      </c>
      <c r="AT95" s="73">
        <v>8373</v>
      </c>
      <c r="AU95" s="211">
        <v>0.52851239999999999</v>
      </c>
      <c r="AV95" s="211">
        <v>0.73995650000000002</v>
      </c>
      <c r="AW95" s="74">
        <v>1.2651882000000001</v>
      </c>
      <c r="AY95" s="89">
        <v>1988</v>
      </c>
    </row>
    <row r="96" spans="2:51">
      <c r="B96" s="89">
        <v>1989</v>
      </c>
      <c r="C96" s="73">
        <v>782</v>
      </c>
      <c r="D96" s="74">
        <v>9.3232990000000004</v>
      </c>
      <c r="E96" s="74">
        <v>16.276516000000001</v>
      </c>
      <c r="F96" s="74" t="s">
        <v>211</v>
      </c>
      <c r="G96" s="74">
        <v>19.912271</v>
      </c>
      <c r="H96" s="74">
        <v>9.3792571000000002</v>
      </c>
      <c r="I96" s="74">
        <v>7.2746252</v>
      </c>
      <c r="J96" s="74">
        <v>75.130435000000006</v>
      </c>
      <c r="K96" s="74">
        <v>79.08108</v>
      </c>
      <c r="L96" s="74" t="s">
        <v>211</v>
      </c>
      <c r="M96" s="74">
        <v>1.1684547000000001</v>
      </c>
      <c r="N96" s="73">
        <v>3903</v>
      </c>
      <c r="O96" s="211">
        <v>0.48062090000000002</v>
      </c>
      <c r="P96" s="211">
        <v>0.54142840000000003</v>
      </c>
      <c r="R96" s="89">
        <v>1989</v>
      </c>
      <c r="S96" s="73">
        <v>1089</v>
      </c>
      <c r="T96" s="74">
        <v>12.923014</v>
      </c>
      <c r="U96" s="74">
        <v>13.75286</v>
      </c>
      <c r="V96" s="74" t="s">
        <v>211</v>
      </c>
      <c r="W96" s="74">
        <v>16.732914000000001</v>
      </c>
      <c r="X96" s="74">
        <v>8.2599999000000004</v>
      </c>
      <c r="Y96" s="74">
        <v>6.7097575999999997</v>
      </c>
      <c r="Z96" s="74">
        <v>77.481174999999993</v>
      </c>
      <c r="AA96" s="74">
        <v>80.426829999999995</v>
      </c>
      <c r="AB96" s="74" t="s">
        <v>211</v>
      </c>
      <c r="AC96" s="74">
        <v>1.9003246</v>
      </c>
      <c r="AD96" s="73">
        <v>4363</v>
      </c>
      <c r="AE96" s="211">
        <v>0.54708270000000003</v>
      </c>
      <c r="AF96" s="211">
        <v>1.1337709</v>
      </c>
      <c r="AH96" s="89">
        <v>1989</v>
      </c>
      <c r="AI96" s="73">
        <v>1871</v>
      </c>
      <c r="AJ96" s="74">
        <v>11.127356000000001</v>
      </c>
      <c r="AK96" s="74">
        <v>14.529363</v>
      </c>
      <c r="AL96" s="74" t="s">
        <v>211</v>
      </c>
      <c r="AM96" s="74">
        <v>17.703049</v>
      </c>
      <c r="AN96" s="74">
        <v>8.5775214999999996</v>
      </c>
      <c r="AO96" s="74">
        <v>6.8313443999999999</v>
      </c>
      <c r="AP96" s="74">
        <v>76.498664000000005</v>
      </c>
      <c r="AQ96" s="74">
        <v>79.78</v>
      </c>
      <c r="AR96" s="74" t="s">
        <v>211</v>
      </c>
      <c r="AS96" s="74">
        <v>1.5060532</v>
      </c>
      <c r="AT96" s="73">
        <v>8266</v>
      </c>
      <c r="AU96" s="211">
        <v>0.51355090000000003</v>
      </c>
      <c r="AV96" s="211">
        <v>0.74758550000000001</v>
      </c>
      <c r="AW96" s="74">
        <v>1.1835004</v>
      </c>
      <c r="AY96" s="89">
        <v>1989</v>
      </c>
    </row>
    <row r="97" spans="2:51">
      <c r="B97" s="89">
        <v>1990</v>
      </c>
      <c r="C97" s="73">
        <v>806</v>
      </c>
      <c r="D97" s="74">
        <v>9.4697981999999996</v>
      </c>
      <c r="E97" s="74">
        <v>16.642150000000001</v>
      </c>
      <c r="F97" s="74" t="s">
        <v>211</v>
      </c>
      <c r="G97" s="74">
        <v>20.410053000000001</v>
      </c>
      <c r="H97" s="74">
        <v>9.5075702999999994</v>
      </c>
      <c r="I97" s="74">
        <v>7.5028079999999999</v>
      </c>
      <c r="J97" s="74">
        <v>74.502481000000003</v>
      </c>
      <c r="K97" s="74">
        <v>79</v>
      </c>
      <c r="L97" s="74" t="s">
        <v>211</v>
      </c>
      <c r="M97" s="74">
        <v>1.2465588000000001</v>
      </c>
      <c r="N97" s="73">
        <v>4770</v>
      </c>
      <c r="O97" s="211">
        <v>0.57927790000000001</v>
      </c>
      <c r="P97" s="211">
        <v>0.66842299999999999</v>
      </c>
      <c r="R97" s="89">
        <v>1990</v>
      </c>
      <c r="S97" s="73">
        <v>1021</v>
      </c>
      <c r="T97" s="74">
        <v>11.936133</v>
      </c>
      <c r="U97" s="74">
        <v>12.652581</v>
      </c>
      <c r="V97" s="74" t="s">
        <v>211</v>
      </c>
      <c r="W97" s="74">
        <v>15.307954000000001</v>
      </c>
      <c r="X97" s="74">
        <v>7.6294573999999997</v>
      </c>
      <c r="Y97" s="74">
        <v>6.2490443000000004</v>
      </c>
      <c r="Z97" s="74">
        <v>77.116551999999999</v>
      </c>
      <c r="AA97" s="74">
        <v>80.375</v>
      </c>
      <c r="AB97" s="74" t="s">
        <v>211</v>
      </c>
      <c r="AC97" s="74">
        <v>1.8428937999999999</v>
      </c>
      <c r="AD97" s="73">
        <v>4722</v>
      </c>
      <c r="AE97" s="211">
        <v>0.58381099999999997</v>
      </c>
      <c r="AF97" s="211">
        <v>1.2506687999999999</v>
      </c>
      <c r="AH97" s="89">
        <v>1990</v>
      </c>
      <c r="AI97" s="73">
        <v>1827</v>
      </c>
      <c r="AJ97" s="74">
        <v>10.706042999999999</v>
      </c>
      <c r="AK97" s="74">
        <v>13.882329</v>
      </c>
      <c r="AL97" s="74" t="s">
        <v>211</v>
      </c>
      <c r="AM97" s="74">
        <v>16.872139000000001</v>
      </c>
      <c r="AN97" s="74">
        <v>8.1957134000000007</v>
      </c>
      <c r="AO97" s="74">
        <v>6.6111763000000003</v>
      </c>
      <c r="AP97" s="74">
        <v>75.963328000000004</v>
      </c>
      <c r="AQ97" s="74">
        <v>79.810609999999997</v>
      </c>
      <c r="AR97" s="74" t="s">
        <v>211</v>
      </c>
      <c r="AS97" s="74">
        <v>1.5217391</v>
      </c>
      <c r="AT97" s="73">
        <v>9492</v>
      </c>
      <c r="AU97" s="211">
        <v>0.58152409999999999</v>
      </c>
      <c r="AV97" s="211">
        <v>0.86988560000000004</v>
      </c>
      <c r="AW97" s="74">
        <v>1.3153166000000001</v>
      </c>
      <c r="AY97" s="89">
        <v>1990</v>
      </c>
    </row>
    <row r="98" spans="2:51">
      <c r="B98" s="89">
        <v>1991</v>
      </c>
      <c r="C98" s="73">
        <v>823</v>
      </c>
      <c r="D98" s="74">
        <v>9.5526514999999996</v>
      </c>
      <c r="E98" s="74">
        <v>15.969376</v>
      </c>
      <c r="F98" s="74" t="s">
        <v>211</v>
      </c>
      <c r="G98" s="74">
        <v>19.528279000000001</v>
      </c>
      <c r="H98" s="74">
        <v>9.2903476000000005</v>
      </c>
      <c r="I98" s="74">
        <v>7.4017314000000001</v>
      </c>
      <c r="J98" s="74">
        <v>73.90401</v>
      </c>
      <c r="K98" s="74">
        <v>78.8125</v>
      </c>
      <c r="L98" s="74" t="s">
        <v>211</v>
      </c>
      <c r="M98" s="74">
        <v>1.2845926999999999</v>
      </c>
      <c r="N98" s="73">
        <v>5206</v>
      </c>
      <c r="O98" s="211">
        <v>0.62513640000000004</v>
      </c>
      <c r="P98" s="211">
        <v>0.76799839999999997</v>
      </c>
      <c r="R98" s="89">
        <v>1991</v>
      </c>
      <c r="S98" s="73">
        <v>1045</v>
      </c>
      <c r="T98" s="74">
        <v>12.054966</v>
      </c>
      <c r="U98" s="74">
        <v>12.477986</v>
      </c>
      <c r="V98" s="74" t="s">
        <v>211</v>
      </c>
      <c r="W98" s="74">
        <v>15.042652</v>
      </c>
      <c r="X98" s="74">
        <v>7.4989030000000003</v>
      </c>
      <c r="Y98" s="74">
        <v>6.0545363999999999</v>
      </c>
      <c r="Z98" s="74">
        <v>77.441147999999998</v>
      </c>
      <c r="AA98" s="74">
        <v>79.884619999999998</v>
      </c>
      <c r="AB98" s="74" t="s">
        <v>211</v>
      </c>
      <c r="AC98" s="74">
        <v>1.8972747999999999</v>
      </c>
      <c r="AD98" s="73">
        <v>4136</v>
      </c>
      <c r="AE98" s="211">
        <v>0.50514899999999996</v>
      </c>
      <c r="AF98" s="211">
        <v>1.1266071</v>
      </c>
      <c r="AH98" s="89">
        <v>1991</v>
      </c>
      <c r="AI98" s="73">
        <v>1868</v>
      </c>
      <c r="AJ98" s="74">
        <v>10.807661</v>
      </c>
      <c r="AK98" s="74">
        <v>13.590928</v>
      </c>
      <c r="AL98" s="74" t="s">
        <v>211</v>
      </c>
      <c r="AM98" s="74">
        <v>16.459747</v>
      </c>
      <c r="AN98" s="74">
        <v>8.0919295000000009</v>
      </c>
      <c r="AO98" s="74">
        <v>6.5136906000000003</v>
      </c>
      <c r="AP98" s="74">
        <v>75.882762</v>
      </c>
      <c r="AQ98" s="74">
        <v>79.410960000000003</v>
      </c>
      <c r="AR98" s="74" t="s">
        <v>211</v>
      </c>
      <c r="AS98" s="74">
        <v>1.5678243000000001</v>
      </c>
      <c r="AT98" s="73">
        <v>9342</v>
      </c>
      <c r="AU98" s="211">
        <v>0.56565160000000003</v>
      </c>
      <c r="AV98" s="211">
        <v>0.89398330000000004</v>
      </c>
      <c r="AW98" s="74">
        <v>1.2798039000000001</v>
      </c>
      <c r="AY98" s="89">
        <v>1991</v>
      </c>
    </row>
    <row r="99" spans="2:51">
      <c r="B99" s="89">
        <v>1992</v>
      </c>
      <c r="C99" s="73">
        <v>778</v>
      </c>
      <c r="D99" s="74">
        <v>8.9340506000000008</v>
      </c>
      <c r="E99" s="74">
        <v>14.496999000000001</v>
      </c>
      <c r="F99" s="74" t="s">
        <v>211</v>
      </c>
      <c r="G99" s="74">
        <v>17.685359999999999</v>
      </c>
      <c r="H99" s="74">
        <v>8.3886593000000005</v>
      </c>
      <c r="I99" s="74">
        <v>6.6353536999999996</v>
      </c>
      <c r="J99" s="74">
        <v>75.053984999999997</v>
      </c>
      <c r="K99" s="74">
        <v>79.022729999999996</v>
      </c>
      <c r="L99" s="74" t="s">
        <v>211</v>
      </c>
      <c r="M99" s="74">
        <v>1.1767375</v>
      </c>
      <c r="N99" s="73">
        <v>4255</v>
      </c>
      <c r="O99" s="211">
        <v>0.50590310000000005</v>
      </c>
      <c r="P99" s="211">
        <v>0.62967450000000003</v>
      </c>
      <c r="R99" s="89">
        <v>1992</v>
      </c>
      <c r="S99" s="73">
        <v>1009</v>
      </c>
      <c r="T99" s="74">
        <v>11.504633999999999</v>
      </c>
      <c r="U99" s="74">
        <v>11.735488</v>
      </c>
      <c r="V99" s="74" t="s">
        <v>211</v>
      </c>
      <c r="W99" s="74">
        <v>14.225529999999999</v>
      </c>
      <c r="X99" s="74">
        <v>7.0210384000000001</v>
      </c>
      <c r="Y99" s="74">
        <v>5.6808759999999996</v>
      </c>
      <c r="Z99" s="74">
        <v>77.934589000000003</v>
      </c>
      <c r="AA99" s="74">
        <v>80.548779999999994</v>
      </c>
      <c r="AB99" s="74" t="s">
        <v>211</v>
      </c>
      <c r="AC99" s="74">
        <v>1.7534103999999999</v>
      </c>
      <c r="AD99" s="73">
        <v>3823</v>
      </c>
      <c r="AE99" s="211">
        <v>0.46200940000000001</v>
      </c>
      <c r="AF99" s="211">
        <v>1.048006</v>
      </c>
      <c r="AH99" s="89">
        <v>1992</v>
      </c>
      <c r="AI99" s="73">
        <v>1787</v>
      </c>
      <c r="AJ99" s="74">
        <v>10.223910999999999</v>
      </c>
      <c r="AK99" s="74">
        <v>12.638539</v>
      </c>
      <c r="AL99" s="74" t="s">
        <v>211</v>
      </c>
      <c r="AM99" s="74">
        <v>15.344512999999999</v>
      </c>
      <c r="AN99" s="74">
        <v>7.4694628999999999</v>
      </c>
      <c r="AO99" s="74">
        <v>5.9943736999999997</v>
      </c>
      <c r="AP99" s="74">
        <v>76.68047</v>
      </c>
      <c r="AQ99" s="74">
        <v>79.737179999999995</v>
      </c>
      <c r="AR99" s="74" t="s">
        <v>211</v>
      </c>
      <c r="AS99" s="74">
        <v>1.4450913999999999</v>
      </c>
      <c r="AT99" s="73">
        <v>8078</v>
      </c>
      <c r="AU99" s="211">
        <v>0.48413509999999998</v>
      </c>
      <c r="AV99" s="211">
        <v>0.77633220000000003</v>
      </c>
      <c r="AW99" s="74">
        <v>1.2353128</v>
      </c>
      <c r="AY99" s="89">
        <v>1992</v>
      </c>
    </row>
    <row r="100" spans="2:51">
      <c r="B100" s="89">
        <v>1993</v>
      </c>
      <c r="C100" s="73">
        <v>830</v>
      </c>
      <c r="D100" s="74">
        <v>9.4511716000000003</v>
      </c>
      <c r="E100" s="74">
        <v>15.134446000000001</v>
      </c>
      <c r="F100" s="74" t="s">
        <v>211</v>
      </c>
      <c r="G100" s="74">
        <v>18.448875000000001</v>
      </c>
      <c r="H100" s="74">
        <v>8.6536808000000001</v>
      </c>
      <c r="I100" s="74">
        <v>6.7590582000000001</v>
      </c>
      <c r="J100" s="74">
        <v>75.595180999999997</v>
      </c>
      <c r="K100" s="74">
        <v>79.52</v>
      </c>
      <c r="L100" s="74" t="s">
        <v>211</v>
      </c>
      <c r="M100" s="74">
        <v>1.2751771000000001</v>
      </c>
      <c r="N100" s="73">
        <v>4133</v>
      </c>
      <c r="O100" s="211">
        <v>0.48763499999999999</v>
      </c>
      <c r="P100" s="211">
        <v>0.6329977</v>
      </c>
      <c r="R100" s="89">
        <v>1993</v>
      </c>
      <c r="S100" s="73">
        <v>1028</v>
      </c>
      <c r="T100" s="74">
        <v>11.612109</v>
      </c>
      <c r="U100" s="74">
        <v>11.57471</v>
      </c>
      <c r="V100" s="74" t="s">
        <v>211</v>
      </c>
      <c r="W100" s="74">
        <v>14.054129</v>
      </c>
      <c r="X100" s="74">
        <v>6.9057769000000002</v>
      </c>
      <c r="Y100" s="74">
        <v>5.5276174999999999</v>
      </c>
      <c r="Z100" s="74">
        <v>78.293773999999999</v>
      </c>
      <c r="AA100" s="74">
        <v>81.111109999999996</v>
      </c>
      <c r="AB100" s="74" t="s">
        <v>211</v>
      </c>
      <c r="AC100" s="74">
        <v>1.8191470999999999</v>
      </c>
      <c r="AD100" s="73">
        <v>3751</v>
      </c>
      <c r="AE100" s="211">
        <v>0.44956489999999999</v>
      </c>
      <c r="AF100" s="211">
        <v>1.0752379999999999</v>
      </c>
      <c r="AH100" s="89">
        <v>1993</v>
      </c>
      <c r="AI100" s="73">
        <v>1858</v>
      </c>
      <c r="AJ100" s="74">
        <v>10.535981</v>
      </c>
      <c r="AK100" s="74">
        <v>12.751239999999999</v>
      </c>
      <c r="AL100" s="74" t="s">
        <v>211</v>
      </c>
      <c r="AM100" s="74">
        <v>15.477926999999999</v>
      </c>
      <c r="AN100" s="74">
        <v>7.4841876000000003</v>
      </c>
      <c r="AO100" s="74">
        <v>5.9285332000000004</v>
      </c>
      <c r="AP100" s="74">
        <v>77.088267000000002</v>
      </c>
      <c r="AQ100" s="74">
        <v>80.341769999999997</v>
      </c>
      <c r="AR100" s="74" t="s">
        <v>211</v>
      </c>
      <c r="AS100" s="74">
        <v>1.5279731000000001</v>
      </c>
      <c r="AT100" s="73">
        <v>7884</v>
      </c>
      <c r="AU100" s="211">
        <v>0.46874929999999998</v>
      </c>
      <c r="AV100" s="211">
        <v>0.7870007</v>
      </c>
      <c r="AW100" s="74">
        <v>1.3075443</v>
      </c>
      <c r="AY100" s="89">
        <v>1993</v>
      </c>
    </row>
    <row r="101" spans="2:51">
      <c r="B101" s="89">
        <v>1994</v>
      </c>
      <c r="C101" s="73">
        <v>882</v>
      </c>
      <c r="D101" s="74">
        <v>9.9507235999999999</v>
      </c>
      <c r="E101" s="74">
        <v>15.739789</v>
      </c>
      <c r="F101" s="74" t="s">
        <v>211</v>
      </c>
      <c r="G101" s="74">
        <v>19.277383</v>
      </c>
      <c r="H101" s="74">
        <v>8.9147329000000006</v>
      </c>
      <c r="I101" s="74">
        <v>6.9396161999999997</v>
      </c>
      <c r="J101" s="74">
        <v>76.638322000000002</v>
      </c>
      <c r="K101" s="74">
        <v>79.976190000000003</v>
      </c>
      <c r="L101" s="74" t="s">
        <v>211</v>
      </c>
      <c r="M101" s="74">
        <v>1.3073638999999999</v>
      </c>
      <c r="N101" s="73">
        <v>3883</v>
      </c>
      <c r="O101" s="211">
        <v>0.45418740000000002</v>
      </c>
      <c r="P101" s="211">
        <v>0.59994040000000004</v>
      </c>
      <c r="R101" s="89">
        <v>1994</v>
      </c>
      <c r="S101" s="73">
        <v>1050</v>
      </c>
      <c r="T101" s="74">
        <v>11.742614</v>
      </c>
      <c r="U101" s="74">
        <v>11.365059</v>
      </c>
      <c r="V101" s="74" t="s">
        <v>211</v>
      </c>
      <c r="W101" s="74">
        <v>13.902562</v>
      </c>
      <c r="X101" s="74">
        <v>6.6034854999999997</v>
      </c>
      <c r="Y101" s="74">
        <v>5.2273579999999997</v>
      </c>
      <c r="Z101" s="74">
        <v>79.888570999999999</v>
      </c>
      <c r="AA101" s="74">
        <v>82.282049999999998</v>
      </c>
      <c r="AB101" s="74" t="s">
        <v>211</v>
      </c>
      <c r="AC101" s="74">
        <v>1.7728101999999999</v>
      </c>
      <c r="AD101" s="73">
        <v>2726</v>
      </c>
      <c r="AE101" s="211">
        <v>0.32372319999999999</v>
      </c>
      <c r="AF101" s="211">
        <v>0.78833750000000002</v>
      </c>
      <c r="AH101" s="89">
        <v>1994</v>
      </c>
      <c r="AI101" s="73">
        <v>1932</v>
      </c>
      <c r="AJ101" s="74">
        <v>10.850599000000001</v>
      </c>
      <c r="AK101" s="74">
        <v>12.886309000000001</v>
      </c>
      <c r="AL101" s="74" t="s">
        <v>211</v>
      </c>
      <c r="AM101" s="74">
        <v>15.736471999999999</v>
      </c>
      <c r="AN101" s="74">
        <v>7.4342284999999997</v>
      </c>
      <c r="AO101" s="74">
        <v>5.8493238999999999</v>
      </c>
      <c r="AP101" s="74">
        <v>78.404762000000005</v>
      </c>
      <c r="AQ101" s="74">
        <v>81.278480000000002</v>
      </c>
      <c r="AR101" s="74" t="s">
        <v>211</v>
      </c>
      <c r="AS101" s="74">
        <v>1.5249581999999999</v>
      </c>
      <c r="AT101" s="73">
        <v>6609</v>
      </c>
      <c r="AU101" s="211">
        <v>0.3894495</v>
      </c>
      <c r="AV101" s="211">
        <v>0.66554420000000003</v>
      </c>
      <c r="AW101" s="74">
        <v>1.3849281</v>
      </c>
      <c r="AY101" s="89">
        <v>1994</v>
      </c>
    </row>
    <row r="102" spans="2:51">
      <c r="B102" s="89">
        <v>1995</v>
      </c>
      <c r="C102" s="73">
        <v>839</v>
      </c>
      <c r="D102" s="74">
        <v>9.3633898999999996</v>
      </c>
      <c r="E102" s="74">
        <v>14.353926</v>
      </c>
      <c r="F102" s="74" t="s">
        <v>211</v>
      </c>
      <c r="G102" s="74">
        <v>17.582563</v>
      </c>
      <c r="H102" s="74">
        <v>8.1660634000000005</v>
      </c>
      <c r="I102" s="74">
        <v>6.3487282</v>
      </c>
      <c r="J102" s="74">
        <v>76.508938999999998</v>
      </c>
      <c r="K102" s="74">
        <v>80.207319999999996</v>
      </c>
      <c r="L102" s="74" t="s">
        <v>211</v>
      </c>
      <c r="M102" s="74">
        <v>1.2663960000000001</v>
      </c>
      <c r="N102" s="73">
        <v>3746</v>
      </c>
      <c r="O102" s="211">
        <v>0.43393080000000001</v>
      </c>
      <c r="P102" s="211">
        <v>0.58335190000000003</v>
      </c>
      <c r="R102" s="89">
        <v>1995</v>
      </c>
      <c r="S102" s="73">
        <v>1060</v>
      </c>
      <c r="T102" s="74">
        <v>11.719892</v>
      </c>
      <c r="U102" s="74">
        <v>11.138726999999999</v>
      </c>
      <c r="V102" s="74" t="s">
        <v>211</v>
      </c>
      <c r="W102" s="74">
        <v>13.571175999999999</v>
      </c>
      <c r="X102" s="74">
        <v>6.4959853000000001</v>
      </c>
      <c r="Y102" s="74">
        <v>5.1230203999999997</v>
      </c>
      <c r="Z102" s="74">
        <v>79.466981000000004</v>
      </c>
      <c r="AA102" s="74">
        <v>82.075000000000003</v>
      </c>
      <c r="AB102" s="74" t="s">
        <v>211</v>
      </c>
      <c r="AC102" s="74">
        <v>1.8002106</v>
      </c>
      <c r="AD102" s="73">
        <v>3042</v>
      </c>
      <c r="AE102" s="211">
        <v>0.35761569999999998</v>
      </c>
      <c r="AF102" s="211">
        <v>0.87284620000000002</v>
      </c>
      <c r="AH102" s="89">
        <v>1995</v>
      </c>
      <c r="AI102" s="73">
        <v>1899</v>
      </c>
      <c r="AJ102" s="74">
        <v>10.547139</v>
      </c>
      <c r="AK102" s="74">
        <v>12.241016999999999</v>
      </c>
      <c r="AL102" s="74" t="s">
        <v>211</v>
      </c>
      <c r="AM102" s="74">
        <v>14.925374</v>
      </c>
      <c r="AN102" s="74">
        <v>7.0856024</v>
      </c>
      <c r="AO102" s="74">
        <v>5.5608358000000004</v>
      </c>
      <c r="AP102" s="74">
        <v>78.160083999999998</v>
      </c>
      <c r="AQ102" s="74">
        <v>81.171880000000002</v>
      </c>
      <c r="AR102" s="74" t="s">
        <v>211</v>
      </c>
      <c r="AS102" s="74">
        <v>1.5175852999999999</v>
      </c>
      <c r="AT102" s="73">
        <v>6788</v>
      </c>
      <c r="AU102" s="211">
        <v>0.39605459999999998</v>
      </c>
      <c r="AV102" s="211">
        <v>0.68519560000000002</v>
      </c>
      <c r="AW102" s="74">
        <v>1.2886504999999999</v>
      </c>
      <c r="AY102" s="89">
        <v>1995</v>
      </c>
    </row>
    <row r="103" spans="2:51">
      <c r="B103" s="89">
        <v>1996</v>
      </c>
      <c r="C103" s="73">
        <v>954</v>
      </c>
      <c r="D103" s="74">
        <v>10.523617</v>
      </c>
      <c r="E103" s="74">
        <v>15.768874</v>
      </c>
      <c r="F103" s="74" t="s">
        <v>211</v>
      </c>
      <c r="G103" s="74">
        <v>19.346671000000001</v>
      </c>
      <c r="H103" s="74">
        <v>8.9331653000000006</v>
      </c>
      <c r="I103" s="74">
        <v>6.9043767999999996</v>
      </c>
      <c r="J103" s="74">
        <v>77.052411000000006</v>
      </c>
      <c r="K103" s="74">
        <v>80.413039999999995</v>
      </c>
      <c r="L103" s="74" t="s">
        <v>211</v>
      </c>
      <c r="M103" s="74">
        <v>1.3987039000000001</v>
      </c>
      <c r="N103" s="73">
        <v>3869</v>
      </c>
      <c r="O103" s="211">
        <v>0.44362780000000002</v>
      </c>
      <c r="P103" s="211">
        <v>0.59891079999999997</v>
      </c>
      <c r="R103" s="89">
        <v>1996</v>
      </c>
      <c r="S103" s="73">
        <v>1126</v>
      </c>
      <c r="T103" s="74">
        <v>12.293324</v>
      </c>
      <c r="U103" s="74">
        <v>11.445114999999999</v>
      </c>
      <c r="V103" s="74" t="s">
        <v>211</v>
      </c>
      <c r="W103" s="74">
        <v>13.967129</v>
      </c>
      <c r="X103" s="74">
        <v>6.6642277999999999</v>
      </c>
      <c r="Y103" s="74">
        <v>5.3165639000000002</v>
      </c>
      <c r="Z103" s="74">
        <v>79.909413999999998</v>
      </c>
      <c r="AA103" s="74">
        <v>82.538460000000001</v>
      </c>
      <c r="AB103" s="74" t="s">
        <v>211</v>
      </c>
      <c r="AC103" s="74">
        <v>1.8607571999999999</v>
      </c>
      <c r="AD103" s="73">
        <v>3270</v>
      </c>
      <c r="AE103" s="211">
        <v>0.38022359999999999</v>
      </c>
      <c r="AF103" s="211">
        <v>0.95844119999999999</v>
      </c>
      <c r="AH103" s="89">
        <v>1996</v>
      </c>
      <c r="AI103" s="73">
        <v>2080</v>
      </c>
      <c r="AJ103" s="74">
        <v>11.413040000000001</v>
      </c>
      <c r="AK103" s="74">
        <v>12.976336999999999</v>
      </c>
      <c r="AL103" s="74" t="s">
        <v>211</v>
      </c>
      <c r="AM103" s="74">
        <v>15.847956</v>
      </c>
      <c r="AN103" s="74">
        <v>7.4876639000000003</v>
      </c>
      <c r="AO103" s="74">
        <v>5.8919737999999997</v>
      </c>
      <c r="AP103" s="74">
        <v>78.599037999999993</v>
      </c>
      <c r="AQ103" s="74">
        <v>81.397850000000005</v>
      </c>
      <c r="AR103" s="74" t="s">
        <v>211</v>
      </c>
      <c r="AS103" s="74">
        <v>1.6159231000000001</v>
      </c>
      <c r="AT103" s="73">
        <v>7139</v>
      </c>
      <c r="AU103" s="211">
        <v>0.41214729999999999</v>
      </c>
      <c r="AV103" s="211">
        <v>0.72316740000000002</v>
      </c>
      <c r="AW103" s="74">
        <v>1.3777820000000001</v>
      </c>
      <c r="AY103" s="89">
        <v>1996</v>
      </c>
    </row>
    <row r="104" spans="2:51">
      <c r="B104" s="90">
        <v>1997</v>
      </c>
      <c r="C104" s="73">
        <v>1051</v>
      </c>
      <c r="D104" s="74">
        <v>11.478590000000001</v>
      </c>
      <c r="E104" s="74">
        <v>16.424921000000001</v>
      </c>
      <c r="F104" s="74" t="s">
        <v>211</v>
      </c>
      <c r="G104" s="74">
        <v>20.002434999999998</v>
      </c>
      <c r="H104" s="74">
        <v>9.4441372999999995</v>
      </c>
      <c r="I104" s="74">
        <v>7.3677710000000003</v>
      </c>
      <c r="J104" s="74">
        <v>76.395814000000001</v>
      </c>
      <c r="K104" s="74">
        <v>79.627660000000006</v>
      </c>
      <c r="L104" s="74" t="s">
        <v>211</v>
      </c>
      <c r="M104" s="74">
        <v>1.5512456999999999</v>
      </c>
      <c r="N104" s="73">
        <v>4647</v>
      </c>
      <c r="O104" s="211">
        <v>0.52834530000000002</v>
      </c>
      <c r="P104" s="211">
        <v>0.73171079999999999</v>
      </c>
      <c r="R104" s="90">
        <v>1997</v>
      </c>
      <c r="S104" s="73">
        <v>1186</v>
      </c>
      <c r="T104" s="74">
        <v>12.798294</v>
      </c>
      <c r="U104" s="74">
        <v>11.680941000000001</v>
      </c>
      <c r="V104" s="74" t="s">
        <v>211</v>
      </c>
      <c r="W104" s="74">
        <v>14.220340999999999</v>
      </c>
      <c r="X104" s="74">
        <v>6.8990567</v>
      </c>
      <c r="Y104" s="74">
        <v>5.5118535</v>
      </c>
      <c r="Z104" s="74">
        <v>79.463744000000005</v>
      </c>
      <c r="AA104" s="74">
        <v>82.396230000000003</v>
      </c>
      <c r="AB104" s="74" t="s">
        <v>211</v>
      </c>
      <c r="AC104" s="74">
        <v>1.9253872000000001</v>
      </c>
      <c r="AD104" s="73">
        <v>3626</v>
      </c>
      <c r="AE104" s="211">
        <v>0.4175412</v>
      </c>
      <c r="AF104" s="211">
        <v>1.0403545999999999</v>
      </c>
      <c r="AH104" s="90">
        <v>1997</v>
      </c>
      <c r="AI104" s="73">
        <v>2237</v>
      </c>
      <c r="AJ104" s="74">
        <v>12.142405999999999</v>
      </c>
      <c r="AK104" s="74">
        <v>13.401408</v>
      </c>
      <c r="AL104" s="74" t="s">
        <v>211</v>
      </c>
      <c r="AM104" s="74">
        <v>16.280821</v>
      </c>
      <c r="AN104" s="74">
        <v>7.8506600999999998</v>
      </c>
      <c r="AO104" s="74">
        <v>6.2099605000000002</v>
      </c>
      <c r="AP104" s="74">
        <v>78.022351</v>
      </c>
      <c r="AQ104" s="74">
        <v>80.961110000000005</v>
      </c>
      <c r="AR104" s="74" t="s">
        <v>211</v>
      </c>
      <c r="AS104" s="74">
        <v>1.7294163</v>
      </c>
      <c r="AT104" s="73">
        <v>8273</v>
      </c>
      <c r="AU104" s="211">
        <v>0.47329569999999999</v>
      </c>
      <c r="AV104" s="211">
        <v>0.84107509999999996</v>
      </c>
      <c r="AW104" s="74">
        <v>1.4061300000000001</v>
      </c>
      <c r="AY104" s="90">
        <v>1997</v>
      </c>
    </row>
    <row r="105" spans="2:51">
      <c r="B105" s="90">
        <v>1998</v>
      </c>
      <c r="C105" s="73">
        <v>1048</v>
      </c>
      <c r="D105" s="74">
        <v>11.338134999999999</v>
      </c>
      <c r="E105" s="74">
        <v>15.843456</v>
      </c>
      <c r="F105" s="74" t="s">
        <v>211</v>
      </c>
      <c r="G105" s="74">
        <v>19.355277000000001</v>
      </c>
      <c r="H105" s="74">
        <v>9.0222928000000007</v>
      </c>
      <c r="I105" s="74">
        <v>6.9556129000000002</v>
      </c>
      <c r="J105" s="74">
        <v>77.377863000000005</v>
      </c>
      <c r="K105" s="74">
        <v>80.025639999999996</v>
      </c>
      <c r="L105" s="74" t="s">
        <v>211</v>
      </c>
      <c r="M105" s="74">
        <v>1.5624766999999999</v>
      </c>
      <c r="N105" s="73">
        <v>3878</v>
      </c>
      <c r="O105" s="211">
        <v>0.4374248</v>
      </c>
      <c r="P105" s="211">
        <v>0.61855510000000002</v>
      </c>
      <c r="R105" s="90">
        <v>1998</v>
      </c>
      <c r="S105" s="73">
        <v>1256</v>
      </c>
      <c r="T105" s="74">
        <v>13.41244</v>
      </c>
      <c r="U105" s="74">
        <v>11.939727</v>
      </c>
      <c r="V105" s="74" t="s">
        <v>211</v>
      </c>
      <c r="W105" s="74">
        <v>14.52243</v>
      </c>
      <c r="X105" s="74">
        <v>6.9707524000000003</v>
      </c>
      <c r="Y105" s="74">
        <v>5.5311808999999998</v>
      </c>
      <c r="Z105" s="74">
        <v>79.734076000000002</v>
      </c>
      <c r="AA105" s="74">
        <v>82.84</v>
      </c>
      <c r="AB105" s="74" t="s">
        <v>211</v>
      </c>
      <c r="AC105" s="74">
        <v>2.0888423</v>
      </c>
      <c r="AD105" s="73">
        <v>3743</v>
      </c>
      <c r="AE105" s="211">
        <v>0.42727559999999998</v>
      </c>
      <c r="AF105" s="211">
        <v>1.1088925000000001</v>
      </c>
      <c r="AH105" s="90">
        <v>1998</v>
      </c>
      <c r="AI105" s="73">
        <v>2304</v>
      </c>
      <c r="AJ105" s="74">
        <v>12.382047999999999</v>
      </c>
      <c r="AK105" s="74">
        <v>13.359149</v>
      </c>
      <c r="AL105" s="74" t="s">
        <v>211</v>
      </c>
      <c r="AM105" s="74">
        <v>16.260991000000001</v>
      </c>
      <c r="AN105" s="74">
        <v>7.7324432999999999</v>
      </c>
      <c r="AO105" s="74">
        <v>6.0582231999999996</v>
      </c>
      <c r="AP105" s="74">
        <v>78.662325999999993</v>
      </c>
      <c r="AQ105" s="74">
        <v>81.529409999999999</v>
      </c>
      <c r="AR105" s="74" t="s">
        <v>211</v>
      </c>
      <c r="AS105" s="74">
        <v>1.8112923000000001</v>
      </c>
      <c r="AT105" s="73">
        <v>7621</v>
      </c>
      <c r="AU105" s="211">
        <v>0.4323805</v>
      </c>
      <c r="AV105" s="211">
        <v>0.79015930000000001</v>
      </c>
      <c r="AW105" s="74">
        <v>1.326953</v>
      </c>
      <c r="AY105" s="90">
        <v>1998</v>
      </c>
    </row>
    <row r="106" spans="2:51">
      <c r="B106" s="90">
        <v>1999</v>
      </c>
      <c r="C106" s="73">
        <v>1073</v>
      </c>
      <c r="D106" s="74">
        <v>11.488089</v>
      </c>
      <c r="E106" s="74">
        <v>15.887974</v>
      </c>
      <c r="F106" s="74" t="s">
        <v>211</v>
      </c>
      <c r="G106" s="74">
        <v>19.552143000000001</v>
      </c>
      <c r="H106" s="74">
        <v>8.9618538999999995</v>
      </c>
      <c r="I106" s="74">
        <v>6.8998866999999997</v>
      </c>
      <c r="J106" s="74">
        <v>77.643989000000005</v>
      </c>
      <c r="K106" s="74">
        <v>81.347459999999998</v>
      </c>
      <c r="L106" s="74" t="s">
        <v>211</v>
      </c>
      <c r="M106" s="74">
        <v>1.5960848999999999</v>
      </c>
      <c r="N106" s="73">
        <v>4115</v>
      </c>
      <c r="O106" s="211">
        <v>0.46004070000000002</v>
      </c>
      <c r="P106" s="211">
        <v>0.65957250000000001</v>
      </c>
      <c r="R106" s="90">
        <v>1999</v>
      </c>
      <c r="S106" s="73">
        <v>1243</v>
      </c>
      <c r="T106" s="74">
        <v>13.122674</v>
      </c>
      <c r="U106" s="74">
        <v>11.43544</v>
      </c>
      <c r="V106" s="74" t="s">
        <v>211</v>
      </c>
      <c r="W106" s="74">
        <v>13.915863999999999</v>
      </c>
      <c r="X106" s="74">
        <v>6.6983439000000002</v>
      </c>
      <c r="Y106" s="74">
        <v>5.2938853000000003</v>
      </c>
      <c r="Z106" s="74">
        <v>79.839099000000004</v>
      </c>
      <c r="AA106" s="74">
        <v>82.926230000000004</v>
      </c>
      <c r="AB106" s="74" t="s">
        <v>211</v>
      </c>
      <c r="AC106" s="74">
        <v>2.0418891000000001</v>
      </c>
      <c r="AD106" s="73">
        <v>3769</v>
      </c>
      <c r="AE106" s="211">
        <v>0.42607820000000002</v>
      </c>
      <c r="AF106" s="211">
        <v>1.1203057999999999</v>
      </c>
      <c r="AH106" s="90">
        <v>1999</v>
      </c>
      <c r="AI106" s="73">
        <v>2316</v>
      </c>
      <c r="AJ106" s="74">
        <v>12.311118</v>
      </c>
      <c r="AK106" s="74">
        <v>12.986713</v>
      </c>
      <c r="AL106" s="74" t="s">
        <v>211</v>
      </c>
      <c r="AM106" s="74">
        <v>15.861399</v>
      </c>
      <c r="AN106" s="74">
        <v>7.5021076000000004</v>
      </c>
      <c r="AO106" s="74">
        <v>5.8640032</v>
      </c>
      <c r="AP106" s="74">
        <v>78.822107000000003</v>
      </c>
      <c r="AQ106" s="74">
        <v>82.16216</v>
      </c>
      <c r="AR106" s="74" t="s">
        <v>211</v>
      </c>
      <c r="AS106" s="74">
        <v>1.8079343000000001</v>
      </c>
      <c r="AT106" s="73">
        <v>7884</v>
      </c>
      <c r="AU106" s="211">
        <v>0.4431541</v>
      </c>
      <c r="AV106" s="211">
        <v>0.82098059999999995</v>
      </c>
      <c r="AW106" s="74">
        <v>1.3893627</v>
      </c>
      <c r="AY106" s="90">
        <v>1999</v>
      </c>
    </row>
    <row r="107" spans="2:51">
      <c r="B107" s="90">
        <v>2000</v>
      </c>
      <c r="C107" s="73">
        <v>1032</v>
      </c>
      <c r="D107" s="74">
        <v>10.928191999999999</v>
      </c>
      <c r="E107" s="74">
        <v>14.533875999999999</v>
      </c>
      <c r="F107" s="74" t="s">
        <v>211</v>
      </c>
      <c r="G107" s="74">
        <v>17.790458000000001</v>
      </c>
      <c r="H107" s="74">
        <v>8.1950292999999999</v>
      </c>
      <c r="I107" s="74">
        <v>6.2670440000000003</v>
      </c>
      <c r="J107" s="74">
        <v>77.988371999999998</v>
      </c>
      <c r="K107" s="74">
        <v>80.942310000000006</v>
      </c>
      <c r="L107" s="74" t="s">
        <v>211</v>
      </c>
      <c r="M107" s="74">
        <v>1.5445171</v>
      </c>
      <c r="N107" s="73">
        <v>3657</v>
      </c>
      <c r="O107" s="211">
        <v>0.40498230000000002</v>
      </c>
      <c r="P107" s="211">
        <v>0.61252490000000004</v>
      </c>
      <c r="R107" s="90">
        <v>2000</v>
      </c>
      <c r="S107" s="73">
        <v>1205</v>
      </c>
      <c r="T107" s="74">
        <v>12.571285</v>
      </c>
      <c r="U107" s="74">
        <v>10.693880999999999</v>
      </c>
      <c r="V107" s="74" t="s">
        <v>211</v>
      </c>
      <c r="W107" s="74">
        <v>13.027538</v>
      </c>
      <c r="X107" s="74">
        <v>6.2177030999999996</v>
      </c>
      <c r="Y107" s="74">
        <v>4.8728796000000001</v>
      </c>
      <c r="Z107" s="74">
        <v>80.388382000000007</v>
      </c>
      <c r="AA107" s="74">
        <v>83.210939999999994</v>
      </c>
      <c r="AB107" s="74" t="s">
        <v>211</v>
      </c>
      <c r="AC107" s="74">
        <v>1.9601782999999999</v>
      </c>
      <c r="AD107" s="73">
        <v>3105</v>
      </c>
      <c r="AE107" s="211">
        <v>0.3474506</v>
      </c>
      <c r="AF107" s="211">
        <v>0.93300959999999999</v>
      </c>
      <c r="AH107" s="90">
        <v>2000</v>
      </c>
      <c r="AI107" s="73">
        <v>2237</v>
      </c>
      <c r="AJ107" s="74">
        <v>11.755864000000001</v>
      </c>
      <c r="AK107" s="74">
        <v>12.069875</v>
      </c>
      <c r="AL107" s="74" t="s">
        <v>211</v>
      </c>
      <c r="AM107" s="74">
        <v>14.708855</v>
      </c>
      <c r="AN107" s="74">
        <v>6.9391584999999996</v>
      </c>
      <c r="AO107" s="74">
        <v>5.3800613999999998</v>
      </c>
      <c r="AP107" s="74">
        <v>79.281180000000006</v>
      </c>
      <c r="AQ107" s="74">
        <v>82.050560000000004</v>
      </c>
      <c r="AR107" s="74" t="s">
        <v>211</v>
      </c>
      <c r="AS107" s="74">
        <v>1.7436921000000001</v>
      </c>
      <c r="AT107" s="73">
        <v>6762</v>
      </c>
      <c r="AU107" s="211">
        <v>0.37636609999999998</v>
      </c>
      <c r="AV107" s="211">
        <v>0.72722889999999996</v>
      </c>
      <c r="AW107" s="74">
        <v>1.3590834000000001</v>
      </c>
      <c r="AY107" s="90">
        <v>2000</v>
      </c>
    </row>
    <row r="108" spans="2:51">
      <c r="B108" s="90">
        <v>2001</v>
      </c>
      <c r="C108" s="73">
        <v>1083</v>
      </c>
      <c r="D108" s="74">
        <v>11.326288999999999</v>
      </c>
      <c r="E108" s="74">
        <v>14.472042</v>
      </c>
      <c r="F108" s="74" t="s">
        <v>211</v>
      </c>
      <c r="G108" s="74">
        <v>17.654447999999999</v>
      </c>
      <c r="H108" s="74">
        <v>8.3172318999999995</v>
      </c>
      <c r="I108" s="74">
        <v>6.5087061999999998</v>
      </c>
      <c r="J108" s="74">
        <v>76.837487999999993</v>
      </c>
      <c r="K108" s="74">
        <v>80.66216</v>
      </c>
      <c r="L108" s="74" t="s">
        <v>211</v>
      </c>
      <c r="M108" s="74">
        <v>1.6204084999999999</v>
      </c>
      <c r="N108" s="73">
        <v>4801</v>
      </c>
      <c r="O108" s="211">
        <v>0.526007</v>
      </c>
      <c r="P108" s="211">
        <v>0.82614189999999998</v>
      </c>
      <c r="R108" s="90">
        <v>2001</v>
      </c>
      <c r="S108" s="73">
        <v>1206</v>
      </c>
      <c r="T108" s="74">
        <v>12.416509</v>
      </c>
      <c r="U108" s="74">
        <v>10.218992999999999</v>
      </c>
      <c r="V108" s="74" t="s">
        <v>211</v>
      </c>
      <c r="W108" s="74">
        <v>12.484080000000001</v>
      </c>
      <c r="X108" s="74">
        <v>5.8485338000000002</v>
      </c>
      <c r="Y108" s="74">
        <v>4.6039376000000001</v>
      </c>
      <c r="Z108" s="74">
        <v>81.159204000000003</v>
      </c>
      <c r="AA108" s="74">
        <v>84.172409999999999</v>
      </c>
      <c r="AB108" s="74" t="s">
        <v>211</v>
      </c>
      <c r="AC108" s="74">
        <v>1.9543341000000001</v>
      </c>
      <c r="AD108" s="73">
        <v>3015</v>
      </c>
      <c r="AE108" s="211">
        <v>0.3335053</v>
      </c>
      <c r="AF108" s="211">
        <v>0.9366932</v>
      </c>
      <c r="AH108" s="90">
        <v>2001</v>
      </c>
      <c r="AI108" s="73">
        <v>2289</v>
      </c>
      <c r="AJ108" s="74">
        <v>11.875671000000001</v>
      </c>
      <c r="AK108" s="74">
        <v>11.871079</v>
      </c>
      <c r="AL108" s="74" t="s">
        <v>211</v>
      </c>
      <c r="AM108" s="74">
        <v>14.463047</v>
      </c>
      <c r="AN108" s="74">
        <v>6.8497813000000001</v>
      </c>
      <c r="AO108" s="74">
        <v>5.3927392000000003</v>
      </c>
      <c r="AP108" s="74">
        <v>79.114459999999994</v>
      </c>
      <c r="AQ108" s="74">
        <v>82.261629999999997</v>
      </c>
      <c r="AR108" s="74" t="s">
        <v>211</v>
      </c>
      <c r="AS108" s="74">
        <v>1.7807132000000001</v>
      </c>
      <c r="AT108" s="73">
        <v>7816</v>
      </c>
      <c r="AU108" s="211">
        <v>0.4302166</v>
      </c>
      <c r="AV108" s="211">
        <v>0.86554770000000003</v>
      </c>
      <c r="AW108" s="74">
        <v>1.4161906</v>
      </c>
      <c r="AY108" s="90">
        <v>2001</v>
      </c>
    </row>
    <row r="109" spans="2:51">
      <c r="B109" s="90">
        <v>2002</v>
      </c>
      <c r="C109" s="73">
        <v>1129</v>
      </c>
      <c r="D109" s="74">
        <v>11.668668</v>
      </c>
      <c r="E109" s="74">
        <v>14.813136999999999</v>
      </c>
      <c r="F109" s="74" t="s">
        <v>211</v>
      </c>
      <c r="G109" s="74">
        <v>18.253063000000001</v>
      </c>
      <c r="H109" s="74">
        <v>8.2611182000000003</v>
      </c>
      <c r="I109" s="74">
        <v>6.3435597000000001</v>
      </c>
      <c r="J109" s="74">
        <v>78.768411999999998</v>
      </c>
      <c r="K109" s="74">
        <v>81.590909999999994</v>
      </c>
      <c r="L109" s="74" t="s">
        <v>211</v>
      </c>
      <c r="M109" s="74">
        <v>1.6389635</v>
      </c>
      <c r="N109" s="73">
        <v>3640</v>
      </c>
      <c r="O109" s="211">
        <v>0.39463029999999999</v>
      </c>
      <c r="P109" s="211">
        <v>0.63856849999999998</v>
      </c>
      <c r="R109" s="90">
        <v>2002</v>
      </c>
      <c r="S109" s="73">
        <v>1357</v>
      </c>
      <c r="T109" s="74">
        <v>13.819121000000001</v>
      </c>
      <c r="U109" s="74">
        <v>11.188560000000001</v>
      </c>
      <c r="V109" s="74" t="s">
        <v>211</v>
      </c>
      <c r="W109" s="74">
        <v>13.676499</v>
      </c>
      <c r="X109" s="74">
        <v>6.3915357999999998</v>
      </c>
      <c r="Y109" s="74">
        <v>4.9962799000000002</v>
      </c>
      <c r="Z109" s="74">
        <v>81.380073999999993</v>
      </c>
      <c r="AA109" s="74">
        <v>83.895160000000004</v>
      </c>
      <c r="AB109" s="74" t="s">
        <v>211</v>
      </c>
      <c r="AC109" s="74">
        <v>2.0934251000000001</v>
      </c>
      <c r="AD109" s="73">
        <v>3047</v>
      </c>
      <c r="AE109" s="211">
        <v>0.33372309999999999</v>
      </c>
      <c r="AF109" s="211">
        <v>0.92845670000000002</v>
      </c>
      <c r="AH109" s="90">
        <v>2002</v>
      </c>
      <c r="AI109" s="73">
        <v>2486</v>
      </c>
      <c r="AJ109" s="74">
        <v>12.751849999999999</v>
      </c>
      <c r="AK109" s="74">
        <v>12.492896</v>
      </c>
      <c r="AL109" s="74" t="s">
        <v>211</v>
      </c>
      <c r="AM109" s="74">
        <v>15.305661000000001</v>
      </c>
      <c r="AN109" s="74">
        <v>7.0806196999999997</v>
      </c>
      <c r="AO109" s="74">
        <v>5.4941556</v>
      </c>
      <c r="AP109" s="74">
        <v>80.194198</v>
      </c>
      <c r="AQ109" s="74">
        <v>82.736840000000001</v>
      </c>
      <c r="AR109" s="74" t="s">
        <v>211</v>
      </c>
      <c r="AS109" s="74">
        <v>1.8592892999999999</v>
      </c>
      <c r="AT109" s="73">
        <v>6687</v>
      </c>
      <c r="AU109" s="211">
        <v>0.36433189999999999</v>
      </c>
      <c r="AV109" s="211">
        <v>0.74448570000000003</v>
      </c>
      <c r="AW109" s="74">
        <v>1.3239538</v>
      </c>
      <c r="AY109" s="90">
        <v>2002</v>
      </c>
    </row>
    <row r="110" spans="2:51">
      <c r="B110" s="90">
        <v>2003</v>
      </c>
      <c r="C110" s="73">
        <v>1121</v>
      </c>
      <c r="D110" s="74">
        <v>11.453271000000001</v>
      </c>
      <c r="E110" s="74">
        <v>14.10585</v>
      </c>
      <c r="F110" s="74" t="s">
        <v>211</v>
      </c>
      <c r="G110" s="74">
        <v>17.346710000000002</v>
      </c>
      <c r="H110" s="74">
        <v>8.0242710000000006</v>
      </c>
      <c r="I110" s="74">
        <v>6.2549546999999999</v>
      </c>
      <c r="J110" s="74">
        <v>78.002675999999994</v>
      </c>
      <c r="K110" s="74">
        <v>81.539469999999994</v>
      </c>
      <c r="L110" s="74" t="s">
        <v>211</v>
      </c>
      <c r="M110" s="74">
        <v>1.6405677999999999</v>
      </c>
      <c r="N110" s="73">
        <v>4119</v>
      </c>
      <c r="O110" s="211">
        <v>0.44200509999999998</v>
      </c>
      <c r="P110" s="211">
        <v>0.72834069999999995</v>
      </c>
      <c r="R110" s="90">
        <v>2003</v>
      </c>
      <c r="S110" s="73">
        <v>1310</v>
      </c>
      <c r="T110" s="74">
        <v>13.188176</v>
      </c>
      <c r="U110" s="74">
        <v>10.468932000000001</v>
      </c>
      <c r="V110" s="74" t="s">
        <v>211</v>
      </c>
      <c r="W110" s="74">
        <v>12.876473000000001</v>
      </c>
      <c r="X110" s="74">
        <v>5.8615098000000003</v>
      </c>
      <c r="Y110" s="74">
        <v>4.5851994999999999</v>
      </c>
      <c r="Z110" s="74">
        <v>82.586259999999996</v>
      </c>
      <c r="AA110" s="74">
        <v>85.258619999999993</v>
      </c>
      <c r="AB110" s="74" t="s">
        <v>211</v>
      </c>
      <c r="AC110" s="74">
        <v>2.0480911000000002</v>
      </c>
      <c r="AD110" s="73">
        <v>2519</v>
      </c>
      <c r="AE110" s="211">
        <v>0.27299309999999999</v>
      </c>
      <c r="AF110" s="211">
        <v>0.7838098</v>
      </c>
      <c r="AH110" s="90">
        <v>2003</v>
      </c>
      <c r="AI110" s="73">
        <v>2431</v>
      </c>
      <c r="AJ110" s="74">
        <v>12.327126</v>
      </c>
      <c r="AK110" s="74">
        <v>11.929682</v>
      </c>
      <c r="AL110" s="74" t="s">
        <v>211</v>
      </c>
      <c r="AM110" s="74">
        <v>14.652698000000001</v>
      </c>
      <c r="AN110" s="74">
        <v>6.7652438999999998</v>
      </c>
      <c r="AO110" s="74">
        <v>5.3001711</v>
      </c>
      <c r="AP110" s="74">
        <v>80.472645</v>
      </c>
      <c r="AQ110" s="74">
        <v>83.229590000000002</v>
      </c>
      <c r="AR110" s="74" t="s">
        <v>211</v>
      </c>
      <c r="AS110" s="74">
        <v>1.8376017</v>
      </c>
      <c r="AT110" s="73">
        <v>6638</v>
      </c>
      <c r="AU110" s="211">
        <v>0.35791630000000002</v>
      </c>
      <c r="AV110" s="211">
        <v>0.74844040000000001</v>
      </c>
      <c r="AW110" s="74">
        <v>1.3474010999999999</v>
      </c>
      <c r="AY110" s="90">
        <v>2003</v>
      </c>
    </row>
    <row r="111" spans="2:51">
      <c r="B111" s="90">
        <v>2004</v>
      </c>
      <c r="C111" s="73">
        <v>1131</v>
      </c>
      <c r="D111" s="74">
        <v>11.428917</v>
      </c>
      <c r="E111" s="74">
        <v>13.993312</v>
      </c>
      <c r="F111" s="74" t="s">
        <v>211</v>
      </c>
      <c r="G111" s="74">
        <v>17.263756999999998</v>
      </c>
      <c r="H111" s="74">
        <v>7.7982950999999998</v>
      </c>
      <c r="I111" s="74">
        <v>6.0068808000000002</v>
      </c>
      <c r="J111" s="74">
        <v>79.358090000000004</v>
      </c>
      <c r="K111" s="74">
        <v>82.324070000000006</v>
      </c>
      <c r="L111" s="74" t="s">
        <v>211</v>
      </c>
      <c r="M111" s="74">
        <v>1.6536297</v>
      </c>
      <c r="N111" s="73">
        <v>3566</v>
      </c>
      <c r="O111" s="211">
        <v>0.37891930000000001</v>
      </c>
      <c r="P111" s="211">
        <v>0.64780530000000003</v>
      </c>
      <c r="R111" s="90">
        <v>2004</v>
      </c>
      <c r="S111" s="73">
        <v>1232</v>
      </c>
      <c r="T111" s="74">
        <v>12.274864000000001</v>
      </c>
      <c r="U111" s="74">
        <v>9.7126484000000008</v>
      </c>
      <c r="V111" s="74" t="s">
        <v>211</v>
      </c>
      <c r="W111" s="74">
        <v>11.909651</v>
      </c>
      <c r="X111" s="74">
        <v>5.5499068999999999</v>
      </c>
      <c r="Y111" s="74">
        <v>4.3775823000000003</v>
      </c>
      <c r="Z111" s="74">
        <v>81.748377000000005</v>
      </c>
      <c r="AA111" s="74">
        <v>84.425929999999994</v>
      </c>
      <c r="AB111" s="74" t="s">
        <v>211</v>
      </c>
      <c r="AC111" s="74">
        <v>1.9216072</v>
      </c>
      <c r="AD111" s="73">
        <v>2867</v>
      </c>
      <c r="AE111" s="211">
        <v>0.30774040000000003</v>
      </c>
      <c r="AF111" s="211">
        <v>0.91275499999999998</v>
      </c>
      <c r="AH111" s="90">
        <v>2004</v>
      </c>
      <c r="AI111" s="73">
        <v>2363</v>
      </c>
      <c r="AJ111" s="74">
        <v>11.854879</v>
      </c>
      <c r="AK111" s="74">
        <v>11.301818000000001</v>
      </c>
      <c r="AL111" s="74" t="s">
        <v>211</v>
      </c>
      <c r="AM111" s="74">
        <v>13.871403000000001</v>
      </c>
      <c r="AN111" s="74">
        <v>6.4070850999999998</v>
      </c>
      <c r="AO111" s="74">
        <v>4.9995779000000002</v>
      </c>
      <c r="AP111" s="74">
        <v>80.604316999999995</v>
      </c>
      <c r="AQ111" s="74">
        <v>83.364859999999993</v>
      </c>
      <c r="AR111" s="74" t="s">
        <v>211</v>
      </c>
      <c r="AS111" s="74">
        <v>1.7832885999999999</v>
      </c>
      <c r="AT111" s="73">
        <v>6433</v>
      </c>
      <c r="AU111" s="211">
        <v>0.34350979999999998</v>
      </c>
      <c r="AV111" s="211">
        <v>0.74406240000000001</v>
      </c>
      <c r="AW111" s="74">
        <v>1.4407308000000001</v>
      </c>
      <c r="AY111" s="90">
        <v>2004</v>
      </c>
    </row>
    <row r="112" spans="2:51">
      <c r="B112" s="90">
        <v>2005</v>
      </c>
      <c r="C112" s="73">
        <v>1105</v>
      </c>
      <c r="D112" s="74">
        <v>11.028347999999999</v>
      </c>
      <c r="E112" s="74">
        <v>13.092086999999999</v>
      </c>
      <c r="F112" s="74" t="s">
        <v>211</v>
      </c>
      <c r="G112" s="74">
        <v>16.112660999999999</v>
      </c>
      <c r="H112" s="74">
        <v>7.3205019</v>
      </c>
      <c r="I112" s="74">
        <v>5.6487829999999999</v>
      </c>
      <c r="J112" s="74">
        <v>79.135746999999995</v>
      </c>
      <c r="K112" s="74">
        <v>82.377189999999999</v>
      </c>
      <c r="L112" s="74" t="s">
        <v>211</v>
      </c>
      <c r="M112" s="74">
        <v>1.6433426</v>
      </c>
      <c r="N112" s="73">
        <v>3569</v>
      </c>
      <c r="O112" s="211">
        <v>0.37498920000000002</v>
      </c>
      <c r="P112" s="211">
        <v>0.64697519999999997</v>
      </c>
      <c r="R112" s="90">
        <v>2005</v>
      </c>
      <c r="S112" s="73">
        <v>1321</v>
      </c>
      <c r="T112" s="74">
        <v>13.005539000000001</v>
      </c>
      <c r="U112" s="74">
        <v>10.046189</v>
      </c>
      <c r="V112" s="74" t="s">
        <v>211</v>
      </c>
      <c r="W112" s="74">
        <v>12.330450000000001</v>
      </c>
      <c r="X112" s="74">
        <v>5.6819842999999999</v>
      </c>
      <c r="Y112" s="74">
        <v>4.4571347000000001</v>
      </c>
      <c r="Z112" s="74">
        <v>82.204391000000001</v>
      </c>
      <c r="AA112" s="74">
        <v>84.991799999999998</v>
      </c>
      <c r="AB112" s="74" t="s">
        <v>211</v>
      </c>
      <c r="AC112" s="74">
        <v>2.0811999000000001</v>
      </c>
      <c r="AD112" s="73">
        <v>2956</v>
      </c>
      <c r="AE112" s="211">
        <v>0.31375619999999999</v>
      </c>
      <c r="AF112" s="211">
        <v>0.94108060000000004</v>
      </c>
      <c r="AH112" s="90">
        <v>2005</v>
      </c>
      <c r="AI112" s="73">
        <v>2426</v>
      </c>
      <c r="AJ112" s="74">
        <v>12.023683999999999</v>
      </c>
      <c r="AK112" s="74">
        <v>11.214325000000001</v>
      </c>
      <c r="AL112" s="74" t="s">
        <v>211</v>
      </c>
      <c r="AM112" s="74">
        <v>13.762662000000001</v>
      </c>
      <c r="AN112" s="74">
        <v>6.3283035999999999</v>
      </c>
      <c r="AO112" s="74">
        <v>4.9296477000000003</v>
      </c>
      <c r="AP112" s="74">
        <v>80.806678000000005</v>
      </c>
      <c r="AQ112" s="74">
        <v>83.727270000000004</v>
      </c>
      <c r="AR112" s="74" t="s">
        <v>211</v>
      </c>
      <c r="AS112" s="74">
        <v>1.8559603</v>
      </c>
      <c r="AT112" s="73">
        <v>6525</v>
      </c>
      <c r="AU112" s="211">
        <v>0.34452830000000001</v>
      </c>
      <c r="AV112" s="211">
        <v>0.75368089999999999</v>
      </c>
      <c r="AW112" s="74">
        <v>1.3031893000000001</v>
      </c>
      <c r="AY112" s="90">
        <v>2005</v>
      </c>
    </row>
    <row r="113" spans="2:51">
      <c r="B113" s="90">
        <v>2006</v>
      </c>
      <c r="C113" s="73">
        <v>1335</v>
      </c>
      <c r="D113" s="74">
        <v>13.140509</v>
      </c>
      <c r="E113" s="74">
        <v>15.112938</v>
      </c>
      <c r="F113" s="74" t="s">
        <v>211</v>
      </c>
      <c r="G113" s="74">
        <v>18.619253</v>
      </c>
      <c r="H113" s="74">
        <v>8.5866360000000004</v>
      </c>
      <c r="I113" s="74">
        <v>6.7656152000000001</v>
      </c>
      <c r="J113" s="74">
        <v>78.672658999999996</v>
      </c>
      <c r="K113" s="74">
        <v>82.209090000000003</v>
      </c>
      <c r="L113" s="74" t="s">
        <v>211</v>
      </c>
      <c r="M113" s="74">
        <v>1.9473130999999999</v>
      </c>
      <c r="N113" s="73">
        <v>4888</v>
      </c>
      <c r="O113" s="211">
        <v>0.50696160000000001</v>
      </c>
      <c r="P113" s="211">
        <v>0.9018716</v>
      </c>
      <c r="R113" s="90">
        <v>2006</v>
      </c>
      <c r="S113" s="73">
        <v>1376</v>
      </c>
      <c r="T113" s="74">
        <v>13.370202000000001</v>
      </c>
      <c r="U113" s="74">
        <v>10.080674</v>
      </c>
      <c r="V113" s="74" t="s">
        <v>211</v>
      </c>
      <c r="W113" s="74">
        <v>12.439686999999999</v>
      </c>
      <c r="X113" s="74">
        <v>5.6772686999999999</v>
      </c>
      <c r="Y113" s="74">
        <v>4.4819224999999996</v>
      </c>
      <c r="Z113" s="74">
        <v>82.660610000000005</v>
      </c>
      <c r="AA113" s="74">
        <v>85.746030000000005</v>
      </c>
      <c r="AB113" s="74" t="s">
        <v>211</v>
      </c>
      <c r="AC113" s="74">
        <v>2.1109798999999998</v>
      </c>
      <c r="AD113" s="73">
        <v>2980</v>
      </c>
      <c r="AE113" s="211">
        <v>0.31229040000000002</v>
      </c>
      <c r="AF113" s="211">
        <v>0.95331319999999997</v>
      </c>
      <c r="AH113" s="90">
        <v>2006</v>
      </c>
      <c r="AI113" s="73">
        <v>2711</v>
      </c>
      <c r="AJ113" s="74">
        <v>13.256098</v>
      </c>
      <c r="AK113" s="74">
        <v>12.107563000000001</v>
      </c>
      <c r="AL113" s="74" t="s">
        <v>211</v>
      </c>
      <c r="AM113" s="74">
        <v>14.897938</v>
      </c>
      <c r="AN113" s="74">
        <v>6.8938657000000001</v>
      </c>
      <c r="AO113" s="74">
        <v>5.4530111999999997</v>
      </c>
      <c r="AP113" s="74">
        <v>80.696791000000005</v>
      </c>
      <c r="AQ113" s="74">
        <v>84.056820000000002</v>
      </c>
      <c r="AR113" s="74" t="s">
        <v>211</v>
      </c>
      <c r="AS113" s="74">
        <v>2.0270826</v>
      </c>
      <c r="AT113" s="73">
        <v>7868</v>
      </c>
      <c r="AU113" s="211">
        <v>0.4101301</v>
      </c>
      <c r="AV113" s="211">
        <v>0.92068830000000002</v>
      </c>
      <c r="AW113" s="74">
        <v>1.4991992000000001</v>
      </c>
      <c r="AY113" s="90">
        <v>2006</v>
      </c>
    </row>
    <row r="114" spans="2:51">
      <c r="B114" s="90">
        <v>2007</v>
      </c>
      <c r="C114" s="73">
        <v>1369</v>
      </c>
      <c r="D114" s="74">
        <v>13.222408</v>
      </c>
      <c r="E114" s="74">
        <v>14.935701999999999</v>
      </c>
      <c r="F114" s="74" t="s">
        <v>211</v>
      </c>
      <c r="G114" s="74">
        <v>18.525213999999998</v>
      </c>
      <c r="H114" s="74">
        <v>8.2933161000000002</v>
      </c>
      <c r="I114" s="74">
        <v>6.4118756000000001</v>
      </c>
      <c r="J114" s="74">
        <v>80.145467999999994</v>
      </c>
      <c r="K114" s="74">
        <v>83.306669999999997</v>
      </c>
      <c r="L114" s="74" t="s">
        <v>211</v>
      </c>
      <c r="M114" s="74">
        <v>1.9399453</v>
      </c>
      <c r="N114" s="73">
        <v>3965</v>
      </c>
      <c r="O114" s="211">
        <v>0.40372010000000003</v>
      </c>
      <c r="P114" s="211">
        <v>0.72399990000000003</v>
      </c>
      <c r="R114" s="90">
        <v>2007</v>
      </c>
      <c r="S114" s="73">
        <v>1653</v>
      </c>
      <c r="T114" s="74">
        <v>15.781957</v>
      </c>
      <c r="U114" s="74">
        <v>11.706884000000001</v>
      </c>
      <c r="V114" s="74" t="s">
        <v>211</v>
      </c>
      <c r="W114" s="74">
        <v>14.431761</v>
      </c>
      <c r="X114" s="74">
        <v>6.5568895999999999</v>
      </c>
      <c r="Y114" s="74">
        <v>5.1236283</v>
      </c>
      <c r="Z114" s="74">
        <v>83.010889000000006</v>
      </c>
      <c r="AA114" s="74">
        <v>85.740960000000001</v>
      </c>
      <c r="AB114" s="74" t="s">
        <v>211</v>
      </c>
      <c r="AC114" s="74">
        <v>2.4567139999999998</v>
      </c>
      <c r="AD114" s="73">
        <v>3468</v>
      </c>
      <c r="AE114" s="211">
        <v>0.35713050000000002</v>
      </c>
      <c r="AF114" s="211">
        <v>1.0751955</v>
      </c>
      <c r="AH114" s="90">
        <v>2007</v>
      </c>
      <c r="AI114" s="73">
        <v>3022</v>
      </c>
      <c r="AJ114" s="74">
        <v>14.509577999999999</v>
      </c>
      <c r="AK114" s="74">
        <v>12.957473</v>
      </c>
      <c r="AL114" s="74" t="s">
        <v>211</v>
      </c>
      <c r="AM114" s="74">
        <v>16.004718</v>
      </c>
      <c r="AN114" s="74">
        <v>7.2495019000000003</v>
      </c>
      <c r="AO114" s="74">
        <v>5.6405025000000002</v>
      </c>
      <c r="AP114" s="74">
        <v>81.713340000000002</v>
      </c>
      <c r="AQ114" s="74">
        <v>84.59</v>
      </c>
      <c r="AR114" s="74" t="s">
        <v>211</v>
      </c>
      <c r="AS114" s="74">
        <v>2.1921743</v>
      </c>
      <c r="AT114" s="73">
        <v>7433</v>
      </c>
      <c r="AU114" s="211">
        <v>0.38055699999999998</v>
      </c>
      <c r="AV114" s="211">
        <v>0.85417339999999997</v>
      </c>
      <c r="AW114" s="74">
        <v>1.2758050000000001</v>
      </c>
      <c r="AY114" s="90">
        <v>2007</v>
      </c>
    </row>
    <row r="115" spans="2:51">
      <c r="B115" s="90">
        <v>2008</v>
      </c>
      <c r="C115" s="73">
        <v>1488</v>
      </c>
      <c r="D115" s="74">
        <v>14.074854999999999</v>
      </c>
      <c r="E115" s="74">
        <v>15.620469999999999</v>
      </c>
      <c r="F115" s="74" t="s">
        <v>211</v>
      </c>
      <c r="G115" s="74">
        <v>19.269987</v>
      </c>
      <c r="H115" s="74">
        <v>8.6932288</v>
      </c>
      <c r="I115" s="74">
        <v>6.6706991000000002</v>
      </c>
      <c r="J115" s="74">
        <v>80.123655999999997</v>
      </c>
      <c r="K115" s="74">
        <v>83.012990000000002</v>
      </c>
      <c r="L115" s="74" t="s">
        <v>211</v>
      </c>
      <c r="M115" s="74">
        <v>2.0231685000000001</v>
      </c>
      <c r="N115" s="73">
        <v>3983</v>
      </c>
      <c r="O115" s="211">
        <v>0.3972232</v>
      </c>
      <c r="P115" s="211">
        <v>0.712646</v>
      </c>
      <c r="R115" s="90">
        <v>2008</v>
      </c>
      <c r="S115" s="73">
        <v>1771</v>
      </c>
      <c r="T115" s="74">
        <v>16.586817</v>
      </c>
      <c r="U115" s="74">
        <v>11.941915</v>
      </c>
      <c r="V115" s="74" t="s">
        <v>211</v>
      </c>
      <c r="W115" s="74">
        <v>14.875003</v>
      </c>
      <c r="X115" s="74">
        <v>6.5485664999999997</v>
      </c>
      <c r="Y115" s="74">
        <v>5.1193869999999997</v>
      </c>
      <c r="Z115" s="74">
        <v>84.400339000000002</v>
      </c>
      <c r="AA115" s="74">
        <v>86.90625</v>
      </c>
      <c r="AB115" s="74" t="s">
        <v>211</v>
      </c>
      <c r="AC115" s="74">
        <v>2.5156964999999998</v>
      </c>
      <c r="AD115" s="73">
        <v>2987</v>
      </c>
      <c r="AE115" s="211">
        <v>0.30165740000000002</v>
      </c>
      <c r="AF115" s="211">
        <v>0.93286029999999998</v>
      </c>
      <c r="AH115" s="90">
        <v>2008</v>
      </c>
      <c r="AI115" s="73">
        <v>3259</v>
      </c>
      <c r="AJ115" s="74">
        <v>15.337049</v>
      </c>
      <c r="AK115" s="74">
        <v>13.518867999999999</v>
      </c>
      <c r="AL115" s="74" t="s">
        <v>211</v>
      </c>
      <c r="AM115" s="74">
        <v>16.741976000000001</v>
      </c>
      <c r="AN115" s="74">
        <v>7.4862127000000003</v>
      </c>
      <c r="AO115" s="74">
        <v>5.8045549999999997</v>
      </c>
      <c r="AP115" s="74">
        <v>82.447682999999998</v>
      </c>
      <c r="AQ115" s="74">
        <v>85.104320000000001</v>
      </c>
      <c r="AR115" s="74" t="s">
        <v>211</v>
      </c>
      <c r="AS115" s="74">
        <v>2.2640435000000001</v>
      </c>
      <c r="AT115" s="73">
        <v>6970</v>
      </c>
      <c r="AU115" s="211">
        <v>0.34974040000000001</v>
      </c>
      <c r="AV115" s="211">
        <v>0.79285539999999999</v>
      </c>
      <c r="AW115" s="74">
        <v>1.3080372</v>
      </c>
      <c r="AY115" s="90">
        <v>2008</v>
      </c>
    </row>
    <row r="116" spans="2:51">
      <c r="B116" s="90">
        <v>2009</v>
      </c>
      <c r="C116" s="73">
        <v>1500</v>
      </c>
      <c r="D116" s="74">
        <v>13.887864</v>
      </c>
      <c r="E116" s="74">
        <v>15.212828999999999</v>
      </c>
      <c r="F116" s="74" t="s">
        <v>211</v>
      </c>
      <c r="G116" s="74">
        <v>18.744385000000001</v>
      </c>
      <c r="H116" s="74">
        <v>8.5302776999999992</v>
      </c>
      <c r="I116" s="74">
        <v>6.6443738999999997</v>
      </c>
      <c r="J116" s="74">
        <v>79.641093999999995</v>
      </c>
      <c r="K116" s="74">
        <v>83.315380000000005</v>
      </c>
      <c r="L116" s="74" t="s">
        <v>211</v>
      </c>
      <c r="M116" s="74">
        <v>2.0741149999999999</v>
      </c>
      <c r="N116" s="73">
        <v>4923</v>
      </c>
      <c r="O116" s="211">
        <v>0.48060750000000002</v>
      </c>
      <c r="P116" s="211">
        <v>0.87548789999999999</v>
      </c>
      <c r="R116" s="90">
        <v>2009</v>
      </c>
      <c r="S116" s="73">
        <v>1830</v>
      </c>
      <c r="T116" s="74">
        <v>16.803087000000001</v>
      </c>
      <c r="U116" s="74">
        <v>12.090236000000001</v>
      </c>
      <c r="V116" s="74" t="s">
        <v>211</v>
      </c>
      <c r="W116" s="74">
        <v>15.004486999999999</v>
      </c>
      <c r="X116" s="74">
        <v>6.6878913000000004</v>
      </c>
      <c r="Y116" s="74">
        <v>5.2325242999999997</v>
      </c>
      <c r="Z116" s="74">
        <v>83.836066000000002</v>
      </c>
      <c r="AA116" s="74">
        <v>86.574070000000006</v>
      </c>
      <c r="AB116" s="74" t="s">
        <v>211</v>
      </c>
      <c r="AC116" s="74">
        <v>2.6738748999999999</v>
      </c>
      <c r="AD116" s="73">
        <v>3271</v>
      </c>
      <c r="AE116" s="211">
        <v>0.32373439999999998</v>
      </c>
      <c r="AF116" s="211">
        <v>0.99855000000000005</v>
      </c>
      <c r="AH116" s="90">
        <v>2009</v>
      </c>
      <c r="AI116" s="73">
        <v>3330</v>
      </c>
      <c r="AJ116" s="74">
        <v>15.351527000000001</v>
      </c>
      <c r="AK116" s="74">
        <v>13.408073</v>
      </c>
      <c r="AL116" s="74" t="s">
        <v>211</v>
      </c>
      <c r="AM116" s="74">
        <v>16.563741</v>
      </c>
      <c r="AN116" s="74">
        <v>7.4886153000000002</v>
      </c>
      <c r="AO116" s="74">
        <v>5.8554092999999998</v>
      </c>
      <c r="AP116" s="74">
        <v>81.947130999999999</v>
      </c>
      <c r="AQ116" s="74">
        <v>85.129519999999999</v>
      </c>
      <c r="AR116" s="74" t="s">
        <v>211</v>
      </c>
      <c r="AS116" s="74">
        <v>2.3657289000000001</v>
      </c>
      <c r="AT116" s="73">
        <v>8194</v>
      </c>
      <c r="AU116" s="211">
        <v>0.40270800000000001</v>
      </c>
      <c r="AV116" s="211">
        <v>0.92078800000000005</v>
      </c>
      <c r="AW116" s="74">
        <v>1.2582739000000001</v>
      </c>
      <c r="AY116" s="90">
        <v>2009</v>
      </c>
    </row>
    <row r="117" spans="2:51">
      <c r="B117" s="90">
        <v>2010</v>
      </c>
      <c r="C117" s="73">
        <v>1341</v>
      </c>
      <c r="D117" s="74">
        <v>12.226665000000001</v>
      </c>
      <c r="E117" s="74">
        <v>13.079882</v>
      </c>
      <c r="F117" s="74" t="s">
        <v>211</v>
      </c>
      <c r="G117" s="74">
        <v>16.114322000000001</v>
      </c>
      <c r="H117" s="74">
        <v>7.3548</v>
      </c>
      <c r="I117" s="74">
        <v>5.7396938999999998</v>
      </c>
      <c r="J117" s="74">
        <v>79.670394999999999</v>
      </c>
      <c r="K117" s="74">
        <v>83.386359999999996</v>
      </c>
      <c r="L117" s="74" t="s">
        <v>211</v>
      </c>
      <c r="M117" s="74">
        <v>1.8248871</v>
      </c>
      <c r="N117" s="73">
        <v>4541</v>
      </c>
      <c r="O117" s="211">
        <v>0.43679620000000002</v>
      </c>
      <c r="P117" s="211">
        <v>0.81104929999999997</v>
      </c>
      <c r="R117" s="90">
        <v>2010</v>
      </c>
      <c r="S117" s="73">
        <v>1657</v>
      </c>
      <c r="T117" s="74">
        <v>14.976610000000001</v>
      </c>
      <c r="U117" s="74">
        <v>10.536125</v>
      </c>
      <c r="V117" s="74" t="s">
        <v>211</v>
      </c>
      <c r="W117" s="74">
        <v>13.104169000000001</v>
      </c>
      <c r="X117" s="74">
        <v>5.8512244999999998</v>
      </c>
      <c r="Y117" s="74">
        <v>4.6032415000000002</v>
      </c>
      <c r="Z117" s="74">
        <v>83.837658000000005</v>
      </c>
      <c r="AA117" s="74">
        <v>86.950550000000007</v>
      </c>
      <c r="AB117" s="74" t="s">
        <v>211</v>
      </c>
      <c r="AC117" s="74">
        <v>2.3675149000000002</v>
      </c>
      <c r="AD117" s="73">
        <v>3413</v>
      </c>
      <c r="AE117" s="211">
        <v>0.33257940000000003</v>
      </c>
      <c r="AF117" s="211">
        <v>1.0652775000000001</v>
      </c>
      <c r="AH117" s="90">
        <v>2010</v>
      </c>
      <c r="AI117" s="73">
        <v>2998</v>
      </c>
      <c r="AJ117" s="74">
        <v>13.607633999999999</v>
      </c>
      <c r="AK117" s="74">
        <v>11.632662</v>
      </c>
      <c r="AL117" s="74" t="s">
        <v>211</v>
      </c>
      <c r="AM117" s="74">
        <v>14.387192000000001</v>
      </c>
      <c r="AN117" s="74">
        <v>6.5149815999999996</v>
      </c>
      <c r="AO117" s="74">
        <v>5.1104763999999996</v>
      </c>
      <c r="AP117" s="74">
        <v>81.973648999999995</v>
      </c>
      <c r="AQ117" s="74">
        <v>85.388490000000004</v>
      </c>
      <c r="AR117" s="74" t="s">
        <v>211</v>
      </c>
      <c r="AS117" s="74">
        <v>2.0895918</v>
      </c>
      <c r="AT117" s="73">
        <v>7954</v>
      </c>
      <c r="AU117" s="211">
        <v>0.38502560000000002</v>
      </c>
      <c r="AV117" s="211">
        <v>0.9035782</v>
      </c>
      <c r="AW117" s="74">
        <v>1.2414319</v>
      </c>
      <c r="AY117" s="90">
        <v>2010</v>
      </c>
    </row>
    <row r="118" spans="2:51">
      <c r="B118" s="90">
        <v>2011</v>
      </c>
      <c r="C118" s="73">
        <v>1452</v>
      </c>
      <c r="D118" s="74">
        <v>13.059628</v>
      </c>
      <c r="E118" s="74">
        <v>13.631366</v>
      </c>
      <c r="F118" s="74" t="s">
        <v>211</v>
      </c>
      <c r="G118" s="74">
        <v>16.925958000000001</v>
      </c>
      <c r="H118" s="74">
        <v>7.5373996999999999</v>
      </c>
      <c r="I118" s="74">
        <v>5.8510919000000001</v>
      </c>
      <c r="J118" s="74">
        <v>80.977272999999997</v>
      </c>
      <c r="K118" s="74">
        <v>83.91892</v>
      </c>
      <c r="L118" s="74" t="s">
        <v>211</v>
      </c>
      <c r="M118" s="74">
        <v>1.9275188999999999</v>
      </c>
      <c r="N118" s="73">
        <v>3781</v>
      </c>
      <c r="O118" s="211">
        <v>0.35906320000000003</v>
      </c>
      <c r="P118" s="211">
        <v>0.69542280000000001</v>
      </c>
      <c r="R118" s="90">
        <v>2011</v>
      </c>
      <c r="S118" s="73">
        <v>1616</v>
      </c>
      <c r="T118" s="74">
        <v>14.400555000000001</v>
      </c>
      <c r="U118" s="74">
        <v>10.126429</v>
      </c>
      <c r="V118" s="74" t="s">
        <v>211</v>
      </c>
      <c r="W118" s="74">
        <v>12.516458999999999</v>
      </c>
      <c r="X118" s="74">
        <v>5.6990946999999998</v>
      </c>
      <c r="Y118" s="74">
        <v>4.5210043000000004</v>
      </c>
      <c r="Z118" s="74">
        <v>83.475865999999996</v>
      </c>
      <c r="AA118" s="74">
        <v>86.545450000000002</v>
      </c>
      <c r="AB118" s="74" t="s">
        <v>211</v>
      </c>
      <c r="AC118" s="74">
        <v>2.2569202000000002</v>
      </c>
      <c r="AD118" s="73">
        <v>3470</v>
      </c>
      <c r="AE118" s="211">
        <v>0.33352999999999999</v>
      </c>
      <c r="AF118" s="211">
        <v>1.0612465</v>
      </c>
      <c r="AH118" s="90">
        <v>2011</v>
      </c>
      <c r="AI118" s="73">
        <v>3068</v>
      </c>
      <c r="AJ118" s="74">
        <v>13.733199000000001</v>
      </c>
      <c r="AK118" s="74">
        <v>11.525772</v>
      </c>
      <c r="AL118" s="74" t="s">
        <v>211</v>
      </c>
      <c r="AM118" s="74">
        <v>14.26206</v>
      </c>
      <c r="AN118" s="74">
        <v>6.4476753000000002</v>
      </c>
      <c r="AO118" s="74">
        <v>5.0615028999999998</v>
      </c>
      <c r="AP118" s="74">
        <v>82.293351000000001</v>
      </c>
      <c r="AQ118" s="74">
        <v>85.393749999999997</v>
      </c>
      <c r="AR118" s="74" t="s">
        <v>211</v>
      </c>
      <c r="AS118" s="74">
        <v>2.0880407000000001</v>
      </c>
      <c r="AT118" s="73">
        <v>7251</v>
      </c>
      <c r="AU118" s="211">
        <v>0.3463736</v>
      </c>
      <c r="AV118" s="211">
        <v>0.83280500000000002</v>
      </c>
      <c r="AW118" s="74">
        <v>1.3461178</v>
      </c>
      <c r="AY118" s="90">
        <v>2011</v>
      </c>
    </row>
    <row r="119" spans="2:51">
      <c r="B119" s="90">
        <v>2012</v>
      </c>
      <c r="C119" s="73">
        <v>1558</v>
      </c>
      <c r="D119" s="74">
        <v>13.771793000000001</v>
      </c>
      <c r="E119" s="74">
        <v>14.056533999999999</v>
      </c>
      <c r="F119" s="74" t="s">
        <v>211</v>
      </c>
      <c r="G119" s="74">
        <v>17.372845999999999</v>
      </c>
      <c r="H119" s="74">
        <v>7.8538696000000003</v>
      </c>
      <c r="I119" s="74">
        <v>6.0973250999999999</v>
      </c>
      <c r="J119" s="74">
        <v>80.315147999999994</v>
      </c>
      <c r="K119" s="74">
        <v>83.983869999999996</v>
      </c>
      <c r="L119" s="74" t="s">
        <v>211</v>
      </c>
      <c r="M119" s="74">
        <v>2.0830548000000002</v>
      </c>
      <c r="N119" s="73">
        <v>4414</v>
      </c>
      <c r="O119" s="211">
        <v>0.41226780000000002</v>
      </c>
      <c r="P119" s="211">
        <v>0.83465230000000001</v>
      </c>
      <c r="R119" s="90">
        <v>2012</v>
      </c>
      <c r="S119" s="73">
        <v>1731</v>
      </c>
      <c r="T119" s="74">
        <v>15.156973000000001</v>
      </c>
      <c r="U119" s="74">
        <v>10.451248</v>
      </c>
      <c r="V119" s="74" t="s">
        <v>211</v>
      </c>
      <c r="W119" s="74">
        <v>12.982868</v>
      </c>
      <c r="X119" s="74">
        <v>5.7543709999999999</v>
      </c>
      <c r="Y119" s="74">
        <v>4.4741372999999998</v>
      </c>
      <c r="Z119" s="74">
        <v>84.443095999999997</v>
      </c>
      <c r="AA119" s="74">
        <v>87.339079999999996</v>
      </c>
      <c r="AB119" s="74" t="s">
        <v>211</v>
      </c>
      <c r="AC119" s="74">
        <v>2.3940584</v>
      </c>
      <c r="AD119" s="73">
        <v>2970</v>
      </c>
      <c r="AE119" s="211">
        <v>0.28046670000000001</v>
      </c>
      <c r="AF119" s="211">
        <v>0.92952509999999999</v>
      </c>
      <c r="AH119" s="90">
        <v>2012</v>
      </c>
      <c r="AI119" s="73">
        <v>3289</v>
      </c>
      <c r="AJ119" s="74">
        <v>14.467658</v>
      </c>
      <c r="AK119" s="74">
        <v>11.983802000000001</v>
      </c>
      <c r="AL119" s="74" t="s">
        <v>211</v>
      </c>
      <c r="AM119" s="74">
        <v>14.830309</v>
      </c>
      <c r="AN119" s="74">
        <v>6.6713145999999997</v>
      </c>
      <c r="AO119" s="74">
        <v>5.1900006000000003</v>
      </c>
      <c r="AP119" s="74">
        <v>82.487685999999997</v>
      </c>
      <c r="AQ119" s="74">
        <v>85.638360000000006</v>
      </c>
      <c r="AR119" s="74" t="s">
        <v>211</v>
      </c>
      <c r="AS119" s="74">
        <v>2.2359243000000002</v>
      </c>
      <c r="AT119" s="73">
        <v>7384</v>
      </c>
      <c r="AU119" s="211">
        <v>0.34672969999999997</v>
      </c>
      <c r="AV119" s="211">
        <v>0.87038420000000005</v>
      </c>
      <c r="AW119" s="74">
        <v>1.3449622999999999</v>
      </c>
      <c r="AY119" s="90">
        <v>2012</v>
      </c>
    </row>
    <row r="120" spans="2:51">
      <c r="B120" s="90">
        <v>2013</v>
      </c>
      <c r="C120" s="73">
        <v>1880</v>
      </c>
      <c r="D120" s="74">
        <v>16.339067</v>
      </c>
      <c r="E120" s="74">
        <v>16.301534</v>
      </c>
      <c r="F120" s="74" t="s">
        <v>211</v>
      </c>
      <c r="G120" s="74">
        <v>20.03172</v>
      </c>
      <c r="H120" s="74">
        <v>9.2822914000000001</v>
      </c>
      <c r="I120" s="74">
        <v>7.2833854000000002</v>
      </c>
      <c r="J120" s="74">
        <v>79.487765999999993</v>
      </c>
      <c r="K120" s="74">
        <v>83.131870000000006</v>
      </c>
      <c r="L120" s="74" t="s">
        <v>211</v>
      </c>
      <c r="M120" s="74">
        <v>2.4692655000000001</v>
      </c>
      <c r="N120" s="73">
        <v>6109</v>
      </c>
      <c r="O120" s="211">
        <v>0.56146819999999997</v>
      </c>
      <c r="P120" s="211">
        <v>1.1338054</v>
      </c>
      <c r="R120" s="90">
        <v>2013</v>
      </c>
      <c r="S120" s="73">
        <v>1962</v>
      </c>
      <c r="T120" s="74">
        <v>16.881827999999999</v>
      </c>
      <c r="U120" s="74">
        <v>11.819269</v>
      </c>
      <c r="V120" s="74" t="s">
        <v>211</v>
      </c>
      <c r="W120" s="74">
        <v>14.560559</v>
      </c>
      <c r="X120" s="74">
        <v>6.6885982000000004</v>
      </c>
      <c r="Y120" s="74">
        <v>5.2413116999999998</v>
      </c>
      <c r="Z120" s="74">
        <v>83.011212999999998</v>
      </c>
      <c r="AA120" s="74">
        <v>86.24</v>
      </c>
      <c r="AB120" s="74" t="s">
        <v>211</v>
      </c>
      <c r="AC120" s="74">
        <v>2.7200133000000002</v>
      </c>
      <c r="AD120" s="73">
        <v>4359</v>
      </c>
      <c r="AE120" s="211">
        <v>0.40449499999999999</v>
      </c>
      <c r="AF120" s="211">
        <v>1.3328888999999999</v>
      </c>
      <c r="AH120" s="90">
        <v>2013</v>
      </c>
      <c r="AI120" s="73">
        <v>3842</v>
      </c>
      <c r="AJ120" s="74">
        <v>16.611806000000001</v>
      </c>
      <c r="AK120" s="74">
        <v>13.73546</v>
      </c>
      <c r="AL120" s="74" t="s">
        <v>211</v>
      </c>
      <c r="AM120" s="74">
        <v>16.876771999999999</v>
      </c>
      <c r="AN120" s="74">
        <v>7.826276</v>
      </c>
      <c r="AO120" s="74">
        <v>6.1476446999999999</v>
      </c>
      <c r="AP120" s="74">
        <v>81.287090000000006</v>
      </c>
      <c r="AQ120" s="74">
        <v>84.752939999999995</v>
      </c>
      <c r="AR120" s="74" t="s">
        <v>211</v>
      </c>
      <c r="AS120" s="74">
        <v>2.5912537000000002</v>
      </c>
      <c r="AT120" s="73">
        <v>10468</v>
      </c>
      <c r="AU120" s="211">
        <v>0.48335850000000002</v>
      </c>
      <c r="AV120" s="211">
        <v>1.2090007</v>
      </c>
      <c r="AW120" s="74">
        <v>1.3792336999999999</v>
      </c>
      <c r="AY120" s="90">
        <v>2013</v>
      </c>
    </row>
    <row r="121" spans="2:51">
      <c r="B121" s="90">
        <v>2014</v>
      </c>
      <c r="C121" s="73">
        <v>1888</v>
      </c>
      <c r="D121" s="74">
        <v>16.181166000000001</v>
      </c>
      <c r="E121" s="74">
        <v>15.736369</v>
      </c>
      <c r="F121" s="74" t="s">
        <v>211</v>
      </c>
      <c r="G121" s="74">
        <v>19.358791</v>
      </c>
      <c r="H121" s="74">
        <v>8.9843661000000008</v>
      </c>
      <c r="I121" s="74">
        <v>7.1371991000000001</v>
      </c>
      <c r="J121" s="74">
        <v>79.744174000000001</v>
      </c>
      <c r="K121" s="74">
        <v>83.434209999999993</v>
      </c>
      <c r="L121" s="74" t="s">
        <v>211</v>
      </c>
      <c r="M121" s="74">
        <v>2.4029834000000001</v>
      </c>
      <c r="N121" s="73">
        <v>6187</v>
      </c>
      <c r="O121" s="211">
        <v>0.56137720000000002</v>
      </c>
      <c r="P121" s="211">
        <v>1.1267898000000001</v>
      </c>
      <c r="R121" s="90">
        <v>2014</v>
      </c>
      <c r="S121" s="73">
        <v>2137</v>
      </c>
      <c r="T121" s="74">
        <v>18.098206000000001</v>
      </c>
      <c r="U121" s="74">
        <v>12.417697</v>
      </c>
      <c r="V121" s="74" t="s">
        <v>211</v>
      </c>
      <c r="W121" s="74">
        <v>15.375420999999999</v>
      </c>
      <c r="X121" s="74">
        <v>6.9646894000000001</v>
      </c>
      <c r="Y121" s="74">
        <v>5.4560535000000003</v>
      </c>
      <c r="Z121" s="74">
        <v>83.644829000000001</v>
      </c>
      <c r="AA121" s="74">
        <v>87.033019999999993</v>
      </c>
      <c r="AB121" s="74" t="s">
        <v>211</v>
      </c>
      <c r="AC121" s="74">
        <v>2.8315887000000002</v>
      </c>
      <c r="AD121" s="73">
        <v>4349</v>
      </c>
      <c r="AE121" s="211">
        <v>0.3973565</v>
      </c>
      <c r="AF121" s="211">
        <v>1.3010790999999999</v>
      </c>
      <c r="AH121" s="90">
        <v>2014</v>
      </c>
      <c r="AI121" s="73">
        <v>4025</v>
      </c>
      <c r="AJ121" s="74">
        <v>17.145399000000001</v>
      </c>
      <c r="AK121" s="74">
        <v>13.873497</v>
      </c>
      <c r="AL121" s="74" t="s">
        <v>211</v>
      </c>
      <c r="AM121" s="74">
        <v>17.105633999999998</v>
      </c>
      <c r="AN121" s="74">
        <v>7.8747435000000001</v>
      </c>
      <c r="AO121" s="74">
        <v>6.2229431000000002</v>
      </c>
      <c r="AP121" s="74">
        <v>81.815155000000004</v>
      </c>
      <c r="AQ121" s="74">
        <v>85.479590000000002</v>
      </c>
      <c r="AR121" s="74" t="s">
        <v>211</v>
      </c>
      <c r="AS121" s="74">
        <v>2.6129745999999998</v>
      </c>
      <c r="AT121" s="73">
        <v>10536</v>
      </c>
      <c r="AU121" s="211">
        <v>0.47965160000000001</v>
      </c>
      <c r="AV121" s="211">
        <v>1.1927417</v>
      </c>
      <c r="AW121" s="74">
        <v>1.2672535</v>
      </c>
      <c r="AY121" s="90">
        <v>2014</v>
      </c>
    </row>
    <row r="122" spans="2:51">
      <c r="B122" s="90">
        <v>2015</v>
      </c>
      <c r="C122" s="73">
        <v>2055</v>
      </c>
      <c r="D122" s="74">
        <v>17.374538999999999</v>
      </c>
      <c r="E122" s="74">
        <v>16.589348999999999</v>
      </c>
      <c r="F122" s="74" t="s">
        <v>211</v>
      </c>
      <c r="G122" s="74">
        <v>20.352934000000001</v>
      </c>
      <c r="H122" s="74">
        <v>9.5219030999999994</v>
      </c>
      <c r="I122" s="74">
        <v>7.5163691000000004</v>
      </c>
      <c r="J122" s="74">
        <v>79.516788000000005</v>
      </c>
      <c r="K122" s="74">
        <v>83.130139999999997</v>
      </c>
      <c r="L122" s="74" t="s">
        <v>211</v>
      </c>
      <c r="M122" s="74">
        <v>2.5240429</v>
      </c>
      <c r="N122" s="73">
        <v>6952</v>
      </c>
      <c r="O122" s="211">
        <v>0.62294640000000001</v>
      </c>
      <c r="P122" s="211">
        <v>1.2280928</v>
      </c>
      <c r="R122" s="90">
        <v>2015</v>
      </c>
      <c r="S122" s="73">
        <v>2206</v>
      </c>
      <c r="T122" s="74">
        <v>18.401209000000001</v>
      </c>
      <c r="U122" s="74">
        <v>12.649518</v>
      </c>
      <c r="V122" s="74" t="s">
        <v>211</v>
      </c>
      <c r="W122" s="74">
        <v>15.632588</v>
      </c>
      <c r="X122" s="74">
        <v>7.0902836999999996</v>
      </c>
      <c r="Y122" s="74">
        <v>5.5300729000000004</v>
      </c>
      <c r="Z122" s="74">
        <v>83.524024999999995</v>
      </c>
      <c r="AA122" s="74">
        <v>86.639179999999996</v>
      </c>
      <c r="AB122" s="74" t="s">
        <v>211</v>
      </c>
      <c r="AC122" s="74">
        <v>2.8362775999999998</v>
      </c>
      <c r="AD122" s="73">
        <v>4447</v>
      </c>
      <c r="AE122" s="211">
        <v>0.4003236</v>
      </c>
      <c r="AF122" s="211">
        <v>1.3257570000000001</v>
      </c>
      <c r="AH122" s="90">
        <v>2015</v>
      </c>
      <c r="AI122" s="73">
        <v>4261</v>
      </c>
      <c r="AJ122" s="74">
        <v>17.891337</v>
      </c>
      <c r="AK122" s="74">
        <v>14.393717000000001</v>
      </c>
      <c r="AL122" s="74" t="s">
        <v>211</v>
      </c>
      <c r="AM122" s="74">
        <v>17.701795000000001</v>
      </c>
      <c r="AN122" s="74">
        <v>8.1937227999999998</v>
      </c>
      <c r="AO122" s="74">
        <v>6.4398515999999999</v>
      </c>
      <c r="AP122" s="74">
        <v>81.591409999999996</v>
      </c>
      <c r="AQ122" s="74">
        <v>85.013229999999993</v>
      </c>
      <c r="AR122" s="74" t="s">
        <v>211</v>
      </c>
      <c r="AS122" s="74">
        <v>2.6765916000000001</v>
      </c>
      <c r="AT122" s="73">
        <v>11399</v>
      </c>
      <c r="AU122" s="211">
        <v>0.51189169999999995</v>
      </c>
      <c r="AV122" s="211">
        <v>1.2644313</v>
      </c>
      <c r="AW122" s="74">
        <v>1.311461</v>
      </c>
      <c r="AY122" s="90">
        <v>2015</v>
      </c>
    </row>
    <row r="123" spans="2:51">
      <c r="B123" s="90">
        <v>2016</v>
      </c>
      <c r="C123" s="73">
        <v>2054</v>
      </c>
      <c r="D123" s="74">
        <v>17.112333</v>
      </c>
      <c r="E123" s="74">
        <v>16.068148999999998</v>
      </c>
      <c r="F123" s="74" t="s">
        <v>211</v>
      </c>
      <c r="G123" s="74">
        <v>19.705839999999998</v>
      </c>
      <c r="H123" s="74">
        <v>9.1604522999999993</v>
      </c>
      <c r="I123" s="74">
        <v>7.1807245999999996</v>
      </c>
      <c r="J123" s="74">
        <v>79.925023999999993</v>
      </c>
      <c r="K123" s="74">
        <v>83.204819999999998</v>
      </c>
      <c r="L123" s="74" t="s">
        <v>211</v>
      </c>
      <c r="M123" s="74">
        <v>2.4965055999999999</v>
      </c>
      <c r="N123" s="73">
        <v>6379</v>
      </c>
      <c r="O123" s="211">
        <v>0.56385739999999995</v>
      </c>
      <c r="P123" s="211">
        <v>1.1430792999999999</v>
      </c>
      <c r="R123" s="90">
        <v>2016</v>
      </c>
      <c r="S123" s="73">
        <v>2204</v>
      </c>
      <c r="T123" s="74">
        <v>18.083556999999999</v>
      </c>
      <c r="U123" s="74">
        <v>12.295858000000001</v>
      </c>
      <c r="V123" s="74" t="s">
        <v>211</v>
      </c>
      <c r="W123" s="74">
        <v>15.226049</v>
      </c>
      <c r="X123" s="74">
        <v>6.9187528</v>
      </c>
      <c r="Y123" s="74">
        <v>5.4418663</v>
      </c>
      <c r="Z123" s="74">
        <v>83.547186999999994</v>
      </c>
      <c r="AA123" s="74">
        <v>86.701920000000001</v>
      </c>
      <c r="AB123" s="74" t="s">
        <v>211</v>
      </c>
      <c r="AC123" s="74">
        <v>2.8660225000000001</v>
      </c>
      <c r="AD123" s="73">
        <v>4707</v>
      </c>
      <c r="AE123" s="211">
        <v>0.41696260000000002</v>
      </c>
      <c r="AF123" s="211">
        <v>1.4139805999999999</v>
      </c>
      <c r="AH123" s="90">
        <v>2016</v>
      </c>
      <c r="AI123" s="73">
        <v>4258</v>
      </c>
      <c r="AJ123" s="74">
        <v>17.601655000000001</v>
      </c>
      <c r="AK123" s="74">
        <v>13.974987</v>
      </c>
      <c r="AL123" s="74" t="s">
        <v>211</v>
      </c>
      <c r="AM123" s="74">
        <v>17.201194999999998</v>
      </c>
      <c r="AN123" s="74">
        <v>7.9361769999999998</v>
      </c>
      <c r="AO123" s="74">
        <v>6.2363451999999997</v>
      </c>
      <c r="AP123" s="74">
        <v>81.799905999999993</v>
      </c>
      <c r="AQ123" s="74">
        <v>85.207449999999994</v>
      </c>
      <c r="AR123" s="74" t="s">
        <v>211</v>
      </c>
      <c r="AS123" s="74">
        <v>2.6750264000000001</v>
      </c>
      <c r="AT123" s="73">
        <v>11086</v>
      </c>
      <c r="AU123" s="211">
        <v>0.49048920000000001</v>
      </c>
      <c r="AV123" s="211">
        <v>1.2442982</v>
      </c>
      <c r="AW123" s="74">
        <v>1.3067937000000001</v>
      </c>
      <c r="AY123" s="90">
        <v>2016</v>
      </c>
    </row>
    <row r="124" spans="2:51">
      <c r="B124" s="90">
        <v>2017</v>
      </c>
      <c r="C124" s="73">
        <v>2089</v>
      </c>
      <c r="D124" s="74">
        <v>17.117035999999999</v>
      </c>
      <c r="E124" s="74">
        <v>15.765631000000001</v>
      </c>
      <c r="F124" s="74" t="s">
        <v>211</v>
      </c>
      <c r="G124" s="74">
        <v>19.398171000000001</v>
      </c>
      <c r="H124" s="74">
        <v>9.0038178999999996</v>
      </c>
      <c r="I124" s="74">
        <v>7.1216623999999999</v>
      </c>
      <c r="J124" s="74">
        <v>80.077549000000005</v>
      </c>
      <c r="K124" s="74">
        <v>83.5</v>
      </c>
      <c r="L124" s="74" t="s">
        <v>211</v>
      </c>
      <c r="M124" s="74">
        <v>2.4998504000000001</v>
      </c>
      <c r="N124" s="73">
        <v>6476</v>
      </c>
      <c r="O124" s="211">
        <v>0.56366720000000003</v>
      </c>
      <c r="P124" s="211">
        <v>1.1488461999999999</v>
      </c>
      <c r="R124" s="90">
        <v>2017</v>
      </c>
      <c r="S124" s="73">
        <v>2293</v>
      </c>
      <c r="T124" s="74">
        <v>18.506881</v>
      </c>
      <c r="U124" s="74">
        <v>12.645064</v>
      </c>
      <c r="V124" s="74" t="s">
        <v>211</v>
      </c>
      <c r="W124" s="74">
        <v>15.609579</v>
      </c>
      <c r="X124" s="74">
        <v>7.1640134</v>
      </c>
      <c r="Y124" s="74">
        <v>5.6488845000000003</v>
      </c>
      <c r="Z124" s="74">
        <v>83.203226999999998</v>
      </c>
      <c r="AA124" s="74">
        <v>86.573859999999996</v>
      </c>
      <c r="AB124" s="74" t="s">
        <v>211</v>
      </c>
      <c r="AC124" s="74">
        <v>2.9218006999999999</v>
      </c>
      <c r="AD124" s="73">
        <v>5170</v>
      </c>
      <c r="AE124" s="211">
        <v>0.4507371</v>
      </c>
      <c r="AF124" s="211">
        <v>1.5429196999999999</v>
      </c>
      <c r="AH124" s="90">
        <v>2017</v>
      </c>
      <c r="AI124" s="73">
        <v>4382</v>
      </c>
      <c r="AJ124" s="74">
        <v>17.817207</v>
      </c>
      <c r="AK124" s="74">
        <v>14.011464999999999</v>
      </c>
      <c r="AL124" s="74" t="s">
        <v>211</v>
      </c>
      <c r="AM124" s="74">
        <v>17.252828000000001</v>
      </c>
      <c r="AN124" s="74">
        <v>7.9883085999999999</v>
      </c>
      <c r="AO124" s="74">
        <v>6.3128067000000003</v>
      </c>
      <c r="AP124" s="74">
        <v>81.713144999999997</v>
      </c>
      <c r="AQ124" s="74">
        <v>85.12791</v>
      </c>
      <c r="AR124" s="74" t="s">
        <v>211</v>
      </c>
      <c r="AS124" s="74">
        <v>2.7042038000000002</v>
      </c>
      <c r="AT124" s="73">
        <v>11646</v>
      </c>
      <c r="AU124" s="211">
        <v>0.5072487</v>
      </c>
      <c r="AV124" s="211">
        <v>1.2957637</v>
      </c>
      <c r="AW124" s="74">
        <v>1.2467813999999999</v>
      </c>
      <c r="AY124" s="90">
        <v>2017</v>
      </c>
    </row>
    <row r="125" spans="2:51">
      <c r="B125" s="90">
        <v>2018</v>
      </c>
      <c r="C125" s="73">
        <v>1747</v>
      </c>
      <c r="D125" s="74">
        <v>14.098331</v>
      </c>
      <c r="E125" s="74">
        <v>12.820228999999999</v>
      </c>
      <c r="F125" s="74" t="s">
        <v>211</v>
      </c>
      <c r="G125" s="74">
        <v>15.813046</v>
      </c>
      <c r="H125" s="74">
        <v>7.2855572000000004</v>
      </c>
      <c r="I125" s="74">
        <v>5.7313312999999999</v>
      </c>
      <c r="J125" s="74">
        <v>80.281626000000003</v>
      </c>
      <c r="K125" s="74">
        <v>83.761539999999997</v>
      </c>
      <c r="L125" s="74" t="s">
        <v>211</v>
      </c>
      <c r="M125" s="74">
        <v>2.0979692999999999</v>
      </c>
      <c r="N125" s="73">
        <v>5285</v>
      </c>
      <c r="O125" s="211">
        <v>0.45357170000000002</v>
      </c>
      <c r="P125" s="211">
        <v>0.94685600000000003</v>
      </c>
      <c r="R125" s="90">
        <v>2018</v>
      </c>
      <c r="S125" s="73">
        <v>1884</v>
      </c>
      <c r="T125" s="74">
        <v>14.981982</v>
      </c>
      <c r="U125" s="74">
        <v>10.047641</v>
      </c>
      <c r="V125" s="74" t="s">
        <v>211</v>
      </c>
      <c r="W125" s="74">
        <v>12.478025000000001</v>
      </c>
      <c r="X125" s="74">
        <v>5.5960245000000004</v>
      </c>
      <c r="Y125" s="74">
        <v>4.3875878000000004</v>
      </c>
      <c r="Z125" s="74">
        <v>84.086517999999998</v>
      </c>
      <c r="AA125" s="74">
        <v>87.078649999999996</v>
      </c>
      <c r="AB125" s="74" t="s">
        <v>211</v>
      </c>
      <c r="AC125" s="74">
        <v>2.4522948000000002</v>
      </c>
      <c r="AD125" s="73">
        <v>3576</v>
      </c>
      <c r="AE125" s="211">
        <v>0.3073552</v>
      </c>
      <c r="AF125" s="211">
        <v>1.0850436000000001</v>
      </c>
      <c r="AH125" s="90">
        <v>2018</v>
      </c>
      <c r="AI125" s="73">
        <v>3631</v>
      </c>
      <c r="AJ125" s="74">
        <v>14.543405</v>
      </c>
      <c r="AK125" s="74">
        <v>11.28857</v>
      </c>
      <c r="AL125" s="74" t="s">
        <v>211</v>
      </c>
      <c r="AM125" s="74">
        <v>13.958345</v>
      </c>
      <c r="AN125" s="74">
        <v>6.3683787000000001</v>
      </c>
      <c r="AO125" s="74">
        <v>5.0073411999999999</v>
      </c>
      <c r="AP125" s="74">
        <v>82.255852000000004</v>
      </c>
      <c r="AQ125" s="74">
        <v>85.468389999999999</v>
      </c>
      <c r="AR125" s="74" t="s">
        <v>211</v>
      </c>
      <c r="AS125" s="74">
        <v>2.2679999999999998</v>
      </c>
      <c r="AT125" s="73">
        <v>8861</v>
      </c>
      <c r="AU125" s="211">
        <v>0.38051750000000001</v>
      </c>
      <c r="AV125" s="211">
        <v>0.9981582</v>
      </c>
      <c r="AW125" s="74">
        <v>1.2759441</v>
      </c>
      <c r="AY125" s="90">
        <v>2018</v>
      </c>
    </row>
    <row r="126" spans="2:51">
      <c r="B126" s="90">
        <v>2019</v>
      </c>
      <c r="C126" s="73">
        <v>2007</v>
      </c>
      <c r="D126" s="74">
        <v>15.95476</v>
      </c>
      <c r="E126" s="74">
        <v>14.271806</v>
      </c>
      <c r="F126" s="74" t="s">
        <v>211</v>
      </c>
      <c r="G126" s="74">
        <v>17.613064999999999</v>
      </c>
      <c r="H126" s="74">
        <v>8.0920875999999993</v>
      </c>
      <c r="I126" s="74">
        <v>6.3924994000000002</v>
      </c>
      <c r="J126" s="74">
        <v>80.516692000000006</v>
      </c>
      <c r="K126" s="74">
        <v>83.955129999999997</v>
      </c>
      <c r="L126" s="74" t="s">
        <v>211</v>
      </c>
      <c r="M126" s="74">
        <v>2.3151993000000002</v>
      </c>
      <c r="N126" s="73">
        <v>6073</v>
      </c>
      <c r="O126" s="211">
        <v>0.51428629999999997</v>
      </c>
      <c r="P126" s="211">
        <v>1.0520571999999999</v>
      </c>
      <c r="R126" s="90">
        <v>2019</v>
      </c>
      <c r="S126" s="73">
        <v>2042</v>
      </c>
      <c r="T126" s="74">
        <v>16.002006999999999</v>
      </c>
      <c r="U126" s="74">
        <v>10.524884</v>
      </c>
      <c r="V126" s="74" t="s">
        <v>211</v>
      </c>
      <c r="W126" s="74">
        <v>13.113826</v>
      </c>
      <c r="X126" s="74">
        <v>5.8263822999999997</v>
      </c>
      <c r="Y126" s="74">
        <v>4.6191982999999999</v>
      </c>
      <c r="Z126" s="74">
        <v>84.519588999999996</v>
      </c>
      <c r="AA126" s="74">
        <v>87.689189999999996</v>
      </c>
      <c r="AB126" s="74" t="s">
        <v>211</v>
      </c>
      <c r="AC126" s="74">
        <v>2.5565264999999999</v>
      </c>
      <c r="AD126" s="73">
        <v>3883</v>
      </c>
      <c r="AE126" s="211">
        <v>0.32929819999999999</v>
      </c>
      <c r="AF126" s="211">
        <v>1.1567151</v>
      </c>
      <c r="AH126" s="90">
        <v>2019</v>
      </c>
      <c r="AI126" s="73">
        <v>4049</v>
      </c>
      <c r="AJ126" s="74">
        <v>15.978553</v>
      </c>
      <c r="AK126" s="74">
        <v>12.206308</v>
      </c>
      <c r="AL126" s="74" t="s">
        <v>211</v>
      </c>
      <c r="AM126" s="74">
        <v>15.117027999999999</v>
      </c>
      <c r="AN126" s="74">
        <v>6.8628676000000004</v>
      </c>
      <c r="AO126" s="74">
        <v>5.4356369999999998</v>
      </c>
      <c r="AP126" s="74">
        <v>82.535441000000006</v>
      </c>
      <c r="AQ126" s="74">
        <v>85.953800000000001</v>
      </c>
      <c r="AR126" s="74" t="s">
        <v>211</v>
      </c>
      <c r="AS126" s="74">
        <v>2.4309265999999998</v>
      </c>
      <c r="AT126" s="73">
        <v>9956</v>
      </c>
      <c r="AU126" s="211">
        <v>0.42185830000000002</v>
      </c>
      <c r="AV126" s="211">
        <v>1.0905403</v>
      </c>
      <c r="AW126" s="74">
        <v>1.356006</v>
      </c>
      <c r="AY126" s="90">
        <v>2019</v>
      </c>
    </row>
    <row r="127" spans="2:51">
      <c r="B127" s="90">
        <v>2020</v>
      </c>
      <c r="C127" s="73">
        <v>2052</v>
      </c>
      <c r="D127" s="74">
        <v>16.118431999999999</v>
      </c>
      <c r="E127" s="74">
        <v>14.048550000000001</v>
      </c>
      <c r="F127" s="74" t="s">
        <v>211</v>
      </c>
      <c r="G127" s="74">
        <v>17.332937999999999</v>
      </c>
      <c r="H127" s="74">
        <v>7.9336852000000002</v>
      </c>
      <c r="I127" s="74">
        <v>6.2577607999999998</v>
      </c>
      <c r="J127" s="74">
        <v>80.875731000000002</v>
      </c>
      <c r="K127" s="74">
        <v>83.926829999999995</v>
      </c>
      <c r="L127" s="74" t="s">
        <v>211</v>
      </c>
      <c r="M127" s="74">
        <v>2.4258760000000001</v>
      </c>
      <c r="N127" s="73">
        <v>5705</v>
      </c>
      <c r="O127" s="211">
        <v>0.47848780000000002</v>
      </c>
      <c r="P127" s="211">
        <v>1.0292223</v>
      </c>
      <c r="R127" s="90">
        <v>2020</v>
      </c>
      <c r="S127" s="73">
        <v>2166</v>
      </c>
      <c r="T127" s="74">
        <v>16.758839999999999</v>
      </c>
      <c r="U127" s="74">
        <v>10.982851</v>
      </c>
      <c r="V127" s="74" t="s">
        <v>211</v>
      </c>
      <c r="W127" s="74">
        <v>13.650061000000001</v>
      </c>
      <c r="X127" s="74">
        <v>6.0769951999999998</v>
      </c>
      <c r="Y127" s="74">
        <v>4.7553232999999997</v>
      </c>
      <c r="Z127" s="74">
        <v>84.246537000000004</v>
      </c>
      <c r="AA127" s="74">
        <v>87.333330000000004</v>
      </c>
      <c r="AB127" s="74" t="s">
        <v>211</v>
      </c>
      <c r="AC127" s="74">
        <v>2.8235478000000001</v>
      </c>
      <c r="AD127" s="73">
        <v>4045</v>
      </c>
      <c r="AE127" s="211">
        <v>0.33934150000000002</v>
      </c>
      <c r="AF127" s="211">
        <v>1.2405044999999999</v>
      </c>
      <c r="AH127" s="90">
        <v>2020</v>
      </c>
      <c r="AI127" s="73">
        <v>4218</v>
      </c>
      <c r="AJ127" s="74">
        <v>16.441054000000001</v>
      </c>
      <c r="AK127" s="74">
        <v>12.361905</v>
      </c>
      <c r="AL127" s="74" t="s">
        <v>211</v>
      </c>
      <c r="AM127" s="74">
        <v>15.293761</v>
      </c>
      <c r="AN127" s="74">
        <v>6.9280160000000004</v>
      </c>
      <c r="AO127" s="74">
        <v>5.4488044000000002</v>
      </c>
      <c r="AP127" s="74">
        <v>82.606685999999996</v>
      </c>
      <c r="AQ127" s="74">
        <v>85.653850000000006</v>
      </c>
      <c r="AR127" s="74" t="s">
        <v>211</v>
      </c>
      <c r="AS127" s="74">
        <v>2.6150031</v>
      </c>
      <c r="AT127" s="73">
        <v>9750</v>
      </c>
      <c r="AU127" s="211">
        <v>0.40892289999999998</v>
      </c>
      <c r="AV127" s="211">
        <v>1.1074776</v>
      </c>
      <c r="AW127" s="74">
        <v>1.2791351</v>
      </c>
      <c r="AY127" s="90">
        <v>2020</v>
      </c>
    </row>
    <row r="128" spans="2:51">
      <c r="B128" s="90">
        <v>2021</v>
      </c>
      <c r="C128" s="73">
        <v>2233</v>
      </c>
      <c r="D128" s="74">
        <v>17.514299999999999</v>
      </c>
      <c r="E128" s="74">
        <v>14.720965</v>
      </c>
      <c r="F128" s="74" t="s">
        <v>211</v>
      </c>
      <c r="G128" s="74">
        <v>18.189720999999999</v>
      </c>
      <c r="H128" s="74">
        <v>8.3560887000000008</v>
      </c>
      <c r="I128" s="74">
        <v>6.6353128000000003</v>
      </c>
      <c r="J128" s="74">
        <v>80.892968999999994</v>
      </c>
      <c r="K128" s="74">
        <v>84.16337</v>
      </c>
      <c r="L128" s="74" t="s">
        <v>211</v>
      </c>
      <c r="M128" s="74">
        <v>2.4977349000000002</v>
      </c>
      <c r="N128" s="73">
        <v>6390</v>
      </c>
      <c r="O128" s="211">
        <v>0.53684120000000002</v>
      </c>
      <c r="P128" s="211">
        <v>1.1447263999999999</v>
      </c>
      <c r="R128" s="90">
        <v>2021</v>
      </c>
      <c r="S128" s="73">
        <v>2340</v>
      </c>
      <c r="T128" s="74">
        <v>18.085563</v>
      </c>
      <c r="U128" s="74">
        <v>11.542377999999999</v>
      </c>
      <c r="V128" s="74" t="s">
        <v>211</v>
      </c>
      <c r="W128" s="74">
        <v>14.345881</v>
      </c>
      <c r="X128" s="74">
        <v>6.4565248999999998</v>
      </c>
      <c r="Y128" s="74">
        <v>5.1423661999999997</v>
      </c>
      <c r="Z128" s="74">
        <v>84.223932000000005</v>
      </c>
      <c r="AA128" s="74">
        <v>87.648939999999996</v>
      </c>
      <c r="AB128" s="74" t="s">
        <v>211</v>
      </c>
      <c r="AC128" s="74">
        <v>2.8512940000000002</v>
      </c>
      <c r="AD128" s="73">
        <v>4929</v>
      </c>
      <c r="AE128" s="211">
        <v>0.41426239999999998</v>
      </c>
      <c r="AF128" s="211">
        <v>1.4715278000000001</v>
      </c>
      <c r="AH128" s="90">
        <v>2021</v>
      </c>
      <c r="AI128" s="73">
        <v>4573</v>
      </c>
      <c r="AJ128" s="74">
        <v>17.802032000000001</v>
      </c>
      <c r="AK128" s="74">
        <v>12.981953000000001</v>
      </c>
      <c r="AL128" s="74" t="s">
        <v>211</v>
      </c>
      <c r="AM128" s="74">
        <v>16.076312999999999</v>
      </c>
      <c r="AN128" s="74">
        <v>7.3304587000000003</v>
      </c>
      <c r="AO128" s="74">
        <v>5.8335020999999996</v>
      </c>
      <c r="AP128" s="74">
        <v>82.59742</v>
      </c>
      <c r="AQ128" s="74">
        <v>85.880560000000003</v>
      </c>
      <c r="AR128" s="74" t="s">
        <v>211</v>
      </c>
      <c r="AS128" s="74">
        <v>2.6669543999999998</v>
      </c>
      <c r="AT128" s="73">
        <v>11319</v>
      </c>
      <c r="AU128" s="211">
        <v>0.47556389999999998</v>
      </c>
      <c r="AV128" s="211">
        <v>1.2672839</v>
      </c>
      <c r="AW128" s="74">
        <v>1.2753840000000001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26</v>
      </c>
      <c r="D86" s="73">
        <v>1</v>
      </c>
      <c r="E86" s="73">
        <v>2</v>
      </c>
      <c r="F86" s="73">
        <v>0</v>
      </c>
      <c r="G86" s="73">
        <v>3</v>
      </c>
      <c r="H86" s="73">
        <v>2</v>
      </c>
      <c r="I86" s="73">
        <v>6</v>
      </c>
      <c r="J86" s="73">
        <v>9</v>
      </c>
      <c r="K86" s="73">
        <v>8</v>
      </c>
      <c r="L86" s="73">
        <v>17</v>
      </c>
      <c r="M86" s="73">
        <v>29</v>
      </c>
      <c r="N86" s="73">
        <v>39</v>
      </c>
      <c r="O86" s="73">
        <v>44</v>
      </c>
      <c r="P86" s="73">
        <v>63</v>
      </c>
      <c r="Q86" s="73">
        <v>97</v>
      </c>
      <c r="R86" s="73">
        <v>85</v>
      </c>
      <c r="S86" s="73">
        <v>97</v>
      </c>
      <c r="T86" s="73">
        <v>101</v>
      </c>
      <c r="U86" s="73">
        <v>0</v>
      </c>
      <c r="V86" s="73">
        <v>629</v>
      </c>
      <c r="X86" s="89">
        <v>1979</v>
      </c>
      <c r="Y86" s="73">
        <v>11</v>
      </c>
      <c r="Z86" s="73">
        <v>1</v>
      </c>
      <c r="AA86" s="73">
        <v>1</v>
      </c>
      <c r="AB86" s="73">
        <v>1</v>
      </c>
      <c r="AC86" s="73">
        <v>0</v>
      </c>
      <c r="AD86" s="73">
        <v>2</v>
      </c>
      <c r="AE86" s="73">
        <v>2</v>
      </c>
      <c r="AF86" s="73">
        <v>7</v>
      </c>
      <c r="AG86" s="73">
        <v>14</v>
      </c>
      <c r="AH86" s="73">
        <v>28</v>
      </c>
      <c r="AI86" s="73">
        <v>30</v>
      </c>
      <c r="AJ86" s="73">
        <v>56</v>
      </c>
      <c r="AK86" s="73">
        <v>60</v>
      </c>
      <c r="AL86" s="73">
        <v>106</v>
      </c>
      <c r="AM86" s="73">
        <v>106</v>
      </c>
      <c r="AN86" s="73">
        <v>126</v>
      </c>
      <c r="AO86" s="73">
        <v>140</v>
      </c>
      <c r="AP86" s="73">
        <v>216</v>
      </c>
      <c r="AQ86" s="73">
        <v>0</v>
      </c>
      <c r="AR86" s="73">
        <v>907</v>
      </c>
      <c r="AT86" s="89">
        <v>1979</v>
      </c>
      <c r="AU86" s="73">
        <v>37</v>
      </c>
      <c r="AV86" s="73">
        <v>2</v>
      </c>
      <c r="AW86" s="73">
        <v>3</v>
      </c>
      <c r="AX86" s="73">
        <v>1</v>
      </c>
      <c r="AY86" s="73">
        <v>3</v>
      </c>
      <c r="AZ86" s="73">
        <v>4</v>
      </c>
      <c r="BA86" s="73">
        <v>8</v>
      </c>
      <c r="BB86" s="73">
        <v>16</v>
      </c>
      <c r="BC86" s="73">
        <v>22</v>
      </c>
      <c r="BD86" s="73">
        <v>45</v>
      </c>
      <c r="BE86" s="73">
        <v>59</v>
      </c>
      <c r="BF86" s="73">
        <v>95</v>
      </c>
      <c r="BG86" s="73">
        <v>104</v>
      </c>
      <c r="BH86" s="73">
        <v>169</v>
      </c>
      <c r="BI86" s="73">
        <v>203</v>
      </c>
      <c r="BJ86" s="73">
        <v>211</v>
      </c>
      <c r="BK86" s="73">
        <v>237</v>
      </c>
      <c r="BL86" s="73">
        <v>317</v>
      </c>
      <c r="BM86" s="73">
        <v>0</v>
      </c>
      <c r="BN86" s="73">
        <v>1536</v>
      </c>
      <c r="BP86" s="89">
        <v>1979</v>
      </c>
    </row>
    <row r="87" spans="2:68">
      <c r="B87" s="89">
        <v>1980</v>
      </c>
      <c r="C87" s="73">
        <v>19</v>
      </c>
      <c r="D87" s="73">
        <v>1</v>
      </c>
      <c r="E87" s="73">
        <v>0</v>
      </c>
      <c r="F87" s="73">
        <v>2</v>
      </c>
      <c r="G87" s="73">
        <v>4</v>
      </c>
      <c r="H87" s="73">
        <v>6</v>
      </c>
      <c r="I87" s="73">
        <v>2</v>
      </c>
      <c r="J87" s="73">
        <v>8</v>
      </c>
      <c r="K87" s="73">
        <v>8</v>
      </c>
      <c r="L87" s="73">
        <v>16</v>
      </c>
      <c r="M87" s="73">
        <v>33</v>
      </c>
      <c r="N87" s="73">
        <v>35</v>
      </c>
      <c r="O87" s="73">
        <v>51</v>
      </c>
      <c r="P87" s="73">
        <v>92</v>
      </c>
      <c r="Q87" s="73">
        <v>97</v>
      </c>
      <c r="R87" s="73">
        <v>137</v>
      </c>
      <c r="S87" s="73">
        <v>112</v>
      </c>
      <c r="T87" s="73">
        <v>124</v>
      </c>
      <c r="U87" s="73">
        <v>0</v>
      </c>
      <c r="V87" s="73">
        <v>747</v>
      </c>
      <c r="X87" s="89">
        <v>1980</v>
      </c>
      <c r="Y87" s="73">
        <v>11</v>
      </c>
      <c r="Z87" s="73">
        <v>1</v>
      </c>
      <c r="AA87" s="73">
        <v>1</v>
      </c>
      <c r="AB87" s="73">
        <v>0</v>
      </c>
      <c r="AC87" s="73">
        <v>4</v>
      </c>
      <c r="AD87" s="73">
        <v>0</v>
      </c>
      <c r="AE87" s="73">
        <v>1</v>
      </c>
      <c r="AF87" s="73">
        <v>10</v>
      </c>
      <c r="AG87" s="73">
        <v>11</v>
      </c>
      <c r="AH87" s="73">
        <v>25</v>
      </c>
      <c r="AI87" s="73">
        <v>31</v>
      </c>
      <c r="AJ87" s="73">
        <v>53</v>
      </c>
      <c r="AK87" s="73">
        <v>63</v>
      </c>
      <c r="AL87" s="73">
        <v>80</v>
      </c>
      <c r="AM87" s="73">
        <v>103</v>
      </c>
      <c r="AN87" s="73">
        <v>139</v>
      </c>
      <c r="AO87" s="73">
        <v>141</v>
      </c>
      <c r="AP87" s="73">
        <v>201</v>
      </c>
      <c r="AQ87" s="73">
        <v>0</v>
      </c>
      <c r="AR87" s="73">
        <v>875</v>
      </c>
      <c r="AT87" s="89">
        <v>1980</v>
      </c>
      <c r="AU87" s="73">
        <v>30</v>
      </c>
      <c r="AV87" s="73">
        <v>2</v>
      </c>
      <c r="AW87" s="73">
        <v>1</v>
      </c>
      <c r="AX87" s="73">
        <v>2</v>
      </c>
      <c r="AY87" s="73">
        <v>8</v>
      </c>
      <c r="AZ87" s="73">
        <v>6</v>
      </c>
      <c r="BA87" s="73">
        <v>3</v>
      </c>
      <c r="BB87" s="73">
        <v>18</v>
      </c>
      <c r="BC87" s="73">
        <v>19</v>
      </c>
      <c r="BD87" s="73">
        <v>41</v>
      </c>
      <c r="BE87" s="73">
        <v>64</v>
      </c>
      <c r="BF87" s="73">
        <v>88</v>
      </c>
      <c r="BG87" s="73">
        <v>114</v>
      </c>
      <c r="BH87" s="73">
        <v>172</v>
      </c>
      <c r="BI87" s="73">
        <v>200</v>
      </c>
      <c r="BJ87" s="73">
        <v>276</v>
      </c>
      <c r="BK87" s="73">
        <v>253</v>
      </c>
      <c r="BL87" s="73">
        <v>325</v>
      </c>
      <c r="BM87" s="73">
        <v>0</v>
      </c>
      <c r="BN87" s="73">
        <v>1622</v>
      </c>
      <c r="BP87" s="89">
        <v>1980</v>
      </c>
    </row>
    <row r="88" spans="2:68">
      <c r="B88" s="89">
        <v>1981</v>
      </c>
      <c r="C88" s="73">
        <v>21</v>
      </c>
      <c r="D88" s="73">
        <v>2</v>
      </c>
      <c r="E88" s="73">
        <v>0</v>
      </c>
      <c r="F88" s="73">
        <v>1</v>
      </c>
      <c r="G88" s="73">
        <v>4</v>
      </c>
      <c r="H88" s="73">
        <v>4</v>
      </c>
      <c r="I88" s="73">
        <v>3</v>
      </c>
      <c r="J88" s="73">
        <v>4</v>
      </c>
      <c r="K88" s="73">
        <v>7</v>
      </c>
      <c r="L88" s="73">
        <v>15</v>
      </c>
      <c r="M88" s="73">
        <v>31</v>
      </c>
      <c r="N88" s="73">
        <v>34</v>
      </c>
      <c r="O88" s="73">
        <v>37</v>
      </c>
      <c r="P88" s="73">
        <v>80</v>
      </c>
      <c r="Q88" s="73">
        <v>88</v>
      </c>
      <c r="R88" s="73">
        <v>122</v>
      </c>
      <c r="S88" s="73">
        <v>120</v>
      </c>
      <c r="T88" s="73">
        <v>105</v>
      </c>
      <c r="U88" s="73">
        <v>0</v>
      </c>
      <c r="V88" s="73">
        <v>678</v>
      </c>
      <c r="X88" s="89">
        <v>1981</v>
      </c>
      <c r="Y88" s="73">
        <v>12</v>
      </c>
      <c r="Z88" s="73">
        <v>1</v>
      </c>
      <c r="AA88" s="73">
        <v>0</v>
      </c>
      <c r="AB88" s="73">
        <v>1</v>
      </c>
      <c r="AC88" s="73">
        <v>0</v>
      </c>
      <c r="AD88" s="73">
        <v>0</v>
      </c>
      <c r="AE88" s="73">
        <v>3</v>
      </c>
      <c r="AF88" s="73">
        <v>8</v>
      </c>
      <c r="AG88" s="73">
        <v>10</v>
      </c>
      <c r="AH88" s="73">
        <v>28</v>
      </c>
      <c r="AI88" s="73">
        <v>29</v>
      </c>
      <c r="AJ88" s="73">
        <v>51</v>
      </c>
      <c r="AK88" s="73">
        <v>66</v>
      </c>
      <c r="AL88" s="73">
        <v>114</v>
      </c>
      <c r="AM88" s="73">
        <v>119</v>
      </c>
      <c r="AN88" s="73">
        <v>149</v>
      </c>
      <c r="AO88" s="73">
        <v>156</v>
      </c>
      <c r="AP88" s="73">
        <v>217</v>
      </c>
      <c r="AQ88" s="73">
        <v>0</v>
      </c>
      <c r="AR88" s="73">
        <v>964</v>
      </c>
      <c r="AT88" s="89">
        <v>1981</v>
      </c>
      <c r="AU88" s="73">
        <v>33</v>
      </c>
      <c r="AV88" s="73">
        <v>3</v>
      </c>
      <c r="AW88" s="73">
        <v>0</v>
      </c>
      <c r="AX88" s="73">
        <v>2</v>
      </c>
      <c r="AY88" s="73">
        <v>4</v>
      </c>
      <c r="AZ88" s="73">
        <v>4</v>
      </c>
      <c r="BA88" s="73">
        <v>6</v>
      </c>
      <c r="BB88" s="73">
        <v>12</v>
      </c>
      <c r="BC88" s="73">
        <v>17</v>
      </c>
      <c r="BD88" s="73">
        <v>43</v>
      </c>
      <c r="BE88" s="73">
        <v>60</v>
      </c>
      <c r="BF88" s="73">
        <v>85</v>
      </c>
      <c r="BG88" s="73">
        <v>103</v>
      </c>
      <c r="BH88" s="73">
        <v>194</v>
      </c>
      <c r="BI88" s="73">
        <v>207</v>
      </c>
      <c r="BJ88" s="73">
        <v>271</v>
      </c>
      <c r="BK88" s="73">
        <v>276</v>
      </c>
      <c r="BL88" s="73">
        <v>322</v>
      </c>
      <c r="BM88" s="73">
        <v>0</v>
      </c>
      <c r="BN88" s="73">
        <v>1642</v>
      </c>
      <c r="BP88" s="89">
        <v>1981</v>
      </c>
    </row>
    <row r="89" spans="2:68">
      <c r="B89" s="89">
        <v>1982</v>
      </c>
      <c r="C89" s="73">
        <v>28</v>
      </c>
      <c r="D89" s="73">
        <v>1</v>
      </c>
      <c r="E89" s="73">
        <v>0</v>
      </c>
      <c r="F89" s="73">
        <v>1</v>
      </c>
      <c r="G89" s="73">
        <v>6</v>
      </c>
      <c r="H89" s="73">
        <v>4</v>
      </c>
      <c r="I89" s="73">
        <v>4</v>
      </c>
      <c r="J89" s="73">
        <v>6</v>
      </c>
      <c r="K89" s="73">
        <v>8</v>
      </c>
      <c r="L89" s="73">
        <v>17</v>
      </c>
      <c r="M89" s="73">
        <v>25</v>
      </c>
      <c r="N89" s="73">
        <v>42</v>
      </c>
      <c r="O89" s="73">
        <v>65</v>
      </c>
      <c r="P89" s="73">
        <v>84</v>
      </c>
      <c r="Q89" s="73">
        <v>92</v>
      </c>
      <c r="R89" s="73">
        <v>141</v>
      </c>
      <c r="S89" s="73">
        <v>101</v>
      </c>
      <c r="T89" s="73">
        <v>148</v>
      </c>
      <c r="U89" s="73">
        <v>0</v>
      </c>
      <c r="V89" s="73">
        <v>773</v>
      </c>
      <c r="X89" s="89">
        <v>1982</v>
      </c>
      <c r="Y89" s="73">
        <v>10</v>
      </c>
      <c r="Z89" s="73">
        <v>1</v>
      </c>
      <c r="AA89" s="73">
        <v>3</v>
      </c>
      <c r="AB89" s="73">
        <v>0</v>
      </c>
      <c r="AC89" s="73">
        <v>2</v>
      </c>
      <c r="AD89" s="73">
        <v>0</v>
      </c>
      <c r="AE89" s="73">
        <v>3</v>
      </c>
      <c r="AF89" s="73">
        <v>6</v>
      </c>
      <c r="AG89" s="73">
        <v>10</v>
      </c>
      <c r="AH89" s="73">
        <v>17</v>
      </c>
      <c r="AI89" s="73">
        <v>31</v>
      </c>
      <c r="AJ89" s="73">
        <v>65</v>
      </c>
      <c r="AK89" s="73">
        <v>69</v>
      </c>
      <c r="AL89" s="73">
        <v>93</v>
      </c>
      <c r="AM89" s="73">
        <v>138</v>
      </c>
      <c r="AN89" s="73">
        <v>141</v>
      </c>
      <c r="AO89" s="73">
        <v>172</v>
      </c>
      <c r="AP89" s="73">
        <v>255</v>
      </c>
      <c r="AQ89" s="73">
        <v>0</v>
      </c>
      <c r="AR89" s="73">
        <v>1016</v>
      </c>
      <c r="AT89" s="89">
        <v>1982</v>
      </c>
      <c r="AU89" s="73">
        <v>38</v>
      </c>
      <c r="AV89" s="73">
        <v>2</v>
      </c>
      <c r="AW89" s="73">
        <v>3</v>
      </c>
      <c r="AX89" s="73">
        <v>1</v>
      </c>
      <c r="AY89" s="73">
        <v>8</v>
      </c>
      <c r="AZ89" s="73">
        <v>4</v>
      </c>
      <c r="BA89" s="73">
        <v>7</v>
      </c>
      <c r="BB89" s="73">
        <v>12</v>
      </c>
      <c r="BC89" s="73">
        <v>18</v>
      </c>
      <c r="BD89" s="73">
        <v>34</v>
      </c>
      <c r="BE89" s="73">
        <v>56</v>
      </c>
      <c r="BF89" s="73">
        <v>107</v>
      </c>
      <c r="BG89" s="73">
        <v>134</v>
      </c>
      <c r="BH89" s="73">
        <v>177</v>
      </c>
      <c r="BI89" s="73">
        <v>230</v>
      </c>
      <c r="BJ89" s="73">
        <v>282</v>
      </c>
      <c r="BK89" s="73">
        <v>273</v>
      </c>
      <c r="BL89" s="73">
        <v>403</v>
      </c>
      <c r="BM89" s="73">
        <v>0</v>
      </c>
      <c r="BN89" s="73">
        <v>1789</v>
      </c>
      <c r="BP89" s="89">
        <v>1982</v>
      </c>
    </row>
    <row r="90" spans="2:68">
      <c r="B90" s="89">
        <v>1983</v>
      </c>
      <c r="C90" s="73">
        <v>37</v>
      </c>
      <c r="D90" s="73">
        <v>2</v>
      </c>
      <c r="E90" s="73">
        <v>0</v>
      </c>
      <c r="F90" s="73">
        <v>0</v>
      </c>
      <c r="G90" s="73">
        <v>0</v>
      </c>
      <c r="H90" s="73">
        <v>6</v>
      </c>
      <c r="I90" s="73">
        <v>4</v>
      </c>
      <c r="J90" s="73">
        <v>6</v>
      </c>
      <c r="K90" s="73">
        <v>8</v>
      </c>
      <c r="L90" s="73">
        <v>13</v>
      </c>
      <c r="M90" s="73">
        <v>30</v>
      </c>
      <c r="N90" s="73">
        <v>29</v>
      </c>
      <c r="O90" s="73">
        <v>54</v>
      </c>
      <c r="P90" s="73">
        <v>80</v>
      </c>
      <c r="Q90" s="73">
        <v>113</v>
      </c>
      <c r="R90" s="73">
        <v>111</v>
      </c>
      <c r="S90" s="73">
        <v>118</v>
      </c>
      <c r="T90" s="73">
        <v>130</v>
      </c>
      <c r="U90" s="73">
        <v>0</v>
      </c>
      <c r="V90" s="73">
        <v>741</v>
      </c>
      <c r="X90" s="89">
        <v>1983</v>
      </c>
      <c r="Y90" s="73">
        <v>14</v>
      </c>
      <c r="Z90" s="73">
        <v>1</v>
      </c>
      <c r="AA90" s="73">
        <v>1</v>
      </c>
      <c r="AB90" s="73">
        <v>1</v>
      </c>
      <c r="AC90" s="73">
        <v>2</v>
      </c>
      <c r="AD90" s="73">
        <v>2</v>
      </c>
      <c r="AE90" s="73">
        <v>4</v>
      </c>
      <c r="AF90" s="73">
        <v>2</v>
      </c>
      <c r="AG90" s="73">
        <v>8</v>
      </c>
      <c r="AH90" s="73">
        <v>10</v>
      </c>
      <c r="AI90" s="73">
        <v>21</v>
      </c>
      <c r="AJ90" s="73">
        <v>50</v>
      </c>
      <c r="AK90" s="73">
        <v>62</v>
      </c>
      <c r="AL90" s="73">
        <v>96</v>
      </c>
      <c r="AM90" s="73">
        <v>123</v>
      </c>
      <c r="AN90" s="73">
        <v>138</v>
      </c>
      <c r="AO90" s="73">
        <v>183</v>
      </c>
      <c r="AP90" s="73">
        <v>268</v>
      </c>
      <c r="AQ90" s="73">
        <v>0</v>
      </c>
      <c r="AR90" s="73">
        <v>986</v>
      </c>
      <c r="AT90" s="89">
        <v>1983</v>
      </c>
      <c r="AU90" s="73">
        <v>51</v>
      </c>
      <c r="AV90" s="73">
        <v>3</v>
      </c>
      <c r="AW90" s="73">
        <v>1</v>
      </c>
      <c r="AX90" s="73">
        <v>1</v>
      </c>
      <c r="AY90" s="73">
        <v>2</v>
      </c>
      <c r="AZ90" s="73">
        <v>8</v>
      </c>
      <c r="BA90" s="73">
        <v>8</v>
      </c>
      <c r="BB90" s="73">
        <v>8</v>
      </c>
      <c r="BC90" s="73">
        <v>16</v>
      </c>
      <c r="BD90" s="73">
        <v>23</v>
      </c>
      <c r="BE90" s="73">
        <v>51</v>
      </c>
      <c r="BF90" s="73">
        <v>79</v>
      </c>
      <c r="BG90" s="73">
        <v>116</v>
      </c>
      <c r="BH90" s="73">
        <v>176</v>
      </c>
      <c r="BI90" s="73">
        <v>236</v>
      </c>
      <c r="BJ90" s="73">
        <v>249</v>
      </c>
      <c r="BK90" s="73">
        <v>301</v>
      </c>
      <c r="BL90" s="73">
        <v>398</v>
      </c>
      <c r="BM90" s="73">
        <v>0</v>
      </c>
      <c r="BN90" s="73">
        <v>1727</v>
      </c>
      <c r="BP90" s="89">
        <v>1983</v>
      </c>
    </row>
    <row r="91" spans="2:68">
      <c r="B91" s="89">
        <v>1984</v>
      </c>
      <c r="C91" s="73">
        <v>30</v>
      </c>
      <c r="D91" s="73">
        <v>0</v>
      </c>
      <c r="E91" s="73">
        <v>2</v>
      </c>
      <c r="F91" s="73">
        <v>0</v>
      </c>
      <c r="G91" s="73">
        <v>4</v>
      </c>
      <c r="H91" s="73">
        <v>6</v>
      </c>
      <c r="I91" s="73">
        <v>3</v>
      </c>
      <c r="J91" s="73">
        <v>5</v>
      </c>
      <c r="K91" s="73">
        <v>7</v>
      </c>
      <c r="L91" s="73">
        <v>11</v>
      </c>
      <c r="M91" s="73">
        <v>11</v>
      </c>
      <c r="N91" s="73">
        <v>39</v>
      </c>
      <c r="O91" s="73">
        <v>39</v>
      </c>
      <c r="P91" s="73">
        <v>70</v>
      </c>
      <c r="Q91" s="73">
        <v>103</v>
      </c>
      <c r="R91" s="73">
        <v>132</v>
      </c>
      <c r="S91" s="73">
        <v>105</v>
      </c>
      <c r="T91" s="73">
        <v>136</v>
      </c>
      <c r="U91" s="73">
        <v>0</v>
      </c>
      <c r="V91" s="73">
        <v>703</v>
      </c>
      <c r="X91" s="89">
        <v>1984</v>
      </c>
      <c r="Y91" s="73">
        <v>16</v>
      </c>
      <c r="Z91" s="73">
        <v>0</v>
      </c>
      <c r="AA91" s="73">
        <v>1</v>
      </c>
      <c r="AB91" s="73">
        <v>0</v>
      </c>
      <c r="AC91" s="73">
        <v>3</v>
      </c>
      <c r="AD91" s="73">
        <v>3</v>
      </c>
      <c r="AE91" s="73">
        <v>5</v>
      </c>
      <c r="AF91" s="73">
        <v>4</v>
      </c>
      <c r="AG91" s="73">
        <v>8</v>
      </c>
      <c r="AH91" s="73">
        <v>12</v>
      </c>
      <c r="AI91" s="73">
        <v>22</v>
      </c>
      <c r="AJ91" s="73">
        <v>44</v>
      </c>
      <c r="AK91" s="73">
        <v>55</v>
      </c>
      <c r="AL91" s="73">
        <v>98</v>
      </c>
      <c r="AM91" s="73">
        <v>128</v>
      </c>
      <c r="AN91" s="73">
        <v>126</v>
      </c>
      <c r="AO91" s="73">
        <v>164</v>
      </c>
      <c r="AP91" s="73">
        <v>256</v>
      </c>
      <c r="AQ91" s="73">
        <v>0</v>
      </c>
      <c r="AR91" s="73">
        <v>945</v>
      </c>
      <c r="AT91" s="89">
        <v>1984</v>
      </c>
      <c r="AU91" s="73">
        <v>46</v>
      </c>
      <c r="AV91" s="73">
        <v>0</v>
      </c>
      <c r="AW91" s="73">
        <v>3</v>
      </c>
      <c r="AX91" s="73">
        <v>0</v>
      </c>
      <c r="AY91" s="73">
        <v>7</v>
      </c>
      <c r="AZ91" s="73">
        <v>9</v>
      </c>
      <c r="BA91" s="73">
        <v>8</v>
      </c>
      <c r="BB91" s="73">
        <v>9</v>
      </c>
      <c r="BC91" s="73">
        <v>15</v>
      </c>
      <c r="BD91" s="73">
        <v>23</v>
      </c>
      <c r="BE91" s="73">
        <v>33</v>
      </c>
      <c r="BF91" s="73">
        <v>83</v>
      </c>
      <c r="BG91" s="73">
        <v>94</v>
      </c>
      <c r="BH91" s="73">
        <v>168</v>
      </c>
      <c r="BI91" s="73">
        <v>231</v>
      </c>
      <c r="BJ91" s="73">
        <v>258</v>
      </c>
      <c r="BK91" s="73">
        <v>269</v>
      </c>
      <c r="BL91" s="73">
        <v>392</v>
      </c>
      <c r="BM91" s="73">
        <v>0</v>
      </c>
      <c r="BN91" s="73">
        <v>1648</v>
      </c>
      <c r="BP91" s="89">
        <v>1984</v>
      </c>
    </row>
    <row r="92" spans="2:68">
      <c r="B92" s="89">
        <v>1985</v>
      </c>
      <c r="C92" s="73">
        <v>23</v>
      </c>
      <c r="D92" s="73">
        <v>0</v>
      </c>
      <c r="E92" s="73">
        <v>0</v>
      </c>
      <c r="F92" s="73">
        <v>0</v>
      </c>
      <c r="G92" s="73">
        <v>5</v>
      </c>
      <c r="H92" s="73">
        <v>1</v>
      </c>
      <c r="I92" s="73">
        <v>6</v>
      </c>
      <c r="J92" s="73">
        <v>6</v>
      </c>
      <c r="K92" s="73">
        <v>6</v>
      </c>
      <c r="L92" s="73">
        <v>16</v>
      </c>
      <c r="M92" s="73">
        <v>14</v>
      </c>
      <c r="N92" s="73">
        <v>35</v>
      </c>
      <c r="O92" s="73">
        <v>44</v>
      </c>
      <c r="P92" s="73">
        <v>64</v>
      </c>
      <c r="Q92" s="73">
        <v>97</v>
      </c>
      <c r="R92" s="73">
        <v>146</v>
      </c>
      <c r="S92" s="73">
        <v>140</v>
      </c>
      <c r="T92" s="73">
        <v>150</v>
      </c>
      <c r="U92" s="73">
        <v>0</v>
      </c>
      <c r="V92" s="73">
        <v>753</v>
      </c>
      <c r="X92" s="89">
        <v>1985</v>
      </c>
      <c r="Y92" s="73">
        <v>12</v>
      </c>
      <c r="Z92" s="73">
        <v>0</v>
      </c>
      <c r="AA92" s="73">
        <v>0</v>
      </c>
      <c r="AB92" s="73">
        <v>2</v>
      </c>
      <c r="AC92" s="73">
        <v>1</v>
      </c>
      <c r="AD92" s="73">
        <v>1</v>
      </c>
      <c r="AE92" s="73">
        <v>3</v>
      </c>
      <c r="AF92" s="73">
        <v>3</v>
      </c>
      <c r="AG92" s="73">
        <v>9</v>
      </c>
      <c r="AH92" s="73">
        <v>8</v>
      </c>
      <c r="AI92" s="73">
        <v>27</v>
      </c>
      <c r="AJ92" s="73">
        <v>36</v>
      </c>
      <c r="AK92" s="73">
        <v>57</v>
      </c>
      <c r="AL92" s="73">
        <v>83</v>
      </c>
      <c r="AM92" s="73">
        <v>141</v>
      </c>
      <c r="AN92" s="73">
        <v>149</v>
      </c>
      <c r="AO92" s="73">
        <v>166</v>
      </c>
      <c r="AP92" s="73">
        <v>307</v>
      </c>
      <c r="AQ92" s="73">
        <v>0</v>
      </c>
      <c r="AR92" s="73">
        <v>1005</v>
      </c>
      <c r="AT92" s="89">
        <v>1985</v>
      </c>
      <c r="AU92" s="73">
        <v>35</v>
      </c>
      <c r="AV92" s="73">
        <v>0</v>
      </c>
      <c r="AW92" s="73">
        <v>0</v>
      </c>
      <c r="AX92" s="73">
        <v>2</v>
      </c>
      <c r="AY92" s="73">
        <v>6</v>
      </c>
      <c r="AZ92" s="73">
        <v>2</v>
      </c>
      <c r="BA92" s="73">
        <v>9</v>
      </c>
      <c r="BB92" s="73">
        <v>9</v>
      </c>
      <c r="BC92" s="73">
        <v>15</v>
      </c>
      <c r="BD92" s="73">
        <v>24</v>
      </c>
      <c r="BE92" s="73">
        <v>41</v>
      </c>
      <c r="BF92" s="73">
        <v>71</v>
      </c>
      <c r="BG92" s="73">
        <v>101</v>
      </c>
      <c r="BH92" s="73">
        <v>147</v>
      </c>
      <c r="BI92" s="73">
        <v>238</v>
      </c>
      <c r="BJ92" s="73">
        <v>295</v>
      </c>
      <c r="BK92" s="73">
        <v>306</v>
      </c>
      <c r="BL92" s="73">
        <v>457</v>
      </c>
      <c r="BM92" s="73">
        <v>0</v>
      </c>
      <c r="BN92" s="73">
        <v>1758</v>
      </c>
      <c r="BP92" s="89">
        <v>1985</v>
      </c>
    </row>
    <row r="93" spans="2:68">
      <c r="B93" s="89">
        <v>1986</v>
      </c>
      <c r="C93" s="73">
        <v>21</v>
      </c>
      <c r="D93" s="73">
        <v>0</v>
      </c>
      <c r="E93" s="73">
        <v>1</v>
      </c>
      <c r="F93" s="73">
        <v>1</v>
      </c>
      <c r="G93" s="73">
        <v>1</v>
      </c>
      <c r="H93" s="73">
        <v>4</v>
      </c>
      <c r="I93" s="73">
        <v>2</v>
      </c>
      <c r="J93" s="73">
        <v>3</v>
      </c>
      <c r="K93" s="73">
        <v>4</v>
      </c>
      <c r="L93" s="73">
        <v>7</v>
      </c>
      <c r="M93" s="73">
        <v>15</v>
      </c>
      <c r="N93" s="73">
        <v>22</v>
      </c>
      <c r="O93" s="73">
        <v>43</v>
      </c>
      <c r="P93" s="73">
        <v>60</v>
      </c>
      <c r="Q93" s="73">
        <v>103</v>
      </c>
      <c r="R93" s="73">
        <v>122</v>
      </c>
      <c r="S93" s="73">
        <v>143</v>
      </c>
      <c r="T93" s="73">
        <v>144</v>
      </c>
      <c r="U93" s="73">
        <v>0</v>
      </c>
      <c r="V93" s="73">
        <v>696</v>
      </c>
      <c r="X93" s="89">
        <v>1986</v>
      </c>
      <c r="Y93" s="73">
        <v>12</v>
      </c>
      <c r="Z93" s="73">
        <v>0</v>
      </c>
      <c r="AA93" s="73">
        <v>0</v>
      </c>
      <c r="AB93" s="73">
        <v>0</v>
      </c>
      <c r="AC93" s="73">
        <v>1</v>
      </c>
      <c r="AD93" s="73">
        <v>2</v>
      </c>
      <c r="AE93" s="73">
        <v>4</v>
      </c>
      <c r="AF93" s="73">
        <v>3</v>
      </c>
      <c r="AG93" s="73">
        <v>4</v>
      </c>
      <c r="AH93" s="73">
        <v>11</v>
      </c>
      <c r="AI93" s="73">
        <v>23</v>
      </c>
      <c r="AJ93" s="73">
        <v>34</v>
      </c>
      <c r="AK93" s="73">
        <v>57</v>
      </c>
      <c r="AL93" s="73">
        <v>83</v>
      </c>
      <c r="AM93" s="73">
        <v>150</v>
      </c>
      <c r="AN93" s="73">
        <v>143</v>
      </c>
      <c r="AO93" s="73">
        <v>161</v>
      </c>
      <c r="AP93" s="73">
        <v>304</v>
      </c>
      <c r="AQ93" s="73">
        <v>0</v>
      </c>
      <c r="AR93" s="73">
        <v>992</v>
      </c>
      <c r="AT93" s="89">
        <v>1986</v>
      </c>
      <c r="AU93" s="73">
        <v>33</v>
      </c>
      <c r="AV93" s="73">
        <v>0</v>
      </c>
      <c r="AW93" s="73">
        <v>1</v>
      </c>
      <c r="AX93" s="73">
        <v>1</v>
      </c>
      <c r="AY93" s="73">
        <v>2</v>
      </c>
      <c r="AZ93" s="73">
        <v>6</v>
      </c>
      <c r="BA93" s="73">
        <v>6</v>
      </c>
      <c r="BB93" s="73">
        <v>6</v>
      </c>
      <c r="BC93" s="73">
        <v>8</v>
      </c>
      <c r="BD93" s="73">
        <v>18</v>
      </c>
      <c r="BE93" s="73">
        <v>38</v>
      </c>
      <c r="BF93" s="73">
        <v>56</v>
      </c>
      <c r="BG93" s="73">
        <v>100</v>
      </c>
      <c r="BH93" s="73">
        <v>143</v>
      </c>
      <c r="BI93" s="73">
        <v>253</v>
      </c>
      <c r="BJ93" s="73">
        <v>265</v>
      </c>
      <c r="BK93" s="73">
        <v>304</v>
      </c>
      <c r="BL93" s="73">
        <v>448</v>
      </c>
      <c r="BM93" s="73">
        <v>0</v>
      </c>
      <c r="BN93" s="73">
        <v>1688</v>
      </c>
      <c r="BP93" s="89">
        <v>1986</v>
      </c>
    </row>
    <row r="94" spans="2:68">
      <c r="B94" s="89">
        <v>1987</v>
      </c>
      <c r="C94" s="73">
        <v>26</v>
      </c>
      <c r="D94" s="73">
        <v>1</v>
      </c>
      <c r="E94" s="73">
        <v>0</v>
      </c>
      <c r="F94" s="73">
        <v>2</v>
      </c>
      <c r="G94" s="73">
        <v>0</v>
      </c>
      <c r="H94" s="73">
        <v>1</v>
      </c>
      <c r="I94" s="73">
        <v>3</v>
      </c>
      <c r="J94" s="73">
        <v>5</v>
      </c>
      <c r="K94" s="73">
        <v>5</v>
      </c>
      <c r="L94" s="73">
        <v>9</v>
      </c>
      <c r="M94" s="73">
        <v>15</v>
      </c>
      <c r="N94" s="73">
        <v>25</v>
      </c>
      <c r="O94" s="73">
        <v>39</v>
      </c>
      <c r="P94" s="73">
        <v>60</v>
      </c>
      <c r="Q94" s="73">
        <v>97</v>
      </c>
      <c r="R94" s="73">
        <v>133</v>
      </c>
      <c r="S94" s="73">
        <v>135</v>
      </c>
      <c r="T94" s="73">
        <v>150</v>
      </c>
      <c r="U94" s="73">
        <v>0</v>
      </c>
      <c r="V94" s="73">
        <v>706</v>
      </c>
      <c r="X94" s="89">
        <v>1987</v>
      </c>
      <c r="Y94" s="73">
        <v>13</v>
      </c>
      <c r="Z94" s="73">
        <v>0</v>
      </c>
      <c r="AA94" s="73">
        <v>0</v>
      </c>
      <c r="AB94" s="73">
        <v>1</v>
      </c>
      <c r="AC94" s="73">
        <v>2</v>
      </c>
      <c r="AD94" s="73">
        <v>3</v>
      </c>
      <c r="AE94" s="73">
        <v>3</v>
      </c>
      <c r="AF94" s="73">
        <v>5</v>
      </c>
      <c r="AG94" s="73">
        <v>7</v>
      </c>
      <c r="AH94" s="73">
        <v>13</v>
      </c>
      <c r="AI94" s="73">
        <v>27</v>
      </c>
      <c r="AJ94" s="73">
        <v>30</v>
      </c>
      <c r="AK94" s="73">
        <v>58</v>
      </c>
      <c r="AL94" s="73">
        <v>82</v>
      </c>
      <c r="AM94" s="73">
        <v>122</v>
      </c>
      <c r="AN94" s="73">
        <v>150</v>
      </c>
      <c r="AO94" s="73">
        <v>175</v>
      </c>
      <c r="AP94" s="73">
        <v>321</v>
      </c>
      <c r="AQ94" s="73">
        <v>0</v>
      </c>
      <c r="AR94" s="73">
        <v>1012</v>
      </c>
      <c r="AT94" s="89">
        <v>1987</v>
      </c>
      <c r="AU94" s="73">
        <v>39</v>
      </c>
      <c r="AV94" s="73">
        <v>1</v>
      </c>
      <c r="AW94" s="73">
        <v>0</v>
      </c>
      <c r="AX94" s="73">
        <v>3</v>
      </c>
      <c r="AY94" s="73">
        <v>2</v>
      </c>
      <c r="AZ94" s="73">
        <v>4</v>
      </c>
      <c r="BA94" s="73">
        <v>6</v>
      </c>
      <c r="BB94" s="73">
        <v>10</v>
      </c>
      <c r="BC94" s="73">
        <v>12</v>
      </c>
      <c r="BD94" s="73">
        <v>22</v>
      </c>
      <c r="BE94" s="73">
        <v>42</v>
      </c>
      <c r="BF94" s="73">
        <v>55</v>
      </c>
      <c r="BG94" s="73">
        <v>97</v>
      </c>
      <c r="BH94" s="73">
        <v>142</v>
      </c>
      <c r="BI94" s="73">
        <v>219</v>
      </c>
      <c r="BJ94" s="73">
        <v>283</v>
      </c>
      <c r="BK94" s="73">
        <v>310</v>
      </c>
      <c r="BL94" s="73">
        <v>471</v>
      </c>
      <c r="BM94" s="73">
        <v>0</v>
      </c>
      <c r="BN94" s="73">
        <v>1718</v>
      </c>
      <c r="BP94" s="89">
        <v>1987</v>
      </c>
    </row>
    <row r="95" spans="2:68">
      <c r="B95" s="89">
        <v>1988</v>
      </c>
      <c r="C95" s="73">
        <v>15</v>
      </c>
      <c r="D95" s="73">
        <v>0</v>
      </c>
      <c r="E95" s="73">
        <v>1</v>
      </c>
      <c r="F95" s="73">
        <v>0</v>
      </c>
      <c r="G95" s="73">
        <v>1</v>
      </c>
      <c r="H95" s="73">
        <v>4</v>
      </c>
      <c r="I95" s="73">
        <v>11</v>
      </c>
      <c r="J95" s="73">
        <v>3</v>
      </c>
      <c r="K95" s="73">
        <v>5</v>
      </c>
      <c r="L95" s="73">
        <v>6</v>
      </c>
      <c r="M95" s="73">
        <v>10</v>
      </c>
      <c r="N95" s="73">
        <v>26</v>
      </c>
      <c r="O95" s="73">
        <v>47</v>
      </c>
      <c r="P95" s="73">
        <v>58</v>
      </c>
      <c r="Q95" s="73">
        <v>104</v>
      </c>
      <c r="R95" s="73">
        <v>161</v>
      </c>
      <c r="S95" s="73">
        <v>146</v>
      </c>
      <c r="T95" s="73">
        <v>188</v>
      </c>
      <c r="U95" s="73">
        <v>0</v>
      </c>
      <c r="V95" s="73">
        <v>786</v>
      </c>
      <c r="X95" s="89">
        <v>1988</v>
      </c>
      <c r="Y95" s="73">
        <v>6</v>
      </c>
      <c r="Z95" s="73">
        <v>1</v>
      </c>
      <c r="AA95" s="73">
        <v>0</v>
      </c>
      <c r="AB95" s="73">
        <v>0</v>
      </c>
      <c r="AC95" s="73">
        <v>0</v>
      </c>
      <c r="AD95" s="73">
        <v>3</v>
      </c>
      <c r="AE95" s="73">
        <v>3</v>
      </c>
      <c r="AF95" s="73">
        <v>3</v>
      </c>
      <c r="AG95" s="73">
        <v>5</v>
      </c>
      <c r="AH95" s="73">
        <v>9</v>
      </c>
      <c r="AI95" s="73">
        <v>17</v>
      </c>
      <c r="AJ95" s="73">
        <v>37</v>
      </c>
      <c r="AK95" s="73">
        <v>50</v>
      </c>
      <c r="AL95" s="73">
        <v>82</v>
      </c>
      <c r="AM95" s="73">
        <v>114</v>
      </c>
      <c r="AN95" s="73">
        <v>148</v>
      </c>
      <c r="AO95" s="73">
        <v>212</v>
      </c>
      <c r="AP95" s="73">
        <v>344</v>
      </c>
      <c r="AQ95" s="73">
        <v>0</v>
      </c>
      <c r="AR95" s="73">
        <v>1034</v>
      </c>
      <c r="AT95" s="89">
        <v>1988</v>
      </c>
      <c r="AU95" s="73">
        <v>21</v>
      </c>
      <c r="AV95" s="73">
        <v>1</v>
      </c>
      <c r="AW95" s="73">
        <v>1</v>
      </c>
      <c r="AX95" s="73">
        <v>0</v>
      </c>
      <c r="AY95" s="73">
        <v>1</v>
      </c>
      <c r="AZ95" s="73">
        <v>7</v>
      </c>
      <c r="BA95" s="73">
        <v>14</v>
      </c>
      <c r="BB95" s="73">
        <v>6</v>
      </c>
      <c r="BC95" s="73">
        <v>10</v>
      </c>
      <c r="BD95" s="73">
        <v>15</v>
      </c>
      <c r="BE95" s="73">
        <v>27</v>
      </c>
      <c r="BF95" s="73">
        <v>63</v>
      </c>
      <c r="BG95" s="73">
        <v>97</v>
      </c>
      <c r="BH95" s="73">
        <v>140</v>
      </c>
      <c r="BI95" s="73">
        <v>218</v>
      </c>
      <c r="BJ95" s="73">
        <v>309</v>
      </c>
      <c r="BK95" s="73">
        <v>358</v>
      </c>
      <c r="BL95" s="73">
        <v>532</v>
      </c>
      <c r="BM95" s="73">
        <v>0</v>
      </c>
      <c r="BN95" s="73">
        <v>1820</v>
      </c>
      <c r="BP95" s="89">
        <v>1988</v>
      </c>
    </row>
    <row r="96" spans="2:68">
      <c r="B96" s="89">
        <v>1989</v>
      </c>
      <c r="C96" s="73">
        <v>13</v>
      </c>
      <c r="D96" s="73">
        <v>0</v>
      </c>
      <c r="E96" s="73">
        <v>1</v>
      </c>
      <c r="F96" s="73">
        <v>2</v>
      </c>
      <c r="G96" s="73">
        <v>2</v>
      </c>
      <c r="H96" s="73">
        <v>0</v>
      </c>
      <c r="I96" s="73">
        <v>2</v>
      </c>
      <c r="J96" s="73">
        <v>3</v>
      </c>
      <c r="K96" s="73">
        <v>6</v>
      </c>
      <c r="L96" s="73">
        <v>5</v>
      </c>
      <c r="M96" s="73">
        <v>14</v>
      </c>
      <c r="N96" s="73">
        <v>28</v>
      </c>
      <c r="O96" s="73">
        <v>43</v>
      </c>
      <c r="P96" s="73">
        <v>70</v>
      </c>
      <c r="Q96" s="73">
        <v>89</v>
      </c>
      <c r="R96" s="73">
        <v>147</v>
      </c>
      <c r="S96" s="73">
        <v>185</v>
      </c>
      <c r="T96" s="73">
        <v>172</v>
      </c>
      <c r="U96" s="73">
        <v>0</v>
      </c>
      <c r="V96" s="73">
        <v>782</v>
      </c>
      <c r="X96" s="89">
        <v>1989</v>
      </c>
      <c r="Y96" s="73">
        <v>8</v>
      </c>
      <c r="Z96" s="73">
        <v>0</v>
      </c>
      <c r="AA96" s="73">
        <v>1</v>
      </c>
      <c r="AB96" s="73">
        <v>1</v>
      </c>
      <c r="AC96" s="73">
        <v>2</v>
      </c>
      <c r="AD96" s="73">
        <v>1</v>
      </c>
      <c r="AE96" s="73">
        <v>1</v>
      </c>
      <c r="AF96" s="73">
        <v>4</v>
      </c>
      <c r="AG96" s="73">
        <v>5</v>
      </c>
      <c r="AH96" s="73">
        <v>10</v>
      </c>
      <c r="AI96" s="73">
        <v>14</v>
      </c>
      <c r="AJ96" s="73">
        <v>34</v>
      </c>
      <c r="AK96" s="73">
        <v>72</v>
      </c>
      <c r="AL96" s="73">
        <v>90</v>
      </c>
      <c r="AM96" s="73">
        <v>110</v>
      </c>
      <c r="AN96" s="73">
        <v>174</v>
      </c>
      <c r="AO96" s="73">
        <v>200</v>
      </c>
      <c r="AP96" s="73">
        <v>362</v>
      </c>
      <c r="AQ96" s="73">
        <v>0</v>
      </c>
      <c r="AR96" s="73">
        <v>1089</v>
      </c>
      <c r="AT96" s="89">
        <v>1989</v>
      </c>
      <c r="AU96" s="73">
        <v>21</v>
      </c>
      <c r="AV96" s="73">
        <v>0</v>
      </c>
      <c r="AW96" s="73">
        <v>2</v>
      </c>
      <c r="AX96" s="73">
        <v>3</v>
      </c>
      <c r="AY96" s="73">
        <v>4</v>
      </c>
      <c r="AZ96" s="73">
        <v>1</v>
      </c>
      <c r="BA96" s="73">
        <v>3</v>
      </c>
      <c r="BB96" s="73">
        <v>7</v>
      </c>
      <c r="BC96" s="73">
        <v>11</v>
      </c>
      <c r="BD96" s="73">
        <v>15</v>
      </c>
      <c r="BE96" s="73">
        <v>28</v>
      </c>
      <c r="BF96" s="73">
        <v>62</v>
      </c>
      <c r="BG96" s="73">
        <v>115</v>
      </c>
      <c r="BH96" s="73">
        <v>160</v>
      </c>
      <c r="BI96" s="73">
        <v>199</v>
      </c>
      <c r="BJ96" s="73">
        <v>321</v>
      </c>
      <c r="BK96" s="73">
        <v>385</v>
      </c>
      <c r="BL96" s="73">
        <v>534</v>
      </c>
      <c r="BM96" s="73">
        <v>0</v>
      </c>
      <c r="BN96" s="73">
        <v>1871</v>
      </c>
      <c r="BP96" s="89">
        <v>1989</v>
      </c>
    </row>
    <row r="97" spans="2:68">
      <c r="B97" s="89">
        <v>1990</v>
      </c>
      <c r="C97" s="73">
        <v>25</v>
      </c>
      <c r="D97" s="73">
        <v>0</v>
      </c>
      <c r="E97" s="73">
        <v>0</v>
      </c>
      <c r="F97" s="73">
        <v>0</v>
      </c>
      <c r="G97" s="73">
        <v>3</v>
      </c>
      <c r="H97" s="73">
        <v>2</v>
      </c>
      <c r="I97" s="73">
        <v>4</v>
      </c>
      <c r="J97" s="73">
        <v>2</v>
      </c>
      <c r="K97" s="73">
        <v>11</v>
      </c>
      <c r="L97" s="73">
        <v>13</v>
      </c>
      <c r="M97" s="73">
        <v>9</v>
      </c>
      <c r="N97" s="73">
        <v>14</v>
      </c>
      <c r="O97" s="73">
        <v>33</v>
      </c>
      <c r="P97" s="73">
        <v>70</v>
      </c>
      <c r="Q97" s="73">
        <v>88</v>
      </c>
      <c r="R97" s="73">
        <v>155</v>
      </c>
      <c r="S97" s="73">
        <v>165</v>
      </c>
      <c r="T97" s="73">
        <v>212</v>
      </c>
      <c r="U97" s="73">
        <v>0</v>
      </c>
      <c r="V97" s="73">
        <v>806</v>
      </c>
      <c r="X97" s="89">
        <v>1990</v>
      </c>
      <c r="Y97" s="73">
        <v>13</v>
      </c>
      <c r="Z97" s="73">
        <v>0</v>
      </c>
      <c r="AA97" s="73">
        <v>0</v>
      </c>
      <c r="AB97" s="73">
        <v>0</v>
      </c>
      <c r="AC97" s="73">
        <v>2</v>
      </c>
      <c r="AD97" s="73">
        <v>7</v>
      </c>
      <c r="AE97" s="73">
        <v>3</v>
      </c>
      <c r="AF97" s="73">
        <v>4</v>
      </c>
      <c r="AG97" s="73">
        <v>7</v>
      </c>
      <c r="AH97" s="73">
        <v>8</v>
      </c>
      <c r="AI97" s="73">
        <v>23</v>
      </c>
      <c r="AJ97" s="73">
        <v>32</v>
      </c>
      <c r="AK97" s="73">
        <v>44</v>
      </c>
      <c r="AL97" s="73">
        <v>80</v>
      </c>
      <c r="AM97" s="73">
        <v>113</v>
      </c>
      <c r="AN97" s="73">
        <v>161</v>
      </c>
      <c r="AO97" s="73">
        <v>167</v>
      </c>
      <c r="AP97" s="73">
        <v>357</v>
      </c>
      <c r="AQ97" s="73">
        <v>0</v>
      </c>
      <c r="AR97" s="73">
        <v>1021</v>
      </c>
      <c r="AT97" s="89">
        <v>1990</v>
      </c>
      <c r="AU97" s="73">
        <v>38</v>
      </c>
      <c r="AV97" s="73">
        <v>0</v>
      </c>
      <c r="AW97" s="73">
        <v>0</v>
      </c>
      <c r="AX97" s="73">
        <v>0</v>
      </c>
      <c r="AY97" s="73">
        <v>5</v>
      </c>
      <c r="AZ97" s="73">
        <v>9</v>
      </c>
      <c r="BA97" s="73">
        <v>7</v>
      </c>
      <c r="BB97" s="73">
        <v>6</v>
      </c>
      <c r="BC97" s="73">
        <v>18</v>
      </c>
      <c r="BD97" s="73">
        <v>21</v>
      </c>
      <c r="BE97" s="73">
        <v>32</v>
      </c>
      <c r="BF97" s="73">
        <v>46</v>
      </c>
      <c r="BG97" s="73">
        <v>77</v>
      </c>
      <c r="BH97" s="73">
        <v>150</v>
      </c>
      <c r="BI97" s="73">
        <v>201</v>
      </c>
      <c r="BJ97" s="73">
        <v>316</v>
      </c>
      <c r="BK97" s="73">
        <v>332</v>
      </c>
      <c r="BL97" s="73">
        <v>569</v>
      </c>
      <c r="BM97" s="73">
        <v>0</v>
      </c>
      <c r="BN97" s="73">
        <v>1827</v>
      </c>
      <c r="BP97" s="89">
        <v>1990</v>
      </c>
    </row>
    <row r="98" spans="2:68">
      <c r="B98" s="89">
        <v>1991</v>
      </c>
      <c r="C98" s="73">
        <v>25</v>
      </c>
      <c r="D98" s="73">
        <v>0</v>
      </c>
      <c r="E98" s="73">
        <v>0</v>
      </c>
      <c r="F98" s="73">
        <v>0</v>
      </c>
      <c r="G98" s="73">
        <v>4</v>
      </c>
      <c r="H98" s="73">
        <v>3</v>
      </c>
      <c r="I98" s="73">
        <v>4</v>
      </c>
      <c r="J98" s="73">
        <v>6</v>
      </c>
      <c r="K98" s="73">
        <v>4</v>
      </c>
      <c r="L98" s="73">
        <v>18</v>
      </c>
      <c r="M98" s="73">
        <v>11</v>
      </c>
      <c r="N98" s="73">
        <v>20</v>
      </c>
      <c r="O98" s="73">
        <v>43</v>
      </c>
      <c r="P98" s="73">
        <v>70</v>
      </c>
      <c r="Q98" s="73">
        <v>97</v>
      </c>
      <c r="R98" s="73">
        <v>145</v>
      </c>
      <c r="S98" s="73">
        <v>170</v>
      </c>
      <c r="T98" s="73">
        <v>203</v>
      </c>
      <c r="U98" s="73">
        <v>0</v>
      </c>
      <c r="V98" s="73">
        <v>823</v>
      </c>
      <c r="X98" s="89">
        <v>1991</v>
      </c>
      <c r="Y98" s="73">
        <v>7</v>
      </c>
      <c r="Z98" s="73">
        <v>0</v>
      </c>
      <c r="AA98" s="73">
        <v>0</v>
      </c>
      <c r="AB98" s="73">
        <v>1</v>
      </c>
      <c r="AC98" s="73">
        <v>0</v>
      </c>
      <c r="AD98" s="73">
        <v>4</v>
      </c>
      <c r="AE98" s="73">
        <v>4</v>
      </c>
      <c r="AF98" s="73">
        <v>6</v>
      </c>
      <c r="AG98" s="73">
        <v>7</v>
      </c>
      <c r="AH98" s="73">
        <v>7</v>
      </c>
      <c r="AI98" s="73">
        <v>19</v>
      </c>
      <c r="AJ98" s="73">
        <v>26</v>
      </c>
      <c r="AK98" s="73">
        <v>43</v>
      </c>
      <c r="AL98" s="73">
        <v>93</v>
      </c>
      <c r="AM98" s="73">
        <v>120</v>
      </c>
      <c r="AN98" s="73">
        <v>190</v>
      </c>
      <c r="AO98" s="73">
        <v>184</v>
      </c>
      <c r="AP98" s="73">
        <v>334</v>
      </c>
      <c r="AQ98" s="73">
        <v>0</v>
      </c>
      <c r="AR98" s="73">
        <v>1045</v>
      </c>
      <c r="AT98" s="89">
        <v>1991</v>
      </c>
      <c r="AU98" s="73">
        <v>32</v>
      </c>
      <c r="AV98" s="73">
        <v>0</v>
      </c>
      <c r="AW98" s="73">
        <v>0</v>
      </c>
      <c r="AX98" s="73">
        <v>1</v>
      </c>
      <c r="AY98" s="73">
        <v>4</v>
      </c>
      <c r="AZ98" s="73">
        <v>7</v>
      </c>
      <c r="BA98" s="73">
        <v>8</v>
      </c>
      <c r="BB98" s="73">
        <v>12</v>
      </c>
      <c r="BC98" s="73">
        <v>11</v>
      </c>
      <c r="BD98" s="73">
        <v>25</v>
      </c>
      <c r="BE98" s="73">
        <v>30</v>
      </c>
      <c r="BF98" s="73">
        <v>46</v>
      </c>
      <c r="BG98" s="73">
        <v>86</v>
      </c>
      <c r="BH98" s="73">
        <v>163</v>
      </c>
      <c r="BI98" s="73">
        <v>217</v>
      </c>
      <c r="BJ98" s="73">
        <v>335</v>
      </c>
      <c r="BK98" s="73">
        <v>354</v>
      </c>
      <c r="BL98" s="73">
        <v>537</v>
      </c>
      <c r="BM98" s="73">
        <v>0</v>
      </c>
      <c r="BN98" s="73">
        <v>1868</v>
      </c>
      <c r="BP98" s="89">
        <v>1991</v>
      </c>
    </row>
    <row r="99" spans="2:68">
      <c r="B99" s="89">
        <v>1992</v>
      </c>
      <c r="C99" s="73">
        <v>21</v>
      </c>
      <c r="D99" s="73">
        <v>0</v>
      </c>
      <c r="E99" s="73">
        <v>0</v>
      </c>
      <c r="F99" s="73">
        <v>1</v>
      </c>
      <c r="G99" s="73">
        <v>0</v>
      </c>
      <c r="H99" s="73">
        <v>3</v>
      </c>
      <c r="I99" s="73">
        <v>3</v>
      </c>
      <c r="J99" s="73">
        <v>2</v>
      </c>
      <c r="K99" s="73">
        <v>5</v>
      </c>
      <c r="L99" s="73">
        <v>14</v>
      </c>
      <c r="M99" s="73">
        <v>7</v>
      </c>
      <c r="N99" s="73">
        <v>16</v>
      </c>
      <c r="O99" s="73">
        <v>39</v>
      </c>
      <c r="P99" s="73">
        <v>72</v>
      </c>
      <c r="Q99" s="73">
        <v>83</v>
      </c>
      <c r="R99" s="73">
        <v>166</v>
      </c>
      <c r="S99" s="73">
        <v>154</v>
      </c>
      <c r="T99" s="73">
        <v>192</v>
      </c>
      <c r="U99" s="73">
        <v>0</v>
      </c>
      <c r="V99" s="73">
        <v>778</v>
      </c>
      <c r="X99" s="89">
        <v>1992</v>
      </c>
      <c r="Y99" s="73">
        <v>8</v>
      </c>
      <c r="Z99" s="73">
        <v>0</v>
      </c>
      <c r="AA99" s="73">
        <v>0</v>
      </c>
      <c r="AB99" s="73">
        <v>2</v>
      </c>
      <c r="AC99" s="73">
        <v>1</v>
      </c>
      <c r="AD99" s="73">
        <v>4</v>
      </c>
      <c r="AE99" s="73">
        <v>0</v>
      </c>
      <c r="AF99" s="73">
        <v>3</v>
      </c>
      <c r="AG99" s="73">
        <v>3</v>
      </c>
      <c r="AH99" s="73">
        <v>7</v>
      </c>
      <c r="AI99" s="73">
        <v>15</v>
      </c>
      <c r="AJ99" s="73">
        <v>38</v>
      </c>
      <c r="AK99" s="73">
        <v>43</v>
      </c>
      <c r="AL99" s="73">
        <v>74</v>
      </c>
      <c r="AM99" s="73">
        <v>110</v>
      </c>
      <c r="AN99" s="73">
        <v>174</v>
      </c>
      <c r="AO99" s="73">
        <v>175</v>
      </c>
      <c r="AP99" s="73">
        <v>352</v>
      </c>
      <c r="AQ99" s="73">
        <v>0</v>
      </c>
      <c r="AR99" s="73">
        <v>1009</v>
      </c>
      <c r="AT99" s="89">
        <v>1992</v>
      </c>
      <c r="AU99" s="73">
        <v>29</v>
      </c>
      <c r="AV99" s="73">
        <v>0</v>
      </c>
      <c r="AW99" s="73">
        <v>0</v>
      </c>
      <c r="AX99" s="73">
        <v>3</v>
      </c>
      <c r="AY99" s="73">
        <v>1</v>
      </c>
      <c r="AZ99" s="73">
        <v>7</v>
      </c>
      <c r="BA99" s="73">
        <v>3</v>
      </c>
      <c r="BB99" s="73">
        <v>5</v>
      </c>
      <c r="BC99" s="73">
        <v>8</v>
      </c>
      <c r="BD99" s="73">
        <v>21</v>
      </c>
      <c r="BE99" s="73">
        <v>22</v>
      </c>
      <c r="BF99" s="73">
        <v>54</v>
      </c>
      <c r="BG99" s="73">
        <v>82</v>
      </c>
      <c r="BH99" s="73">
        <v>146</v>
      </c>
      <c r="BI99" s="73">
        <v>193</v>
      </c>
      <c r="BJ99" s="73">
        <v>340</v>
      </c>
      <c r="BK99" s="73">
        <v>329</v>
      </c>
      <c r="BL99" s="73">
        <v>544</v>
      </c>
      <c r="BM99" s="73">
        <v>0</v>
      </c>
      <c r="BN99" s="73">
        <v>1787</v>
      </c>
      <c r="BP99" s="89">
        <v>1992</v>
      </c>
    </row>
    <row r="100" spans="2:68">
      <c r="B100" s="89">
        <v>1993</v>
      </c>
      <c r="C100" s="73">
        <v>19</v>
      </c>
      <c r="D100" s="73">
        <v>0</v>
      </c>
      <c r="E100" s="73">
        <v>0</v>
      </c>
      <c r="F100" s="73">
        <v>0</v>
      </c>
      <c r="G100" s="73">
        <v>0</v>
      </c>
      <c r="H100" s="73">
        <v>3</v>
      </c>
      <c r="I100" s="73">
        <v>2</v>
      </c>
      <c r="J100" s="73">
        <v>6</v>
      </c>
      <c r="K100" s="73">
        <v>6</v>
      </c>
      <c r="L100" s="73">
        <v>11</v>
      </c>
      <c r="M100" s="73">
        <v>16</v>
      </c>
      <c r="N100" s="73">
        <v>12</v>
      </c>
      <c r="O100" s="73">
        <v>31</v>
      </c>
      <c r="P100" s="73">
        <v>62</v>
      </c>
      <c r="Q100" s="73">
        <v>97</v>
      </c>
      <c r="R100" s="73">
        <v>174</v>
      </c>
      <c r="S100" s="73">
        <v>175</v>
      </c>
      <c r="T100" s="73">
        <v>216</v>
      </c>
      <c r="U100" s="73">
        <v>0</v>
      </c>
      <c r="V100" s="73">
        <v>830</v>
      </c>
      <c r="X100" s="89">
        <v>1993</v>
      </c>
      <c r="Y100" s="73">
        <v>7</v>
      </c>
      <c r="Z100" s="73">
        <v>0</v>
      </c>
      <c r="AA100" s="73">
        <v>0</v>
      </c>
      <c r="AB100" s="73">
        <v>0</v>
      </c>
      <c r="AC100" s="73">
        <v>2</v>
      </c>
      <c r="AD100" s="73">
        <v>4</v>
      </c>
      <c r="AE100" s="73">
        <v>1</v>
      </c>
      <c r="AF100" s="73">
        <v>4</v>
      </c>
      <c r="AG100" s="73">
        <v>8</v>
      </c>
      <c r="AH100" s="73">
        <v>5</v>
      </c>
      <c r="AI100" s="73">
        <v>16</v>
      </c>
      <c r="AJ100" s="73">
        <v>27</v>
      </c>
      <c r="AK100" s="73">
        <v>61</v>
      </c>
      <c r="AL100" s="73">
        <v>58</v>
      </c>
      <c r="AM100" s="73">
        <v>98</v>
      </c>
      <c r="AN100" s="73">
        <v>172</v>
      </c>
      <c r="AO100" s="73">
        <v>220</v>
      </c>
      <c r="AP100" s="73">
        <v>345</v>
      </c>
      <c r="AQ100" s="73">
        <v>0</v>
      </c>
      <c r="AR100" s="73">
        <v>1028</v>
      </c>
      <c r="AT100" s="89">
        <v>1993</v>
      </c>
      <c r="AU100" s="73">
        <v>26</v>
      </c>
      <c r="AV100" s="73">
        <v>0</v>
      </c>
      <c r="AW100" s="73">
        <v>0</v>
      </c>
      <c r="AX100" s="73">
        <v>0</v>
      </c>
      <c r="AY100" s="73">
        <v>2</v>
      </c>
      <c r="AZ100" s="73">
        <v>7</v>
      </c>
      <c r="BA100" s="73">
        <v>3</v>
      </c>
      <c r="BB100" s="73">
        <v>10</v>
      </c>
      <c r="BC100" s="73">
        <v>14</v>
      </c>
      <c r="BD100" s="73">
        <v>16</v>
      </c>
      <c r="BE100" s="73">
        <v>32</v>
      </c>
      <c r="BF100" s="73">
        <v>39</v>
      </c>
      <c r="BG100" s="73">
        <v>92</v>
      </c>
      <c r="BH100" s="73">
        <v>120</v>
      </c>
      <c r="BI100" s="73">
        <v>195</v>
      </c>
      <c r="BJ100" s="73">
        <v>346</v>
      </c>
      <c r="BK100" s="73">
        <v>395</v>
      </c>
      <c r="BL100" s="73">
        <v>561</v>
      </c>
      <c r="BM100" s="73">
        <v>0</v>
      </c>
      <c r="BN100" s="73">
        <v>1858</v>
      </c>
      <c r="BP100" s="89">
        <v>1993</v>
      </c>
    </row>
    <row r="101" spans="2:68">
      <c r="B101" s="89">
        <v>1994</v>
      </c>
      <c r="C101" s="73">
        <v>15</v>
      </c>
      <c r="D101" s="73">
        <v>0</v>
      </c>
      <c r="E101" s="73">
        <v>0</v>
      </c>
      <c r="F101" s="73">
        <v>1</v>
      </c>
      <c r="G101" s="73">
        <v>2</v>
      </c>
      <c r="H101" s="73">
        <v>4</v>
      </c>
      <c r="I101" s="73">
        <v>2</v>
      </c>
      <c r="J101" s="73">
        <v>4</v>
      </c>
      <c r="K101" s="73">
        <v>4</v>
      </c>
      <c r="L101" s="73">
        <v>9</v>
      </c>
      <c r="M101" s="73">
        <v>13</v>
      </c>
      <c r="N101" s="73">
        <v>19</v>
      </c>
      <c r="O101" s="73">
        <v>30</v>
      </c>
      <c r="P101" s="73">
        <v>57</v>
      </c>
      <c r="Q101" s="73">
        <v>115</v>
      </c>
      <c r="R101" s="73">
        <v>167</v>
      </c>
      <c r="S101" s="73">
        <v>188</v>
      </c>
      <c r="T101" s="73">
        <v>252</v>
      </c>
      <c r="U101" s="73">
        <v>0</v>
      </c>
      <c r="V101" s="73">
        <v>882</v>
      </c>
      <c r="X101" s="89">
        <v>1994</v>
      </c>
      <c r="Y101" s="73">
        <v>1</v>
      </c>
      <c r="Z101" s="73">
        <v>0</v>
      </c>
      <c r="AA101" s="73">
        <v>0</v>
      </c>
      <c r="AB101" s="73">
        <v>1</v>
      </c>
      <c r="AC101" s="73">
        <v>1</v>
      </c>
      <c r="AD101" s="73">
        <v>0</v>
      </c>
      <c r="AE101" s="73">
        <v>1</v>
      </c>
      <c r="AF101" s="73">
        <v>2</v>
      </c>
      <c r="AG101" s="73">
        <v>5</v>
      </c>
      <c r="AH101" s="73">
        <v>9</v>
      </c>
      <c r="AI101" s="73">
        <v>11</v>
      </c>
      <c r="AJ101" s="73">
        <v>20</v>
      </c>
      <c r="AK101" s="73">
        <v>37</v>
      </c>
      <c r="AL101" s="73">
        <v>79</v>
      </c>
      <c r="AM101" s="73">
        <v>114</v>
      </c>
      <c r="AN101" s="73">
        <v>147</v>
      </c>
      <c r="AO101" s="73">
        <v>225</v>
      </c>
      <c r="AP101" s="73">
        <v>397</v>
      </c>
      <c r="AQ101" s="73">
        <v>0</v>
      </c>
      <c r="AR101" s="73">
        <v>1050</v>
      </c>
      <c r="AT101" s="89">
        <v>1994</v>
      </c>
      <c r="AU101" s="73">
        <v>16</v>
      </c>
      <c r="AV101" s="73">
        <v>0</v>
      </c>
      <c r="AW101" s="73">
        <v>0</v>
      </c>
      <c r="AX101" s="73">
        <v>2</v>
      </c>
      <c r="AY101" s="73">
        <v>3</v>
      </c>
      <c r="AZ101" s="73">
        <v>4</v>
      </c>
      <c r="BA101" s="73">
        <v>3</v>
      </c>
      <c r="BB101" s="73">
        <v>6</v>
      </c>
      <c r="BC101" s="73">
        <v>9</v>
      </c>
      <c r="BD101" s="73">
        <v>18</v>
      </c>
      <c r="BE101" s="73">
        <v>24</v>
      </c>
      <c r="BF101" s="73">
        <v>39</v>
      </c>
      <c r="BG101" s="73">
        <v>67</v>
      </c>
      <c r="BH101" s="73">
        <v>136</v>
      </c>
      <c r="BI101" s="73">
        <v>229</v>
      </c>
      <c r="BJ101" s="73">
        <v>314</v>
      </c>
      <c r="BK101" s="73">
        <v>413</v>
      </c>
      <c r="BL101" s="73">
        <v>649</v>
      </c>
      <c r="BM101" s="73">
        <v>0</v>
      </c>
      <c r="BN101" s="73">
        <v>1932</v>
      </c>
      <c r="BP101" s="89">
        <v>1994</v>
      </c>
    </row>
    <row r="102" spans="2:68">
      <c r="B102" s="89">
        <v>1995</v>
      </c>
      <c r="C102" s="73">
        <v>17</v>
      </c>
      <c r="D102" s="73">
        <v>0</v>
      </c>
      <c r="E102" s="73">
        <v>0</v>
      </c>
      <c r="F102" s="73">
        <v>0</v>
      </c>
      <c r="G102" s="73">
        <v>2</v>
      </c>
      <c r="H102" s="73">
        <v>1</v>
      </c>
      <c r="I102" s="73">
        <v>1</v>
      </c>
      <c r="J102" s="73">
        <v>6</v>
      </c>
      <c r="K102" s="73">
        <v>5</v>
      </c>
      <c r="L102" s="73">
        <v>9</v>
      </c>
      <c r="M102" s="73">
        <v>11</v>
      </c>
      <c r="N102" s="73">
        <v>20</v>
      </c>
      <c r="O102" s="73">
        <v>26</v>
      </c>
      <c r="P102" s="73">
        <v>64</v>
      </c>
      <c r="Q102" s="73">
        <v>88</v>
      </c>
      <c r="R102" s="73">
        <v>161</v>
      </c>
      <c r="S102" s="73">
        <v>190</v>
      </c>
      <c r="T102" s="73">
        <v>238</v>
      </c>
      <c r="U102" s="73">
        <v>0</v>
      </c>
      <c r="V102" s="73">
        <v>839</v>
      </c>
      <c r="X102" s="89">
        <v>1995</v>
      </c>
      <c r="Y102" s="73">
        <v>5</v>
      </c>
      <c r="Z102" s="73">
        <v>0</v>
      </c>
      <c r="AA102" s="73">
        <v>0</v>
      </c>
      <c r="AB102" s="73">
        <v>0</v>
      </c>
      <c r="AC102" s="73">
        <v>1</v>
      </c>
      <c r="AD102" s="73">
        <v>0</v>
      </c>
      <c r="AE102" s="73">
        <v>1</v>
      </c>
      <c r="AF102" s="73">
        <v>8</v>
      </c>
      <c r="AG102" s="73">
        <v>5</v>
      </c>
      <c r="AH102" s="73">
        <v>8</v>
      </c>
      <c r="AI102" s="73">
        <v>10</v>
      </c>
      <c r="AJ102" s="73">
        <v>21</v>
      </c>
      <c r="AK102" s="73">
        <v>34</v>
      </c>
      <c r="AL102" s="73">
        <v>74</v>
      </c>
      <c r="AM102" s="73">
        <v>97</v>
      </c>
      <c r="AN102" s="73">
        <v>172</v>
      </c>
      <c r="AO102" s="73">
        <v>227</v>
      </c>
      <c r="AP102" s="73">
        <v>397</v>
      </c>
      <c r="AQ102" s="73">
        <v>0</v>
      </c>
      <c r="AR102" s="73">
        <v>1060</v>
      </c>
      <c r="AT102" s="89">
        <v>1995</v>
      </c>
      <c r="AU102" s="73">
        <v>22</v>
      </c>
      <c r="AV102" s="73">
        <v>0</v>
      </c>
      <c r="AW102" s="73">
        <v>0</v>
      </c>
      <c r="AX102" s="73">
        <v>0</v>
      </c>
      <c r="AY102" s="73">
        <v>3</v>
      </c>
      <c r="AZ102" s="73">
        <v>1</v>
      </c>
      <c r="BA102" s="73">
        <v>2</v>
      </c>
      <c r="BB102" s="73">
        <v>14</v>
      </c>
      <c r="BC102" s="73">
        <v>10</v>
      </c>
      <c r="BD102" s="73">
        <v>17</v>
      </c>
      <c r="BE102" s="73">
        <v>21</v>
      </c>
      <c r="BF102" s="73">
        <v>41</v>
      </c>
      <c r="BG102" s="73">
        <v>60</v>
      </c>
      <c r="BH102" s="73">
        <v>138</v>
      </c>
      <c r="BI102" s="73">
        <v>185</v>
      </c>
      <c r="BJ102" s="73">
        <v>333</v>
      </c>
      <c r="BK102" s="73">
        <v>417</v>
      </c>
      <c r="BL102" s="73">
        <v>635</v>
      </c>
      <c r="BM102" s="73">
        <v>0</v>
      </c>
      <c r="BN102" s="73">
        <v>1899</v>
      </c>
      <c r="BP102" s="89">
        <v>1995</v>
      </c>
    </row>
    <row r="103" spans="2:68">
      <c r="B103" s="89">
        <v>1996</v>
      </c>
      <c r="C103" s="73">
        <v>13</v>
      </c>
      <c r="D103" s="73">
        <v>0</v>
      </c>
      <c r="E103" s="73">
        <v>0</v>
      </c>
      <c r="F103" s="73">
        <v>0</v>
      </c>
      <c r="G103" s="73">
        <v>2</v>
      </c>
      <c r="H103" s="73">
        <v>4</v>
      </c>
      <c r="I103" s="73">
        <v>6</v>
      </c>
      <c r="J103" s="73">
        <v>4</v>
      </c>
      <c r="K103" s="73">
        <v>4</v>
      </c>
      <c r="L103" s="73">
        <v>9</v>
      </c>
      <c r="M103" s="73">
        <v>11</v>
      </c>
      <c r="N103" s="73">
        <v>18</v>
      </c>
      <c r="O103" s="73">
        <v>43</v>
      </c>
      <c r="P103" s="73">
        <v>57</v>
      </c>
      <c r="Q103" s="73">
        <v>98</v>
      </c>
      <c r="R103" s="73">
        <v>189</v>
      </c>
      <c r="S103" s="73">
        <v>218</v>
      </c>
      <c r="T103" s="73">
        <v>278</v>
      </c>
      <c r="U103" s="73">
        <v>0</v>
      </c>
      <c r="V103" s="73">
        <v>954</v>
      </c>
      <c r="X103" s="89">
        <v>1996</v>
      </c>
      <c r="Y103" s="73">
        <v>9</v>
      </c>
      <c r="Z103" s="73">
        <v>0</v>
      </c>
      <c r="AA103" s="73">
        <v>1</v>
      </c>
      <c r="AB103" s="73">
        <v>0</v>
      </c>
      <c r="AC103" s="73">
        <v>0</v>
      </c>
      <c r="AD103" s="73">
        <v>1</v>
      </c>
      <c r="AE103" s="73">
        <v>2</v>
      </c>
      <c r="AF103" s="73">
        <v>3</v>
      </c>
      <c r="AG103" s="73">
        <v>3</v>
      </c>
      <c r="AH103" s="73">
        <v>9</v>
      </c>
      <c r="AI103" s="73">
        <v>11</v>
      </c>
      <c r="AJ103" s="73">
        <v>20</v>
      </c>
      <c r="AK103" s="73">
        <v>40</v>
      </c>
      <c r="AL103" s="73">
        <v>68</v>
      </c>
      <c r="AM103" s="73">
        <v>104</v>
      </c>
      <c r="AN103" s="73">
        <v>186</v>
      </c>
      <c r="AO103" s="73">
        <v>214</v>
      </c>
      <c r="AP103" s="73">
        <v>455</v>
      </c>
      <c r="AQ103" s="73">
        <v>0</v>
      </c>
      <c r="AR103" s="73">
        <v>1126</v>
      </c>
      <c r="AT103" s="89">
        <v>1996</v>
      </c>
      <c r="AU103" s="73">
        <v>22</v>
      </c>
      <c r="AV103" s="73">
        <v>0</v>
      </c>
      <c r="AW103" s="73">
        <v>1</v>
      </c>
      <c r="AX103" s="73">
        <v>0</v>
      </c>
      <c r="AY103" s="73">
        <v>2</v>
      </c>
      <c r="AZ103" s="73">
        <v>5</v>
      </c>
      <c r="BA103" s="73">
        <v>8</v>
      </c>
      <c r="BB103" s="73">
        <v>7</v>
      </c>
      <c r="BC103" s="73">
        <v>7</v>
      </c>
      <c r="BD103" s="73">
        <v>18</v>
      </c>
      <c r="BE103" s="73">
        <v>22</v>
      </c>
      <c r="BF103" s="73">
        <v>38</v>
      </c>
      <c r="BG103" s="73">
        <v>83</v>
      </c>
      <c r="BH103" s="73">
        <v>125</v>
      </c>
      <c r="BI103" s="73">
        <v>202</v>
      </c>
      <c r="BJ103" s="73">
        <v>375</v>
      </c>
      <c r="BK103" s="73">
        <v>432</v>
      </c>
      <c r="BL103" s="73">
        <v>733</v>
      </c>
      <c r="BM103" s="73">
        <v>0</v>
      </c>
      <c r="BN103" s="73">
        <v>2080</v>
      </c>
      <c r="BP103" s="89">
        <v>1996</v>
      </c>
    </row>
    <row r="104" spans="2:68">
      <c r="B104" s="90">
        <v>1997</v>
      </c>
      <c r="C104" s="73">
        <v>15</v>
      </c>
      <c r="D104" s="73">
        <v>2</v>
      </c>
      <c r="E104" s="73">
        <v>0</v>
      </c>
      <c r="F104" s="73">
        <v>0</v>
      </c>
      <c r="G104" s="73">
        <v>3</v>
      </c>
      <c r="H104" s="73">
        <v>5</v>
      </c>
      <c r="I104" s="73">
        <v>2</v>
      </c>
      <c r="J104" s="73">
        <v>6</v>
      </c>
      <c r="K104" s="73">
        <v>6</v>
      </c>
      <c r="L104" s="73">
        <v>10</v>
      </c>
      <c r="M104" s="73">
        <v>17</v>
      </c>
      <c r="N104" s="73">
        <v>28</v>
      </c>
      <c r="O104" s="73">
        <v>43</v>
      </c>
      <c r="P104" s="73">
        <v>57</v>
      </c>
      <c r="Q104" s="73">
        <v>129</v>
      </c>
      <c r="R104" s="73">
        <v>220</v>
      </c>
      <c r="S104" s="73">
        <v>220</v>
      </c>
      <c r="T104" s="73">
        <v>288</v>
      </c>
      <c r="U104" s="73">
        <v>0</v>
      </c>
      <c r="V104" s="73">
        <v>1051</v>
      </c>
      <c r="X104" s="90">
        <v>1997</v>
      </c>
      <c r="Y104" s="73">
        <v>6</v>
      </c>
      <c r="Z104" s="73">
        <v>0</v>
      </c>
      <c r="AA104" s="73">
        <v>0</v>
      </c>
      <c r="AB104" s="73">
        <v>0</v>
      </c>
      <c r="AC104" s="73">
        <v>1</v>
      </c>
      <c r="AD104" s="73">
        <v>1</v>
      </c>
      <c r="AE104" s="73">
        <v>3</v>
      </c>
      <c r="AF104" s="73">
        <v>1</v>
      </c>
      <c r="AG104" s="73">
        <v>9</v>
      </c>
      <c r="AH104" s="73">
        <v>10</v>
      </c>
      <c r="AI104" s="73">
        <v>17</v>
      </c>
      <c r="AJ104" s="73">
        <v>24</v>
      </c>
      <c r="AK104" s="73">
        <v>50</v>
      </c>
      <c r="AL104" s="73">
        <v>71</v>
      </c>
      <c r="AM104" s="73">
        <v>117</v>
      </c>
      <c r="AN104" s="73">
        <v>179</v>
      </c>
      <c r="AO104" s="73">
        <v>250</v>
      </c>
      <c r="AP104" s="73">
        <v>447</v>
      </c>
      <c r="AQ104" s="73">
        <v>0</v>
      </c>
      <c r="AR104" s="73">
        <v>1186</v>
      </c>
      <c r="AT104" s="90">
        <v>1997</v>
      </c>
      <c r="AU104" s="73">
        <v>21</v>
      </c>
      <c r="AV104" s="73">
        <v>2</v>
      </c>
      <c r="AW104" s="73">
        <v>0</v>
      </c>
      <c r="AX104" s="73">
        <v>0</v>
      </c>
      <c r="AY104" s="73">
        <v>4</v>
      </c>
      <c r="AZ104" s="73">
        <v>6</v>
      </c>
      <c r="BA104" s="73">
        <v>5</v>
      </c>
      <c r="BB104" s="73">
        <v>7</v>
      </c>
      <c r="BC104" s="73">
        <v>15</v>
      </c>
      <c r="BD104" s="73">
        <v>20</v>
      </c>
      <c r="BE104" s="73">
        <v>34</v>
      </c>
      <c r="BF104" s="73">
        <v>52</v>
      </c>
      <c r="BG104" s="73">
        <v>93</v>
      </c>
      <c r="BH104" s="73">
        <v>128</v>
      </c>
      <c r="BI104" s="73">
        <v>246</v>
      </c>
      <c r="BJ104" s="73">
        <v>399</v>
      </c>
      <c r="BK104" s="73">
        <v>470</v>
      </c>
      <c r="BL104" s="73">
        <v>735</v>
      </c>
      <c r="BM104" s="73">
        <v>0</v>
      </c>
      <c r="BN104" s="73">
        <v>2237</v>
      </c>
      <c r="BP104" s="90">
        <v>1997</v>
      </c>
    </row>
    <row r="105" spans="2:68">
      <c r="B105" s="90">
        <v>1998</v>
      </c>
      <c r="C105" s="73">
        <v>8</v>
      </c>
      <c r="D105" s="73">
        <v>0</v>
      </c>
      <c r="E105" s="73">
        <v>0</v>
      </c>
      <c r="F105" s="73">
        <v>0</v>
      </c>
      <c r="G105" s="73">
        <v>1</v>
      </c>
      <c r="H105" s="73">
        <v>7</v>
      </c>
      <c r="I105" s="73">
        <v>2</v>
      </c>
      <c r="J105" s="73">
        <v>7</v>
      </c>
      <c r="K105" s="73">
        <v>4</v>
      </c>
      <c r="L105" s="73">
        <v>8</v>
      </c>
      <c r="M105" s="73">
        <v>16</v>
      </c>
      <c r="N105" s="73">
        <v>25</v>
      </c>
      <c r="O105" s="73">
        <v>37</v>
      </c>
      <c r="P105" s="73">
        <v>72</v>
      </c>
      <c r="Q105" s="73">
        <v>110</v>
      </c>
      <c r="R105" s="73">
        <v>226</v>
      </c>
      <c r="S105" s="73">
        <v>225</v>
      </c>
      <c r="T105" s="73">
        <v>300</v>
      </c>
      <c r="U105" s="73">
        <v>0</v>
      </c>
      <c r="V105" s="73">
        <v>1048</v>
      </c>
      <c r="X105" s="90">
        <v>1998</v>
      </c>
      <c r="Y105" s="73">
        <v>5</v>
      </c>
      <c r="Z105" s="73">
        <v>0</v>
      </c>
      <c r="AA105" s="73">
        <v>0</v>
      </c>
      <c r="AB105" s="73">
        <v>0</v>
      </c>
      <c r="AC105" s="73">
        <v>1</v>
      </c>
      <c r="AD105" s="73">
        <v>6</v>
      </c>
      <c r="AE105" s="73">
        <v>2</v>
      </c>
      <c r="AF105" s="73">
        <v>6</v>
      </c>
      <c r="AG105" s="73">
        <v>10</v>
      </c>
      <c r="AH105" s="73">
        <v>9</v>
      </c>
      <c r="AI105" s="73">
        <v>19</v>
      </c>
      <c r="AJ105" s="73">
        <v>18</v>
      </c>
      <c r="AK105" s="73">
        <v>40</v>
      </c>
      <c r="AL105" s="73">
        <v>63</v>
      </c>
      <c r="AM105" s="73">
        <v>127</v>
      </c>
      <c r="AN105" s="73">
        <v>196</v>
      </c>
      <c r="AO105" s="73">
        <v>247</v>
      </c>
      <c r="AP105" s="73">
        <v>507</v>
      </c>
      <c r="AQ105" s="73">
        <v>0</v>
      </c>
      <c r="AR105" s="73">
        <v>1256</v>
      </c>
      <c r="AT105" s="90">
        <v>1998</v>
      </c>
      <c r="AU105" s="73">
        <v>13</v>
      </c>
      <c r="AV105" s="73">
        <v>0</v>
      </c>
      <c r="AW105" s="73">
        <v>0</v>
      </c>
      <c r="AX105" s="73">
        <v>0</v>
      </c>
      <c r="AY105" s="73">
        <v>2</v>
      </c>
      <c r="AZ105" s="73">
        <v>13</v>
      </c>
      <c r="BA105" s="73">
        <v>4</v>
      </c>
      <c r="BB105" s="73">
        <v>13</v>
      </c>
      <c r="BC105" s="73">
        <v>14</v>
      </c>
      <c r="BD105" s="73">
        <v>17</v>
      </c>
      <c r="BE105" s="73">
        <v>35</v>
      </c>
      <c r="BF105" s="73">
        <v>43</v>
      </c>
      <c r="BG105" s="73">
        <v>77</v>
      </c>
      <c r="BH105" s="73">
        <v>135</v>
      </c>
      <c r="BI105" s="73">
        <v>237</v>
      </c>
      <c r="BJ105" s="73">
        <v>422</v>
      </c>
      <c r="BK105" s="73">
        <v>472</v>
      </c>
      <c r="BL105" s="73">
        <v>807</v>
      </c>
      <c r="BM105" s="73">
        <v>0</v>
      </c>
      <c r="BN105" s="73">
        <v>2304</v>
      </c>
      <c r="BP105" s="90">
        <v>1998</v>
      </c>
    </row>
    <row r="106" spans="2:68">
      <c r="B106" s="90">
        <v>1999</v>
      </c>
      <c r="C106" s="73">
        <v>14</v>
      </c>
      <c r="D106" s="73">
        <v>1</v>
      </c>
      <c r="E106" s="73">
        <v>0</v>
      </c>
      <c r="F106" s="73">
        <v>1</v>
      </c>
      <c r="G106" s="73">
        <v>4</v>
      </c>
      <c r="H106" s="73">
        <v>0</v>
      </c>
      <c r="I106" s="73">
        <v>2</v>
      </c>
      <c r="J106" s="73">
        <v>3</v>
      </c>
      <c r="K106" s="73">
        <v>6</v>
      </c>
      <c r="L106" s="73">
        <v>13</v>
      </c>
      <c r="M106" s="73">
        <v>17</v>
      </c>
      <c r="N106" s="73">
        <v>23</v>
      </c>
      <c r="O106" s="73">
        <v>36</v>
      </c>
      <c r="P106" s="73">
        <v>55</v>
      </c>
      <c r="Q106" s="73">
        <v>103</v>
      </c>
      <c r="R106" s="73">
        <v>196</v>
      </c>
      <c r="S106" s="73">
        <v>256</v>
      </c>
      <c r="T106" s="73">
        <v>343</v>
      </c>
      <c r="U106" s="73">
        <v>0</v>
      </c>
      <c r="V106" s="73">
        <v>1073</v>
      </c>
      <c r="X106" s="90">
        <v>1999</v>
      </c>
      <c r="Y106" s="73">
        <v>4</v>
      </c>
      <c r="Z106" s="73">
        <v>1</v>
      </c>
      <c r="AA106" s="73">
        <v>0</v>
      </c>
      <c r="AB106" s="73">
        <v>2</v>
      </c>
      <c r="AC106" s="73">
        <v>0</v>
      </c>
      <c r="AD106" s="73">
        <v>4</v>
      </c>
      <c r="AE106" s="73">
        <v>6</v>
      </c>
      <c r="AF106" s="73">
        <v>4</v>
      </c>
      <c r="AG106" s="73">
        <v>3</v>
      </c>
      <c r="AH106" s="73">
        <v>16</v>
      </c>
      <c r="AI106" s="73">
        <v>21</v>
      </c>
      <c r="AJ106" s="73">
        <v>20</v>
      </c>
      <c r="AK106" s="73">
        <v>34</v>
      </c>
      <c r="AL106" s="73">
        <v>69</v>
      </c>
      <c r="AM106" s="73">
        <v>108</v>
      </c>
      <c r="AN106" s="73">
        <v>190</v>
      </c>
      <c r="AO106" s="73">
        <v>259</v>
      </c>
      <c r="AP106" s="73">
        <v>502</v>
      </c>
      <c r="AQ106" s="73">
        <v>0</v>
      </c>
      <c r="AR106" s="73">
        <v>1243</v>
      </c>
      <c r="AT106" s="90">
        <v>1999</v>
      </c>
      <c r="AU106" s="73">
        <v>18</v>
      </c>
      <c r="AV106" s="73">
        <v>2</v>
      </c>
      <c r="AW106" s="73">
        <v>0</v>
      </c>
      <c r="AX106" s="73">
        <v>3</v>
      </c>
      <c r="AY106" s="73">
        <v>4</v>
      </c>
      <c r="AZ106" s="73">
        <v>4</v>
      </c>
      <c r="BA106" s="73">
        <v>8</v>
      </c>
      <c r="BB106" s="73">
        <v>7</v>
      </c>
      <c r="BC106" s="73">
        <v>9</v>
      </c>
      <c r="BD106" s="73">
        <v>29</v>
      </c>
      <c r="BE106" s="73">
        <v>38</v>
      </c>
      <c r="BF106" s="73">
        <v>43</v>
      </c>
      <c r="BG106" s="73">
        <v>70</v>
      </c>
      <c r="BH106" s="73">
        <v>124</v>
      </c>
      <c r="BI106" s="73">
        <v>211</v>
      </c>
      <c r="BJ106" s="73">
        <v>386</v>
      </c>
      <c r="BK106" s="73">
        <v>515</v>
      </c>
      <c r="BL106" s="73">
        <v>845</v>
      </c>
      <c r="BM106" s="73">
        <v>0</v>
      </c>
      <c r="BN106" s="73">
        <v>2316</v>
      </c>
      <c r="BP106" s="90">
        <v>1999</v>
      </c>
    </row>
    <row r="107" spans="2:68">
      <c r="B107" s="90">
        <v>2000</v>
      </c>
      <c r="C107" s="73">
        <v>7</v>
      </c>
      <c r="D107" s="73">
        <v>1</v>
      </c>
      <c r="E107" s="73">
        <v>1</v>
      </c>
      <c r="F107" s="73">
        <v>0</v>
      </c>
      <c r="G107" s="73">
        <v>1</v>
      </c>
      <c r="H107" s="73">
        <v>3</v>
      </c>
      <c r="I107" s="73">
        <v>3</v>
      </c>
      <c r="J107" s="73">
        <v>5</v>
      </c>
      <c r="K107" s="73">
        <v>10</v>
      </c>
      <c r="L107" s="73">
        <v>17</v>
      </c>
      <c r="M107" s="73">
        <v>17</v>
      </c>
      <c r="N107" s="73">
        <v>13</v>
      </c>
      <c r="O107" s="73">
        <v>22</v>
      </c>
      <c r="P107" s="73">
        <v>60</v>
      </c>
      <c r="Q107" s="73">
        <v>107</v>
      </c>
      <c r="R107" s="73">
        <v>200</v>
      </c>
      <c r="S107" s="73">
        <v>243</v>
      </c>
      <c r="T107" s="73">
        <v>322</v>
      </c>
      <c r="U107" s="73">
        <v>0</v>
      </c>
      <c r="V107" s="73">
        <v>1032</v>
      </c>
      <c r="X107" s="90">
        <v>2000</v>
      </c>
      <c r="Y107" s="73">
        <v>1</v>
      </c>
      <c r="Z107" s="73">
        <v>1</v>
      </c>
      <c r="AA107" s="73">
        <v>0</v>
      </c>
      <c r="AB107" s="73">
        <v>1</v>
      </c>
      <c r="AC107" s="73">
        <v>2</v>
      </c>
      <c r="AD107" s="73">
        <v>3</v>
      </c>
      <c r="AE107" s="73">
        <v>4</v>
      </c>
      <c r="AF107" s="73">
        <v>4</v>
      </c>
      <c r="AG107" s="73">
        <v>2</v>
      </c>
      <c r="AH107" s="73">
        <v>5</v>
      </c>
      <c r="AI107" s="73">
        <v>22</v>
      </c>
      <c r="AJ107" s="73">
        <v>22</v>
      </c>
      <c r="AK107" s="73">
        <v>33</v>
      </c>
      <c r="AL107" s="73">
        <v>63</v>
      </c>
      <c r="AM107" s="73">
        <v>105</v>
      </c>
      <c r="AN107" s="73">
        <v>191</v>
      </c>
      <c r="AO107" s="73">
        <v>250</v>
      </c>
      <c r="AP107" s="73">
        <v>496</v>
      </c>
      <c r="AQ107" s="73">
        <v>0</v>
      </c>
      <c r="AR107" s="73">
        <v>1205</v>
      </c>
      <c r="AT107" s="90">
        <v>2000</v>
      </c>
      <c r="AU107" s="73">
        <v>8</v>
      </c>
      <c r="AV107" s="73">
        <v>2</v>
      </c>
      <c r="AW107" s="73">
        <v>1</v>
      </c>
      <c r="AX107" s="73">
        <v>1</v>
      </c>
      <c r="AY107" s="73">
        <v>3</v>
      </c>
      <c r="AZ107" s="73">
        <v>6</v>
      </c>
      <c r="BA107" s="73">
        <v>7</v>
      </c>
      <c r="BB107" s="73">
        <v>9</v>
      </c>
      <c r="BC107" s="73">
        <v>12</v>
      </c>
      <c r="BD107" s="73">
        <v>22</v>
      </c>
      <c r="BE107" s="73">
        <v>39</v>
      </c>
      <c r="BF107" s="73">
        <v>35</v>
      </c>
      <c r="BG107" s="73">
        <v>55</v>
      </c>
      <c r="BH107" s="73">
        <v>123</v>
      </c>
      <c r="BI107" s="73">
        <v>212</v>
      </c>
      <c r="BJ107" s="73">
        <v>391</v>
      </c>
      <c r="BK107" s="73">
        <v>493</v>
      </c>
      <c r="BL107" s="73">
        <v>818</v>
      </c>
      <c r="BM107" s="73">
        <v>0</v>
      </c>
      <c r="BN107" s="73">
        <v>2237</v>
      </c>
      <c r="BP107" s="90">
        <v>2000</v>
      </c>
    </row>
    <row r="108" spans="2:68">
      <c r="B108" s="90">
        <v>2001</v>
      </c>
      <c r="C108" s="73">
        <v>19</v>
      </c>
      <c r="D108" s="73">
        <v>2</v>
      </c>
      <c r="E108" s="73">
        <v>0</v>
      </c>
      <c r="F108" s="73">
        <v>1</v>
      </c>
      <c r="G108" s="73">
        <v>1</v>
      </c>
      <c r="H108" s="73">
        <v>4</v>
      </c>
      <c r="I108" s="73">
        <v>5</v>
      </c>
      <c r="J108" s="73">
        <v>4</v>
      </c>
      <c r="K108" s="73">
        <v>12</v>
      </c>
      <c r="L108" s="73">
        <v>3</v>
      </c>
      <c r="M108" s="73">
        <v>17</v>
      </c>
      <c r="N108" s="73">
        <v>29</v>
      </c>
      <c r="O108" s="73">
        <v>35</v>
      </c>
      <c r="P108" s="73">
        <v>57</v>
      </c>
      <c r="Q108" s="73">
        <v>100</v>
      </c>
      <c r="R108" s="73">
        <v>228</v>
      </c>
      <c r="S108" s="73">
        <v>227</v>
      </c>
      <c r="T108" s="73">
        <v>339</v>
      </c>
      <c r="U108" s="73">
        <v>0</v>
      </c>
      <c r="V108" s="73">
        <v>1083</v>
      </c>
      <c r="X108" s="90">
        <v>2001</v>
      </c>
      <c r="Y108" s="73">
        <v>7</v>
      </c>
      <c r="Z108" s="73">
        <v>0</v>
      </c>
      <c r="AA108" s="73">
        <v>0</v>
      </c>
      <c r="AB108" s="73">
        <v>0</v>
      </c>
      <c r="AC108" s="73">
        <v>0</v>
      </c>
      <c r="AD108" s="73">
        <v>0</v>
      </c>
      <c r="AE108" s="73">
        <v>1</v>
      </c>
      <c r="AF108" s="73">
        <v>7</v>
      </c>
      <c r="AG108" s="73">
        <v>7</v>
      </c>
      <c r="AH108" s="73">
        <v>13</v>
      </c>
      <c r="AI108" s="73">
        <v>17</v>
      </c>
      <c r="AJ108" s="73">
        <v>13</v>
      </c>
      <c r="AK108" s="73">
        <v>27</v>
      </c>
      <c r="AL108" s="73">
        <v>49</v>
      </c>
      <c r="AM108" s="73">
        <v>93</v>
      </c>
      <c r="AN108" s="73">
        <v>187</v>
      </c>
      <c r="AO108" s="73">
        <v>230</v>
      </c>
      <c r="AP108" s="73">
        <v>555</v>
      </c>
      <c r="AQ108" s="73">
        <v>0</v>
      </c>
      <c r="AR108" s="73">
        <v>1206</v>
      </c>
      <c r="AT108" s="90">
        <v>2001</v>
      </c>
      <c r="AU108" s="73">
        <v>26</v>
      </c>
      <c r="AV108" s="73">
        <v>2</v>
      </c>
      <c r="AW108" s="73">
        <v>0</v>
      </c>
      <c r="AX108" s="73">
        <v>1</v>
      </c>
      <c r="AY108" s="73">
        <v>1</v>
      </c>
      <c r="AZ108" s="73">
        <v>4</v>
      </c>
      <c r="BA108" s="73">
        <v>6</v>
      </c>
      <c r="BB108" s="73">
        <v>11</v>
      </c>
      <c r="BC108" s="73">
        <v>19</v>
      </c>
      <c r="BD108" s="73">
        <v>16</v>
      </c>
      <c r="BE108" s="73">
        <v>34</v>
      </c>
      <c r="BF108" s="73">
        <v>42</v>
      </c>
      <c r="BG108" s="73">
        <v>62</v>
      </c>
      <c r="BH108" s="73">
        <v>106</v>
      </c>
      <c r="BI108" s="73">
        <v>193</v>
      </c>
      <c r="BJ108" s="73">
        <v>415</v>
      </c>
      <c r="BK108" s="73">
        <v>457</v>
      </c>
      <c r="BL108" s="73">
        <v>894</v>
      </c>
      <c r="BM108" s="73">
        <v>0</v>
      </c>
      <c r="BN108" s="73">
        <v>2289</v>
      </c>
      <c r="BP108" s="90">
        <v>2001</v>
      </c>
    </row>
    <row r="109" spans="2:68">
      <c r="B109" s="90">
        <v>2002</v>
      </c>
      <c r="C109" s="73">
        <v>11</v>
      </c>
      <c r="D109" s="73">
        <v>0</v>
      </c>
      <c r="E109" s="73">
        <v>0</v>
      </c>
      <c r="F109" s="73">
        <v>0</v>
      </c>
      <c r="G109" s="73">
        <v>0</v>
      </c>
      <c r="H109" s="73">
        <v>2</v>
      </c>
      <c r="I109" s="73">
        <v>3</v>
      </c>
      <c r="J109" s="73">
        <v>5</v>
      </c>
      <c r="K109" s="73">
        <v>11</v>
      </c>
      <c r="L109" s="73">
        <v>8</v>
      </c>
      <c r="M109" s="73">
        <v>18</v>
      </c>
      <c r="N109" s="73">
        <v>16</v>
      </c>
      <c r="O109" s="73">
        <v>34</v>
      </c>
      <c r="P109" s="73">
        <v>47</v>
      </c>
      <c r="Q109" s="73">
        <v>108</v>
      </c>
      <c r="R109" s="73">
        <v>196</v>
      </c>
      <c r="S109" s="73">
        <v>274</v>
      </c>
      <c r="T109" s="73">
        <v>394</v>
      </c>
      <c r="U109" s="73">
        <v>2</v>
      </c>
      <c r="V109" s="73">
        <v>1129</v>
      </c>
      <c r="X109" s="90">
        <v>2002</v>
      </c>
      <c r="Y109" s="73">
        <v>4</v>
      </c>
      <c r="Z109" s="73">
        <v>0</v>
      </c>
      <c r="AA109" s="73">
        <v>1</v>
      </c>
      <c r="AB109" s="73">
        <v>0</v>
      </c>
      <c r="AC109" s="73">
        <v>0</v>
      </c>
      <c r="AD109" s="73">
        <v>2</v>
      </c>
      <c r="AE109" s="73">
        <v>2</v>
      </c>
      <c r="AF109" s="73">
        <v>4</v>
      </c>
      <c r="AG109" s="73">
        <v>9</v>
      </c>
      <c r="AH109" s="73">
        <v>10</v>
      </c>
      <c r="AI109" s="73">
        <v>17</v>
      </c>
      <c r="AJ109" s="73">
        <v>19</v>
      </c>
      <c r="AK109" s="73">
        <v>23</v>
      </c>
      <c r="AL109" s="73">
        <v>64</v>
      </c>
      <c r="AM109" s="73">
        <v>107</v>
      </c>
      <c r="AN109" s="73">
        <v>199</v>
      </c>
      <c r="AO109" s="73">
        <v>277</v>
      </c>
      <c r="AP109" s="73">
        <v>617</v>
      </c>
      <c r="AQ109" s="73">
        <v>2</v>
      </c>
      <c r="AR109" s="73">
        <v>1357</v>
      </c>
      <c r="AT109" s="90">
        <v>2002</v>
      </c>
      <c r="AU109" s="73">
        <v>15</v>
      </c>
      <c r="AV109" s="73">
        <v>0</v>
      </c>
      <c r="AW109" s="73">
        <v>1</v>
      </c>
      <c r="AX109" s="73">
        <v>0</v>
      </c>
      <c r="AY109" s="73">
        <v>0</v>
      </c>
      <c r="AZ109" s="73">
        <v>4</v>
      </c>
      <c r="BA109" s="73">
        <v>5</v>
      </c>
      <c r="BB109" s="73">
        <v>9</v>
      </c>
      <c r="BC109" s="73">
        <v>20</v>
      </c>
      <c r="BD109" s="73">
        <v>18</v>
      </c>
      <c r="BE109" s="73">
        <v>35</v>
      </c>
      <c r="BF109" s="73">
        <v>35</v>
      </c>
      <c r="BG109" s="73">
        <v>57</v>
      </c>
      <c r="BH109" s="73">
        <v>111</v>
      </c>
      <c r="BI109" s="73">
        <v>215</v>
      </c>
      <c r="BJ109" s="73">
        <v>395</v>
      </c>
      <c r="BK109" s="73">
        <v>551</v>
      </c>
      <c r="BL109" s="73">
        <v>1011</v>
      </c>
      <c r="BM109" s="73">
        <v>4</v>
      </c>
      <c r="BN109" s="73">
        <v>2486</v>
      </c>
      <c r="BP109" s="90">
        <v>2002</v>
      </c>
    </row>
    <row r="110" spans="2:68">
      <c r="B110" s="90">
        <v>2003</v>
      </c>
      <c r="C110" s="73">
        <v>8</v>
      </c>
      <c r="D110" s="73">
        <v>0</v>
      </c>
      <c r="E110" s="73">
        <v>0</v>
      </c>
      <c r="F110" s="73">
        <v>1</v>
      </c>
      <c r="G110" s="73">
        <v>1</v>
      </c>
      <c r="H110" s="73">
        <v>2</v>
      </c>
      <c r="I110" s="73">
        <v>1</v>
      </c>
      <c r="J110" s="73">
        <v>6</v>
      </c>
      <c r="K110" s="73">
        <v>9</v>
      </c>
      <c r="L110" s="73">
        <v>14</v>
      </c>
      <c r="M110" s="73">
        <v>23</v>
      </c>
      <c r="N110" s="73">
        <v>27</v>
      </c>
      <c r="O110" s="73">
        <v>45</v>
      </c>
      <c r="P110" s="73">
        <v>56</v>
      </c>
      <c r="Q110" s="73">
        <v>115</v>
      </c>
      <c r="R110" s="73">
        <v>169</v>
      </c>
      <c r="S110" s="73">
        <v>276</v>
      </c>
      <c r="T110" s="73">
        <v>368</v>
      </c>
      <c r="U110" s="73">
        <v>0</v>
      </c>
      <c r="V110" s="73">
        <v>1121</v>
      </c>
      <c r="X110" s="90">
        <v>2003</v>
      </c>
      <c r="Y110" s="73">
        <v>2</v>
      </c>
      <c r="Z110" s="73">
        <v>0</v>
      </c>
      <c r="AA110" s="73">
        <v>1</v>
      </c>
      <c r="AB110" s="73">
        <v>0</v>
      </c>
      <c r="AC110" s="73">
        <v>0</v>
      </c>
      <c r="AD110" s="73">
        <v>2</v>
      </c>
      <c r="AE110" s="73">
        <v>2</v>
      </c>
      <c r="AF110" s="73">
        <v>4</v>
      </c>
      <c r="AG110" s="73">
        <v>6</v>
      </c>
      <c r="AH110" s="73">
        <v>9</v>
      </c>
      <c r="AI110" s="73">
        <v>15</v>
      </c>
      <c r="AJ110" s="73">
        <v>16</v>
      </c>
      <c r="AK110" s="73">
        <v>19</v>
      </c>
      <c r="AL110" s="73">
        <v>45</v>
      </c>
      <c r="AM110" s="73">
        <v>116</v>
      </c>
      <c r="AN110" s="73">
        <v>164</v>
      </c>
      <c r="AO110" s="73">
        <v>239</v>
      </c>
      <c r="AP110" s="73">
        <v>670</v>
      </c>
      <c r="AQ110" s="73">
        <v>0</v>
      </c>
      <c r="AR110" s="73">
        <v>1310</v>
      </c>
      <c r="AT110" s="90">
        <v>2003</v>
      </c>
      <c r="AU110" s="73">
        <v>10</v>
      </c>
      <c r="AV110" s="73">
        <v>0</v>
      </c>
      <c r="AW110" s="73">
        <v>1</v>
      </c>
      <c r="AX110" s="73">
        <v>1</v>
      </c>
      <c r="AY110" s="73">
        <v>1</v>
      </c>
      <c r="AZ110" s="73">
        <v>4</v>
      </c>
      <c r="BA110" s="73">
        <v>3</v>
      </c>
      <c r="BB110" s="73">
        <v>10</v>
      </c>
      <c r="BC110" s="73">
        <v>15</v>
      </c>
      <c r="BD110" s="73">
        <v>23</v>
      </c>
      <c r="BE110" s="73">
        <v>38</v>
      </c>
      <c r="BF110" s="73">
        <v>43</v>
      </c>
      <c r="BG110" s="73">
        <v>64</v>
      </c>
      <c r="BH110" s="73">
        <v>101</v>
      </c>
      <c r="BI110" s="73">
        <v>231</v>
      </c>
      <c r="BJ110" s="73">
        <v>333</v>
      </c>
      <c r="BK110" s="73">
        <v>515</v>
      </c>
      <c r="BL110" s="73">
        <v>1038</v>
      </c>
      <c r="BM110" s="73">
        <v>0</v>
      </c>
      <c r="BN110" s="73">
        <v>2431</v>
      </c>
      <c r="BP110" s="90">
        <v>2003</v>
      </c>
    </row>
    <row r="111" spans="2:68">
      <c r="B111" s="90">
        <v>2004</v>
      </c>
      <c r="C111" s="73">
        <v>12</v>
      </c>
      <c r="D111" s="73">
        <v>0</v>
      </c>
      <c r="E111" s="73">
        <v>0</v>
      </c>
      <c r="F111" s="73">
        <v>0</v>
      </c>
      <c r="G111" s="73">
        <v>0</v>
      </c>
      <c r="H111" s="73">
        <v>3</v>
      </c>
      <c r="I111" s="73">
        <v>2</v>
      </c>
      <c r="J111" s="73">
        <v>3</v>
      </c>
      <c r="K111" s="73">
        <v>9</v>
      </c>
      <c r="L111" s="73">
        <v>13</v>
      </c>
      <c r="M111" s="73">
        <v>8</v>
      </c>
      <c r="N111" s="73">
        <v>30</v>
      </c>
      <c r="O111" s="73">
        <v>28</v>
      </c>
      <c r="P111" s="73">
        <v>42</v>
      </c>
      <c r="Q111" s="73">
        <v>106</v>
      </c>
      <c r="R111" s="73">
        <v>189</v>
      </c>
      <c r="S111" s="73">
        <v>281</v>
      </c>
      <c r="T111" s="73">
        <v>405</v>
      </c>
      <c r="U111" s="73">
        <v>0</v>
      </c>
      <c r="V111" s="73">
        <v>1131</v>
      </c>
      <c r="X111" s="90">
        <v>2004</v>
      </c>
      <c r="Y111" s="73">
        <v>6</v>
      </c>
      <c r="Z111" s="73">
        <v>0</v>
      </c>
      <c r="AA111" s="73">
        <v>1</v>
      </c>
      <c r="AB111" s="73">
        <v>0</v>
      </c>
      <c r="AC111" s="73">
        <v>0</v>
      </c>
      <c r="AD111" s="73">
        <v>1</v>
      </c>
      <c r="AE111" s="73">
        <v>3</v>
      </c>
      <c r="AF111" s="73">
        <v>5</v>
      </c>
      <c r="AG111" s="73">
        <v>4</v>
      </c>
      <c r="AH111" s="73">
        <v>8</v>
      </c>
      <c r="AI111" s="73">
        <v>10</v>
      </c>
      <c r="AJ111" s="73">
        <v>21</v>
      </c>
      <c r="AK111" s="73">
        <v>34</v>
      </c>
      <c r="AL111" s="73">
        <v>45</v>
      </c>
      <c r="AM111" s="73">
        <v>95</v>
      </c>
      <c r="AN111" s="73">
        <v>169</v>
      </c>
      <c r="AO111" s="73">
        <v>245</v>
      </c>
      <c r="AP111" s="73">
        <v>585</v>
      </c>
      <c r="AQ111" s="73">
        <v>0</v>
      </c>
      <c r="AR111" s="73">
        <v>1232</v>
      </c>
      <c r="AT111" s="90">
        <v>2004</v>
      </c>
      <c r="AU111" s="73">
        <v>18</v>
      </c>
      <c r="AV111" s="73">
        <v>0</v>
      </c>
      <c r="AW111" s="73">
        <v>1</v>
      </c>
      <c r="AX111" s="73">
        <v>0</v>
      </c>
      <c r="AY111" s="73">
        <v>0</v>
      </c>
      <c r="AZ111" s="73">
        <v>4</v>
      </c>
      <c r="BA111" s="73">
        <v>5</v>
      </c>
      <c r="BB111" s="73">
        <v>8</v>
      </c>
      <c r="BC111" s="73">
        <v>13</v>
      </c>
      <c r="BD111" s="73">
        <v>21</v>
      </c>
      <c r="BE111" s="73">
        <v>18</v>
      </c>
      <c r="BF111" s="73">
        <v>51</v>
      </c>
      <c r="BG111" s="73">
        <v>62</v>
      </c>
      <c r="BH111" s="73">
        <v>87</v>
      </c>
      <c r="BI111" s="73">
        <v>201</v>
      </c>
      <c r="BJ111" s="73">
        <v>358</v>
      </c>
      <c r="BK111" s="73">
        <v>526</v>
      </c>
      <c r="BL111" s="73">
        <v>990</v>
      </c>
      <c r="BM111" s="73">
        <v>0</v>
      </c>
      <c r="BN111" s="73">
        <v>2363</v>
      </c>
      <c r="BP111" s="90">
        <v>2004</v>
      </c>
    </row>
    <row r="112" spans="2:68">
      <c r="B112" s="90">
        <v>2005</v>
      </c>
      <c r="C112" s="73">
        <v>13</v>
      </c>
      <c r="D112" s="73">
        <v>0</v>
      </c>
      <c r="E112" s="73">
        <v>0</v>
      </c>
      <c r="F112" s="73">
        <v>0</v>
      </c>
      <c r="G112" s="73">
        <v>0</v>
      </c>
      <c r="H112" s="73">
        <v>1</v>
      </c>
      <c r="I112" s="73">
        <v>2</v>
      </c>
      <c r="J112" s="73">
        <v>6</v>
      </c>
      <c r="K112" s="73">
        <v>4</v>
      </c>
      <c r="L112" s="73">
        <v>11</v>
      </c>
      <c r="M112" s="73">
        <v>19</v>
      </c>
      <c r="N112" s="73">
        <v>25</v>
      </c>
      <c r="O112" s="73">
        <v>20</v>
      </c>
      <c r="P112" s="73">
        <v>53</v>
      </c>
      <c r="Q112" s="73">
        <v>89</v>
      </c>
      <c r="R112" s="73">
        <v>192</v>
      </c>
      <c r="S112" s="73">
        <v>267</v>
      </c>
      <c r="T112" s="73">
        <v>403</v>
      </c>
      <c r="U112" s="73">
        <v>0</v>
      </c>
      <c r="V112" s="73">
        <v>1105</v>
      </c>
      <c r="X112" s="90">
        <v>2005</v>
      </c>
      <c r="Y112" s="73">
        <v>8</v>
      </c>
      <c r="Z112" s="73">
        <v>1</v>
      </c>
      <c r="AA112" s="73">
        <v>0</v>
      </c>
      <c r="AB112" s="73">
        <v>0</v>
      </c>
      <c r="AC112" s="73">
        <v>0</v>
      </c>
      <c r="AD112" s="73">
        <v>0</v>
      </c>
      <c r="AE112" s="73">
        <v>2</v>
      </c>
      <c r="AF112" s="73">
        <v>6</v>
      </c>
      <c r="AG112" s="73">
        <v>8</v>
      </c>
      <c r="AH112" s="73">
        <v>7</v>
      </c>
      <c r="AI112" s="73">
        <v>13</v>
      </c>
      <c r="AJ112" s="73">
        <v>18</v>
      </c>
      <c r="AK112" s="73">
        <v>25</v>
      </c>
      <c r="AL112" s="73">
        <v>46</v>
      </c>
      <c r="AM112" s="73">
        <v>89</v>
      </c>
      <c r="AN112" s="73">
        <v>176</v>
      </c>
      <c r="AO112" s="73">
        <v>262</v>
      </c>
      <c r="AP112" s="73">
        <v>660</v>
      </c>
      <c r="AQ112" s="73">
        <v>0</v>
      </c>
      <c r="AR112" s="73">
        <v>1321</v>
      </c>
      <c r="AT112" s="90">
        <v>2005</v>
      </c>
      <c r="AU112" s="73">
        <v>21</v>
      </c>
      <c r="AV112" s="73">
        <v>1</v>
      </c>
      <c r="AW112" s="73">
        <v>0</v>
      </c>
      <c r="AX112" s="73">
        <v>0</v>
      </c>
      <c r="AY112" s="73">
        <v>0</v>
      </c>
      <c r="AZ112" s="73">
        <v>1</v>
      </c>
      <c r="BA112" s="73">
        <v>4</v>
      </c>
      <c r="BB112" s="73">
        <v>12</v>
      </c>
      <c r="BC112" s="73">
        <v>12</v>
      </c>
      <c r="BD112" s="73">
        <v>18</v>
      </c>
      <c r="BE112" s="73">
        <v>32</v>
      </c>
      <c r="BF112" s="73">
        <v>43</v>
      </c>
      <c r="BG112" s="73">
        <v>45</v>
      </c>
      <c r="BH112" s="73">
        <v>99</v>
      </c>
      <c r="BI112" s="73">
        <v>178</v>
      </c>
      <c r="BJ112" s="73">
        <v>368</v>
      </c>
      <c r="BK112" s="73">
        <v>529</v>
      </c>
      <c r="BL112" s="73">
        <v>1063</v>
      </c>
      <c r="BM112" s="73">
        <v>0</v>
      </c>
      <c r="BN112" s="73">
        <v>2426</v>
      </c>
      <c r="BP112" s="90">
        <v>2005</v>
      </c>
    </row>
    <row r="113" spans="2:68">
      <c r="B113" s="90">
        <v>2006</v>
      </c>
      <c r="C113" s="73">
        <v>17</v>
      </c>
      <c r="D113" s="73">
        <v>0</v>
      </c>
      <c r="E113" s="73">
        <v>0</v>
      </c>
      <c r="F113" s="73">
        <v>1</v>
      </c>
      <c r="G113" s="73">
        <v>1</v>
      </c>
      <c r="H113" s="73">
        <v>2</v>
      </c>
      <c r="I113" s="73">
        <v>2</v>
      </c>
      <c r="J113" s="73">
        <v>5</v>
      </c>
      <c r="K113" s="73">
        <v>6</v>
      </c>
      <c r="L113" s="73">
        <v>15</v>
      </c>
      <c r="M113" s="73">
        <v>20</v>
      </c>
      <c r="N113" s="73">
        <v>29</v>
      </c>
      <c r="O113" s="73">
        <v>54</v>
      </c>
      <c r="P113" s="73">
        <v>72</v>
      </c>
      <c r="Q113" s="73">
        <v>103</v>
      </c>
      <c r="R113" s="73">
        <v>210</v>
      </c>
      <c r="S113" s="73">
        <v>302</v>
      </c>
      <c r="T113" s="73">
        <v>496</v>
      </c>
      <c r="U113" s="73">
        <v>0</v>
      </c>
      <c r="V113" s="73">
        <v>1335</v>
      </c>
      <c r="X113" s="90">
        <v>2006</v>
      </c>
      <c r="Y113" s="73">
        <v>6</v>
      </c>
      <c r="Z113" s="73">
        <v>2</v>
      </c>
      <c r="AA113" s="73">
        <v>0</v>
      </c>
      <c r="AB113" s="73">
        <v>0</v>
      </c>
      <c r="AC113" s="73">
        <v>0</v>
      </c>
      <c r="AD113" s="73">
        <v>1</v>
      </c>
      <c r="AE113" s="73">
        <v>1</v>
      </c>
      <c r="AF113" s="73">
        <v>6</v>
      </c>
      <c r="AG113" s="73">
        <v>8</v>
      </c>
      <c r="AH113" s="73">
        <v>13</v>
      </c>
      <c r="AI113" s="73">
        <v>10</v>
      </c>
      <c r="AJ113" s="73">
        <v>12</v>
      </c>
      <c r="AK113" s="73">
        <v>26</v>
      </c>
      <c r="AL113" s="73">
        <v>57</v>
      </c>
      <c r="AM113" s="73">
        <v>87</v>
      </c>
      <c r="AN113" s="73">
        <v>150</v>
      </c>
      <c r="AO113" s="73">
        <v>262</v>
      </c>
      <c r="AP113" s="73">
        <v>735</v>
      </c>
      <c r="AQ113" s="73">
        <v>0</v>
      </c>
      <c r="AR113" s="73">
        <v>1376</v>
      </c>
      <c r="AT113" s="90">
        <v>2006</v>
      </c>
      <c r="AU113" s="73">
        <v>23</v>
      </c>
      <c r="AV113" s="73">
        <v>2</v>
      </c>
      <c r="AW113" s="73">
        <v>0</v>
      </c>
      <c r="AX113" s="73">
        <v>1</v>
      </c>
      <c r="AY113" s="73">
        <v>1</v>
      </c>
      <c r="AZ113" s="73">
        <v>3</v>
      </c>
      <c r="BA113" s="73">
        <v>3</v>
      </c>
      <c r="BB113" s="73">
        <v>11</v>
      </c>
      <c r="BC113" s="73">
        <v>14</v>
      </c>
      <c r="BD113" s="73">
        <v>28</v>
      </c>
      <c r="BE113" s="73">
        <v>30</v>
      </c>
      <c r="BF113" s="73">
        <v>41</v>
      </c>
      <c r="BG113" s="73">
        <v>80</v>
      </c>
      <c r="BH113" s="73">
        <v>129</v>
      </c>
      <c r="BI113" s="73">
        <v>190</v>
      </c>
      <c r="BJ113" s="73">
        <v>360</v>
      </c>
      <c r="BK113" s="73">
        <v>564</v>
      </c>
      <c r="BL113" s="73">
        <v>1231</v>
      </c>
      <c r="BM113" s="73">
        <v>0</v>
      </c>
      <c r="BN113" s="73">
        <v>2711</v>
      </c>
      <c r="BP113" s="90">
        <v>2006</v>
      </c>
    </row>
    <row r="114" spans="2:68">
      <c r="B114" s="90">
        <v>2007</v>
      </c>
      <c r="C114" s="73">
        <v>12</v>
      </c>
      <c r="D114" s="73">
        <v>0</v>
      </c>
      <c r="E114" s="73">
        <v>0</v>
      </c>
      <c r="F114" s="73">
        <v>1</v>
      </c>
      <c r="G114" s="73">
        <v>3</v>
      </c>
      <c r="H114" s="73">
        <v>1</v>
      </c>
      <c r="I114" s="73">
        <v>0</v>
      </c>
      <c r="J114" s="73">
        <v>4</v>
      </c>
      <c r="K114" s="73">
        <v>2</v>
      </c>
      <c r="L114" s="73">
        <v>13</v>
      </c>
      <c r="M114" s="73">
        <v>15</v>
      </c>
      <c r="N114" s="73">
        <v>36</v>
      </c>
      <c r="O114" s="73">
        <v>41</v>
      </c>
      <c r="P114" s="73">
        <v>60</v>
      </c>
      <c r="Q114" s="73">
        <v>96</v>
      </c>
      <c r="R114" s="73">
        <v>196</v>
      </c>
      <c r="S114" s="73">
        <v>327</v>
      </c>
      <c r="T114" s="73">
        <v>561</v>
      </c>
      <c r="U114" s="73">
        <v>1</v>
      </c>
      <c r="V114" s="73">
        <v>1369</v>
      </c>
      <c r="X114" s="90">
        <v>2007</v>
      </c>
      <c r="Y114" s="73">
        <v>12</v>
      </c>
      <c r="Z114" s="73">
        <v>0</v>
      </c>
      <c r="AA114" s="73">
        <v>0</v>
      </c>
      <c r="AB114" s="73">
        <v>0</v>
      </c>
      <c r="AC114" s="73">
        <v>0</v>
      </c>
      <c r="AD114" s="73">
        <v>3</v>
      </c>
      <c r="AE114" s="73">
        <v>4</v>
      </c>
      <c r="AF114" s="73">
        <v>4</v>
      </c>
      <c r="AG114" s="73">
        <v>5</v>
      </c>
      <c r="AH114" s="73">
        <v>11</v>
      </c>
      <c r="AI114" s="73">
        <v>9</v>
      </c>
      <c r="AJ114" s="73">
        <v>26</v>
      </c>
      <c r="AK114" s="73">
        <v>28</v>
      </c>
      <c r="AL114" s="73">
        <v>43</v>
      </c>
      <c r="AM114" s="73">
        <v>105</v>
      </c>
      <c r="AN114" s="73">
        <v>193</v>
      </c>
      <c r="AO114" s="73">
        <v>322</v>
      </c>
      <c r="AP114" s="73">
        <v>888</v>
      </c>
      <c r="AQ114" s="73">
        <v>0</v>
      </c>
      <c r="AR114" s="73">
        <v>1653</v>
      </c>
      <c r="AT114" s="90">
        <v>2007</v>
      </c>
      <c r="AU114" s="73">
        <v>24</v>
      </c>
      <c r="AV114" s="73">
        <v>0</v>
      </c>
      <c r="AW114" s="73">
        <v>0</v>
      </c>
      <c r="AX114" s="73">
        <v>1</v>
      </c>
      <c r="AY114" s="73">
        <v>3</v>
      </c>
      <c r="AZ114" s="73">
        <v>4</v>
      </c>
      <c r="BA114" s="73">
        <v>4</v>
      </c>
      <c r="BB114" s="73">
        <v>8</v>
      </c>
      <c r="BC114" s="73">
        <v>7</v>
      </c>
      <c r="BD114" s="73">
        <v>24</v>
      </c>
      <c r="BE114" s="73">
        <v>24</v>
      </c>
      <c r="BF114" s="73">
        <v>62</v>
      </c>
      <c r="BG114" s="73">
        <v>69</v>
      </c>
      <c r="BH114" s="73">
        <v>103</v>
      </c>
      <c r="BI114" s="73">
        <v>201</v>
      </c>
      <c r="BJ114" s="73">
        <v>389</v>
      </c>
      <c r="BK114" s="73">
        <v>649</v>
      </c>
      <c r="BL114" s="73">
        <v>1449</v>
      </c>
      <c r="BM114" s="73">
        <v>1</v>
      </c>
      <c r="BN114" s="73">
        <v>3022</v>
      </c>
      <c r="BP114" s="90">
        <v>2007</v>
      </c>
    </row>
    <row r="115" spans="2:68">
      <c r="B115" s="90">
        <v>2008</v>
      </c>
      <c r="C115" s="73">
        <v>5</v>
      </c>
      <c r="D115" s="73">
        <v>1</v>
      </c>
      <c r="E115" s="73">
        <v>1</v>
      </c>
      <c r="F115" s="73">
        <v>1</v>
      </c>
      <c r="G115" s="73">
        <v>0</v>
      </c>
      <c r="H115" s="73">
        <v>0</v>
      </c>
      <c r="I115" s="73">
        <v>1</v>
      </c>
      <c r="J115" s="73">
        <v>8</v>
      </c>
      <c r="K115" s="73">
        <v>7</v>
      </c>
      <c r="L115" s="73">
        <v>12</v>
      </c>
      <c r="M115" s="73">
        <v>25</v>
      </c>
      <c r="N115" s="73">
        <v>26</v>
      </c>
      <c r="O115" s="73">
        <v>47</v>
      </c>
      <c r="P115" s="73">
        <v>66</v>
      </c>
      <c r="Q115" s="73">
        <v>124</v>
      </c>
      <c r="R115" s="73">
        <v>217</v>
      </c>
      <c r="S115" s="73">
        <v>362</v>
      </c>
      <c r="T115" s="73">
        <v>585</v>
      </c>
      <c r="U115" s="73">
        <v>0</v>
      </c>
      <c r="V115" s="73">
        <v>1488</v>
      </c>
      <c r="X115" s="90">
        <v>2008</v>
      </c>
      <c r="Y115" s="73">
        <v>8</v>
      </c>
      <c r="Z115" s="73">
        <v>0</v>
      </c>
      <c r="AA115" s="73">
        <v>0</v>
      </c>
      <c r="AB115" s="73">
        <v>0</v>
      </c>
      <c r="AC115" s="73">
        <v>1</v>
      </c>
      <c r="AD115" s="73">
        <v>2</v>
      </c>
      <c r="AE115" s="73">
        <v>0</v>
      </c>
      <c r="AF115" s="73">
        <v>2</v>
      </c>
      <c r="AG115" s="73">
        <v>3</v>
      </c>
      <c r="AH115" s="73">
        <v>7</v>
      </c>
      <c r="AI115" s="73">
        <v>13</v>
      </c>
      <c r="AJ115" s="73">
        <v>27</v>
      </c>
      <c r="AK115" s="73">
        <v>29</v>
      </c>
      <c r="AL115" s="73">
        <v>50</v>
      </c>
      <c r="AM115" s="73">
        <v>99</v>
      </c>
      <c r="AN115" s="73">
        <v>168</v>
      </c>
      <c r="AO115" s="73">
        <v>303</v>
      </c>
      <c r="AP115" s="73">
        <v>1059</v>
      </c>
      <c r="AQ115" s="73">
        <v>0</v>
      </c>
      <c r="AR115" s="73">
        <v>1771</v>
      </c>
      <c r="AT115" s="90">
        <v>2008</v>
      </c>
      <c r="AU115" s="73">
        <v>13</v>
      </c>
      <c r="AV115" s="73">
        <v>1</v>
      </c>
      <c r="AW115" s="73">
        <v>1</v>
      </c>
      <c r="AX115" s="73">
        <v>1</v>
      </c>
      <c r="AY115" s="73">
        <v>1</v>
      </c>
      <c r="AZ115" s="73">
        <v>2</v>
      </c>
      <c r="BA115" s="73">
        <v>1</v>
      </c>
      <c r="BB115" s="73">
        <v>10</v>
      </c>
      <c r="BC115" s="73">
        <v>10</v>
      </c>
      <c r="BD115" s="73">
        <v>19</v>
      </c>
      <c r="BE115" s="73">
        <v>38</v>
      </c>
      <c r="BF115" s="73">
        <v>53</v>
      </c>
      <c r="BG115" s="73">
        <v>76</v>
      </c>
      <c r="BH115" s="73">
        <v>116</v>
      </c>
      <c r="BI115" s="73">
        <v>223</v>
      </c>
      <c r="BJ115" s="73">
        <v>385</v>
      </c>
      <c r="BK115" s="73">
        <v>665</v>
      </c>
      <c r="BL115" s="73">
        <v>1644</v>
      </c>
      <c r="BM115" s="73">
        <v>0</v>
      </c>
      <c r="BN115" s="73">
        <v>3259</v>
      </c>
      <c r="BP115" s="90">
        <v>2008</v>
      </c>
    </row>
    <row r="116" spans="2:68">
      <c r="B116" s="90">
        <v>2009</v>
      </c>
      <c r="C116" s="73">
        <v>17</v>
      </c>
      <c r="D116" s="73">
        <v>0</v>
      </c>
      <c r="E116" s="73">
        <v>0</v>
      </c>
      <c r="F116" s="73">
        <v>0</v>
      </c>
      <c r="G116" s="73">
        <v>2</v>
      </c>
      <c r="H116" s="73">
        <v>2</v>
      </c>
      <c r="I116" s="73">
        <v>2</v>
      </c>
      <c r="J116" s="73">
        <v>4</v>
      </c>
      <c r="K116" s="73">
        <v>14</v>
      </c>
      <c r="L116" s="73">
        <v>17</v>
      </c>
      <c r="M116" s="73">
        <v>18</v>
      </c>
      <c r="N116" s="73">
        <v>27</v>
      </c>
      <c r="O116" s="73">
        <v>40</v>
      </c>
      <c r="P116" s="73">
        <v>68</v>
      </c>
      <c r="Q116" s="73">
        <v>117</v>
      </c>
      <c r="R116" s="73">
        <v>216</v>
      </c>
      <c r="S116" s="73">
        <v>336</v>
      </c>
      <c r="T116" s="73">
        <v>619</v>
      </c>
      <c r="U116" s="73">
        <v>1</v>
      </c>
      <c r="V116" s="73">
        <v>1500</v>
      </c>
      <c r="X116" s="90">
        <v>2009</v>
      </c>
      <c r="Y116" s="73">
        <v>7</v>
      </c>
      <c r="Z116" s="73">
        <v>0</v>
      </c>
      <c r="AA116" s="73">
        <v>0</v>
      </c>
      <c r="AB116" s="73">
        <v>0</v>
      </c>
      <c r="AC116" s="73">
        <v>1</v>
      </c>
      <c r="AD116" s="73">
        <v>0</v>
      </c>
      <c r="AE116" s="73">
        <v>2</v>
      </c>
      <c r="AF116" s="73">
        <v>5</v>
      </c>
      <c r="AG116" s="73">
        <v>7</v>
      </c>
      <c r="AH116" s="73">
        <v>12</v>
      </c>
      <c r="AI116" s="73">
        <v>12</v>
      </c>
      <c r="AJ116" s="73">
        <v>22</v>
      </c>
      <c r="AK116" s="73">
        <v>37</v>
      </c>
      <c r="AL116" s="73">
        <v>55</v>
      </c>
      <c r="AM116" s="73">
        <v>111</v>
      </c>
      <c r="AN116" s="73">
        <v>172</v>
      </c>
      <c r="AO116" s="73">
        <v>320</v>
      </c>
      <c r="AP116" s="73">
        <v>1067</v>
      </c>
      <c r="AQ116" s="73">
        <v>0</v>
      </c>
      <c r="AR116" s="73">
        <v>1830</v>
      </c>
      <c r="AT116" s="90">
        <v>2009</v>
      </c>
      <c r="AU116" s="73">
        <v>24</v>
      </c>
      <c r="AV116" s="73">
        <v>0</v>
      </c>
      <c r="AW116" s="73">
        <v>0</v>
      </c>
      <c r="AX116" s="73">
        <v>0</v>
      </c>
      <c r="AY116" s="73">
        <v>3</v>
      </c>
      <c r="AZ116" s="73">
        <v>2</v>
      </c>
      <c r="BA116" s="73">
        <v>4</v>
      </c>
      <c r="BB116" s="73">
        <v>9</v>
      </c>
      <c r="BC116" s="73">
        <v>21</v>
      </c>
      <c r="BD116" s="73">
        <v>29</v>
      </c>
      <c r="BE116" s="73">
        <v>30</v>
      </c>
      <c r="BF116" s="73">
        <v>49</v>
      </c>
      <c r="BG116" s="73">
        <v>77</v>
      </c>
      <c r="BH116" s="73">
        <v>123</v>
      </c>
      <c r="BI116" s="73">
        <v>228</v>
      </c>
      <c r="BJ116" s="73">
        <v>388</v>
      </c>
      <c r="BK116" s="73">
        <v>656</v>
      </c>
      <c r="BL116" s="73">
        <v>1686</v>
      </c>
      <c r="BM116" s="73">
        <v>1</v>
      </c>
      <c r="BN116" s="73">
        <v>3330</v>
      </c>
      <c r="BP116" s="90">
        <v>2009</v>
      </c>
    </row>
    <row r="117" spans="2:68">
      <c r="B117" s="90">
        <v>2010</v>
      </c>
      <c r="C117" s="73">
        <v>15</v>
      </c>
      <c r="D117" s="73">
        <v>0</v>
      </c>
      <c r="E117" s="73">
        <v>1</v>
      </c>
      <c r="F117" s="73">
        <v>2</v>
      </c>
      <c r="G117" s="73">
        <v>0</v>
      </c>
      <c r="H117" s="73">
        <v>2</v>
      </c>
      <c r="I117" s="73">
        <v>1</v>
      </c>
      <c r="J117" s="73">
        <v>8</v>
      </c>
      <c r="K117" s="73">
        <v>7</v>
      </c>
      <c r="L117" s="73">
        <v>15</v>
      </c>
      <c r="M117" s="73">
        <v>19</v>
      </c>
      <c r="N117" s="73">
        <v>32</v>
      </c>
      <c r="O117" s="73">
        <v>32</v>
      </c>
      <c r="P117" s="73">
        <v>54</v>
      </c>
      <c r="Q117" s="73">
        <v>114</v>
      </c>
      <c r="R117" s="73">
        <v>173</v>
      </c>
      <c r="S117" s="73">
        <v>300</v>
      </c>
      <c r="T117" s="73">
        <v>566</v>
      </c>
      <c r="U117" s="73">
        <v>0</v>
      </c>
      <c r="V117" s="73">
        <v>1341</v>
      </c>
      <c r="X117" s="90">
        <v>2010</v>
      </c>
      <c r="Y117" s="73">
        <v>10</v>
      </c>
      <c r="Z117" s="73">
        <v>0</v>
      </c>
      <c r="AA117" s="73">
        <v>1</v>
      </c>
      <c r="AB117" s="73">
        <v>0</v>
      </c>
      <c r="AC117" s="73">
        <v>1</v>
      </c>
      <c r="AD117" s="73">
        <v>2</v>
      </c>
      <c r="AE117" s="73">
        <v>2</v>
      </c>
      <c r="AF117" s="73">
        <v>3</v>
      </c>
      <c r="AG117" s="73">
        <v>5</v>
      </c>
      <c r="AH117" s="73">
        <v>9</v>
      </c>
      <c r="AI117" s="73">
        <v>17</v>
      </c>
      <c r="AJ117" s="73">
        <v>24</v>
      </c>
      <c r="AK117" s="73">
        <v>36</v>
      </c>
      <c r="AL117" s="73">
        <v>41</v>
      </c>
      <c r="AM117" s="73">
        <v>91</v>
      </c>
      <c r="AN117" s="73">
        <v>130</v>
      </c>
      <c r="AO117" s="73">
        <v>298</v>
      </c>
      <c r="AP117" s="73">
        <v>987</v>
      </c>
      <c r="AQ117" s="73">
        <v>0</v>
      </c>
      <c r="AR117" s="73">
        <v>1657</v>
      </c>
      <c r="AT117" s="90">
        <v>2010</v>
      </c>
      <c r="AU117" s="73">
        <v>25</v>
      </c>
      <c r="AV117" s="73">
        <v>0</v>
      </c>
      <c r="AW117" s="73">
        <v>2</v>
      </c>
      <c r="AX117" s="73">
        <v>2</v>
      </c>
      <c r="AY117" s="73">
        <v>1</v>
      </c>
      <c r="AZ117" s="73">
        <v>4</v>
      </c>
      <c r="BA117" s="73">
        <v>3</v>
      </c>
      <c r="BB117" s="73">
        <v>11</v>
      </c>
      <c r="BC117" s="73">
        <v>12</v>
      </c>
      <c r="BD117" s="73">
        <v>24</v>
      </c>
      <c r="BE117" s="73">
        <v>36</v>
      </c>
      <c r="BF117" s="73">
        <v>56</v>
      </c>
      <c r="BG117" s="73">
        <v>68</v>
      </c>
      <c r="BH117" s="73">
        <v>95</v>
      </c>
      <c r="BI117" s="73">
        <v>205</v>
      </c>
      <c r="BJ117" s="73">
        <v>303</v>
      </c>
      <c r="BK117" s="73">
        <v>598</v>
      </c>
      <c r="BL117" s="73">
        <v>1553</v>
      </c>
      <c r="BM117" s="73">
        <v>0</v>
      </c>
      <c r="BN117" s="73">
        <v>2998</v>
      </c>
      <c r="BP117" s="90">
        <v>2010</v>
      </c>
    </row>
    <row r="118" spans="2:68">
      <c r="B118" s="90">
        <v>2011</v>
      </c>
      <c r="C118" s="73">
        <v>12</v>
      </c>
      <c r="D118" s="73">
        <v>0</v>
      </c>
      <c r="E118" s="73">
        <v>0</v>
      </c>
      <c r="F118" s="73">
        <v>1</v>
      </c>
      <c r="G118" s="73">
        <v>0</v>
      </c>
      <c r="H118" s="73">
        <v>0</v>
      </c>
      <c r="I118" s="73">
        <v>1</v>
      </c>
      <c r="J118" s="73">
        <v>4</v>
      </c>
      <c r="K118" s="73">
        <v>7</v>
      </c>
      <c r="L118" s="73">
        <v>10</v>
      </c>
      <c r="M118" s="73">
        <v>9</v>
      </c>
      <c r="N118" s="73">
        <v>28</v>
      </c>
      <c r="O118" s="73">
        <v>44</v>
      </c>
      <c r="P118" s="73">
        <v>69</v>
      </c>
      <c r="Q118" s="73">
        <v>111</v>
      </c>
      <c r="R118" s="73">
        <v>180</v>
      </c>
      <c r="S118" s="73">
        <v>314</v>
      </c>
      <c r="T118" s="73">
        <v>662</v>
      </c>
      <c r="U118" s="73">
        <v>0</v>
      </c>
      <c r="V118" s="73">
        <v>1452</v>
      </c>
      <c r="X118" s="90">
        <v>2011</v>
      </c>
      <c r="Y118" s="73">
        <v>10</v>
      </c>
      <c r="Z118" s="73">
        <v>1</v>
      </c>
      <c r="AA118" s="73">
        <v>0</v>
      </c>
      <c r="AB118" s="73">
        <v>0</v>
      </c>
      <c r="AC118" s="73">
        <v>1</v>
      </c>
      <c r="AD118" s="73">
        <v>1</v>
      </c>
      <c r="AE118" s="73">
        <v>0</v>
      </c>
      <c r="AF118" s="73">
        <v>1</v>
      </c>
      <c r="AG118" s="73">
        <v>6</v>
      </c>
      <c r="AH118" s="73">
        <v>11</v>
      </c>
      <c r="AI118" s="73">
        <v>19</v>
      </c>
      <c r="AJ118" s="73">
        <v>26</v>
      </c>
      <c r="AK118" s="73">
        <v>30</v>
      </c>
      <c r="AL118" s="73">
        <v>68</v>
      </c>
      <c r="AM118" s="73">
        <v>87</v>
      </c>
      <c r="AN118" s="73">
        <v>157</v>
      </c>
      <c r="AO118" s="73">
        <v>263</v>
      </c>
      <c r="AP118" s="73">
        <v>935</v>
      </c>
      <c r="AQ118" s="73">
        <v>0</v>
      </c>
      <c r="AR118" s="73">
        <v>1616</v>
      </c>
      <c r="AT118" s="90">
        <v>2011</v>
      </c>
      <c r="AU118" s="73">
        <v>22</v>
      </c>
      <c r="AV118" s="73">
        <v>1</v>
      </c>
      <c r="AW118" s="73">
        <v>0</v>
      </c>
      <c r="AX118" s="73">
        <v>1</v>
      </c>
      <c r="AY118" s="73">
        <v>1</v>
      </c>
      <c r="AZ118" s="73">
        <v>1</v>
      </c>
      <c r="BA118" s="73">
        <v>1</v>
      </c>
      <c r="BB118" s="73">
        <v>5</v>
      </c>
      <c r="BC118" s="73">
        <v>13</v>
      </c>
      <c r="BD118" s="73">
        <v>21</v>
      </c>
      <c r="BE118" s="73">
        <v>28</v>
      </c>
      <c r="BF118" s="73">
        <v>54</v>
      </c>
      <c r="BG118" s="73">
        <v>74</v>
      </c>
      <c r="BH118" s="73">
        <v>137</v>
      </c>
      <c r="BI118" s="73">
        <v>198</v>
      </c>
      <c r="BJ118" s="73">
        <v>337</v>
      </c>
      <c r="BK118" s="73">
        <v>577</v>
      </c>
      <c r="BL118" s="73">
        <v>1597</v>
      </c>
      <c r="BM118" s="73">
        <v>0</v>
      </c>
      <c r="BN118" s="73">
        <v>3068</v>
      </c>
      <c r="BP118" s="90">
        <v>2011</v>
      </c>
    </row>
    <row r="119" spans="2:68">
      <c r="B119" s="90">
        <v>2012</v>
      </c>
      <c r="C119" s="73">
        <v>8</v>
      </c>
      <c r="D119" s="73">
        <v>0</v>
      </c>
      <c r="E119" s="73">
        <v>0</v>
      </c>
      <c r="F119" s="73">
        <v>0</v>
      </c>
      <c r="G119" s="73">
        <v>0</v>
      </c>
      <c r="H119" s="73">
        <v>1</v>
      </c>
      <c r="I119" s="73">
        <v>1</v>
      </c>
      <c r="J119" s="73">
        <v>10</v>
      </c>
      <c r="K119" s="73">
        <v>13</v>
      </c>
      <c r="L119" s="73">
        <v>12</v>
      </c>
      <c r="M119" s="73">
        <v>17</v>
      </c>
      <c r="N119" s="73">
        <v>34</v>
      </c>
      <c r="O119" s="73">
        <v>46</v>
      </c>
      <c r="P119" s="73">
        <v>91</v>
      </c>
      <c r="Q119" s="73">
        <v>105</v>
      </c>
      <c r="R119" s="73">
        <v>207</v>
      </c>
      <c r="S119" s="73">
        <v>318</v>
      </c>
      <c r="T119" s="73">
        <v>695</v>
      </c>
      <c r="U119" s="73">
        <v>0</v>
      </c>
      <c r="V119" s="73">
        <v>1558</v>
      </c>
      <c r="X119" s="90">
        <v>2012</v>
      </c>
      <c r="Y119" s="73">
        <v>2</v>
      </c>
      <c r="Z119" s="73">
        <v>0</v>
      </c>
      <c r="AA119" s="73">
        <v>1</v>
      </c>
      <c r="AB119" s="73">
        <v>3</v>
      </c>
      <c r="AC119" s="73">
        <v>2</v>
      </c>
      <c r="AD119" s="73">
        <v>1</v>
      </c>
      <c r="AE119" s="73">
        <v>2</v>
      </c>
      <c r="AF119" s="73">
        <v>3</v>
      </c>
      <c r="AG119" s="73">
        <v>6</v>
      </c>
      <c r="AH119" s="73">
        <v>9</v>
      </c>
      <c r="AI119" s="73">
        <v>17</v>
      </c>
      <c r="AJ119" s="73">
        <v>20</v>
      </c>
      <c r="AK119" s="73">
        <v>37</v>
      </c>
      <c r="AL119" s="73">
        <v>42</v>
      </c>
      <c r="AM119" s="73">
        <v>99</v>
      </c>
      <c r="AN119" s="73">
        <v>152</v>
      </c>
      <c r="AO119" s="73">
        <v>284</v>
      </c>
      <c r="AP119" s="73">
        <v>1051</v>
      </c>
      <c r="AQ119" s="73">
        <v>0</v>
      </c>
      <c r="AR119" s="73">
        <v>1731</v>
      </c>
      <c r="AT119" s="90">
        <v>2012</v>
      </c>
      <c r="AU119" s="73">
        <v>10</v>
      </c>
      <c r="AV119" s="73">
        <v>0</v>
      </c>
      <c r="AW119" s="73">
        <v>1</v>
      </c>
      <c r="AX119" s="73">
        <v>3</v>
      </c>
      <c r="AY119" s="73">
        <v>2</v>
      </c>
      <c r="AZ119" s="73">
        <v>2</v>
      </c>
      <c r="BA119" s="73">
        <v>3</v>
      </c>
      <c r="BB119" s="73">
        <v>13</v>
      </c>
      <c r="BC119" s="73">
        <v>19</v>
      </c>
      <c r="BD119" s="73">
        <v>21</v>
      </c>
      <c r="BE119" s="73">
        <v>34</v>
      </c>
      <c r="BF119" s="73">
        <v>54</v>
      </c>
      <c r="BG119" s="73">
        <v>83</v>
      </c>
      <c r="BH119" s="73">
        <v>133</v>
      </c>
      <c r="BI119" s="73">
        <v>204</v>
      </c>
      <c r="BJ119" s="73">
        <v>359</v>
      </c>
      <c r="BK119" s="73">
        <v>602</v>
      </c>
      <c r="BL119" s="73">
        <v>1746</v>
      </c>
      <c r="BM119" s="73">
        <v>0</v>
      </c>
      <c r="BN119" s="73">
        <v>3289</v>
      </c>
      <c r="BP119" s="90">
        <v>2012</v>
      </c>
    </row>
    <row r="120" spans="2:68">
      <c r="B120" s="90">
        <v>2013</v>
      </c>
      <c r="C120" s="73">
        <v>12</v>
      </c>
      <c r="D120" s="73">
        <v>0</v>
      </c>
      <c r="E120" s="73">
        <v>0</v>
      </c>
      <c r="F120" s="73">
        <v>0</v>
      </c>
      <c r="G120" s="73">
        <v>3</v>
      </c>
      <c r="H120" s="73">
        <v>5</v>
      </c>
      <c r="I120" s="73">
        <v>2</v>
      </c>
      <c r="J120" s="73">
        <v>1</v>
      </c>
      <c r="K120" s="73">
        <v>10</v>
      </c>
      <c r="L120" s="73">
        <v>29</v>
      </c>
      <c r="M120" s="73">
        <v>28</v>
      </c>
      <c r="N120" s="73">
        <v>43</v>
      </c>
      <c r="O120" s="73">
        <v>67</v>
      </c>
      <c r="P120" s="73">
        <v>99</v>
      </c>
      <c r="Q120" s="73">
        <v>172</v>
      </c>
      <c r="R120" s="73">
        <v>237</v>
      </c>
      <c r="S120" s="73">
        <v>393</v>
      </c>
      <c r="T120" s="73">
        <v>779</v>
      </c>
      <c r="U120" s="73">
        <v>0</v>
      </c>
      <c r="V120" s="73">
        <v>1880</v>
      </c>
      <c r="X120" s="90">
        <v>2013</v>
      </c>
      <c r="Y120" s="73">
        <v>3</v>
      </c>
      <c r="Z120" s="73">
        <v>0</v>
      </c>
      <c r="AA120" s="73">
        <v>1</v>
      </c>
      <c r="AB120" s="73">
        <v>0</v>
      </c>
      <c r="AC120" s="73">
        <v>3</v>
      </c>
      <c r="AD120" s="73">
        <v>1</v>
      </c>
      <c r="AE120" s="73">
        <v>7</v>
      </c>
      <c r="AF120" s="73">
        <v>5</v>
      </c>
      <c r="AG120" s="73">
        <v>7</v>
      </c>
      <c r="AH120" s="73">
        <v>18</v>
      </c>
      <c r="AI120" s="73">
        <v>23</v>
      </c>
      <c r="AJ120" s="73">
        <v>34</v>
      </c>
      <c r="AK120" s="73">
        <v>46</v>
      </c>
      <c r="AL120" s="73">
        <v>74</v>
      </c>
      <c r="AM120" s="73">
        <v>123</v>
      </c>
      <c r="AN120" s="73">
        <v>184</v>
      </c>
      <c r="AO120" s="73">
        <v>333</v>
      </c>
      <c r="AP120" s="73">
        <v>1100</v>
      </c>
      <c r="AQ120" s="73">
        <v>0</v>
      </c>
      <c r="AR120" s="73">
        <v>1962</v>
      </c>
      <c r="AT120" s="90">
        <v>2013</v>
      </c>
      <c r="AU120" s="73">
        <v>15</v>
      </c>
      <c r="AV120" s="73">
        <v>0</v>
      </c>
      <c r="AW120" s="73">
        <v>1</v>
      </c>
      <c r="AX120" s="73">
        <v>0</v>
      </c>
      <c r="AY120" s="73">
        <v>6</v>
      </c>
      <c r="AZ120" s="73">
        <v>6</v>
      </c>
      <c r="BA120" s="73">
        <v>9</v>
      </c>
      <c r="BB120" s="73">
        <v>6</v>
      </c>
      <c r="BC120" s="73">
        <v>17</v>
      </c>
      <c r="BD120" s="73">
        <v>47</v>
      </c>
      <c r="BE120" s="73">
        <v>51</v>
      </c>
      <c r="BF120" s="73">
        <v>77</v>
      </c>
      <c r="BG120" s="73">
        <v>113</v>
      </c>
      <c r="BH120" s="73">
        <v>173</v>
      </c>
      <c r="BI120" s="73">
        <v>295</v>
      </c>
      <c r="BJ120" s="73">
        <v>421</v>
      </c>
      <c r="BK120" s="73">
        <v>726</v>
      </c>
      <c r="BL120" s="73">
        <v>1879</v>
      </c>
      <c r="BM120" s="73">
        <v>0</v>
      </c>
      <c r="BN120" s="73">
        <v>3842</v>
      </c>
      <c r="BP120" s="90">
        <v>2013</v>
      </c>
    </row>
    <row r="121" spans="2:68">
      <c r="B121" s="90">
        <v>2014</v>
      </c>
      <c r="C121" s="73">
        <v>13</v>
      </c>
      <c r="D121" s="73">
        <v>0</v>
      </c>
      <c r="E121" s="73">
        <v>0</v>
      </c>
      <c r="F121" s="73">
        <v>1</v>
      </c>
      <c r="G121" s="73">
        <v>3</v>
      </c>
      <c r="H121" s="73">
        <v>0</v>
      </c>
      <c r="I121" s="73">
        <v>3</v>
      </c>
      <c r="J121" s="73">
        <v>3</v>
      </c>
      <c r="K121" s="73">
        <v>11</v>
      </c>
      <c r="L121" s="73">
        <v>19</v>
      </c>
      <c r="M121" s="73">
        <v>28</v>
      </c>
      <c r="N121" s="73">
        <v>44</v>
      </c>
      <c r="O121" s="73">
        <v>86</v>
      </c>
      <c r="P121" s="73">
        <v>112</v>
      </c>
      <c r="Q121" s="73">
        <v>156</v>
      </c>
      <c r="R121" s="73">
        <v>257</v>
      </c>
      <c r="S121" s="73">
        <v>321</v>
      </c>
      <c r="T121" s="73">
        <v>831</v>
      </c>
      <c r="U121" s="73">
        <v>0</v>
      </c>
      <c r="V121" s="73">
        <v>1888</v>
      </c>
      <c r="X121" s="90">
        <v>2014</v>
      </c>
      <c r="Y121" s="73">
        <v>4</v>
      </c>
      <c r="Z121" s="73">
        <v>0</v>
      </c>
      <c r="AA121" s="73">
        <v>0</v>
      </c>
      <c r="AB121" s="73">
        <v>0</v>
      </c>
      <c r="AC121" s="73">
        <v>1</v>
      </c>
      <c r="AD121" s="73">
        <v>4</v>
      </c>
      <c r="AE121" s="73">
        <v>4</v>
      </c>
      <c r="AF121" s="73">
        <v>9</v>
      </c>
      <c r="AG121" s="73">
        <v>7</v>
      </c>
      <c r="AH121" s="73">
        <v>7</v>
      </c>
      <c r="AI121" s="73">
        <v>20</v>
      </c>
      <c r="AJ121" s="73">
        <v>43</v>
      </c>
      <c r="AK121" s="73">
        <v>57</v>
      </c>
      <c r="AL121" s="73">
        <v>73</v>
      </c>
      <c r="AM121" s="73">
        <v>126</v>
      </c>
      <c r="AN121" s="73">
        <v>193</v>
      </c>
      <c r="AO121" s="73">
        <v>337</v>
      </c>
      <c r="AP121" s="73">
        <v>1252</v>
      </c>
      <c r="AQ121" s="73">
        <v>0</v>
      </c>
      <c r="AR121" s="73">
        <v>2137</v>
      </c>
      <c r="AT121" s="90">
        <v>2014</v>
      </c>
      <c r="AU121" s="73">
        <v>17</v>
      </c>
      <c r="AV121" s="73">
        <v>0</v>
      </c>
      <c r="AW121" s="73">
        <v>0</v>
      </c>
      <c r="AX121" s="73">
        <v>1</v>
      </c>
      <c r="AY121" s="73">
        <v>4</v>
      </c>
      <c r="AZ121" s="73">
        <v>4</v>
      </c>
      <c r="BA121" s="73">
        <v>7</v>
      </c>
      <c r="BB121" s="73">
        <v>12</v>
      </c>
      <c r="BC121" s="73">
        <v>18</v>
      </c>
      <c r="BD121" s="73">
        <v>26</v>
      </c>
      <c r="BE121" s="73">
        <v>48</v>
      </c>
      <c r="BF121" s="73">
        <v>87</v>
      </c>
      <c r="BG121" s="73">
        <v>143</v>
      </c>
      <c r="BH121" s="73">
        <v>185</v>
      </c>
      <c r="BI121" s="73">
        <v>282</v>
      </c>
      <c r="BJ121" s="73">
        <v>450</v>
      </c>
      <c r="BK121" s="73">
        <v>658</v>
      </c>
      <c r="BL121" s="73">
        <v>2083</v>
      </c>
      <c r="BM121" s="73">
        <v>0</v>
      </c>
      <c r="BN121" s="73">
        <v>4025</v>
      </c>
      <c r="BP121" s="90">
        <v>2014</v>
      </c>
    </row>
    <row r="122" spans="2:68">
      <c r="B122" s="90">
        <v>2015</v>
      </c>
      <c r="C122" s="73">
        <v>9</v>
      </c>
      <c r="D122" s="73">
        <v>0</v>
      </c>
      <c r="E122" s="73">
        <v>0</v>
      </c>
      <c r="F122" s="73">
        <v>1</v>
      </c>
      <c r="G122" s="73">
        <v>0</v>
      </c>
      <c r="H122" s="73">
        <v>3</v>
      </c>
      <c r="I122" s="73">
        <v>3</v>
      </c>
      <c r="J122" s="73">
        <v>8</v>
      </c>
      <c r="K122" s="73">
        <v>17</v>
      </c>
      <c r="L122" s="73">
        <v>20</v>
      </c>
      <c r="M122" s="73">
        <v>43</v>
      </c>
      <c r="N122" s="73">
        <v>58</v>
      </c>
      <c r="O122" s="73">
        <v>79</v>
      </c>
      <c r="P122" s="73">
        <v>113</v>
      </c>
      <c r="Q122" s="73">
        <v>195</v>
      </c>
      <c r="R122" s="73">
        <v>245</v>
      </c>
      <c r="S122" s="73">
        <v>387</v>
      </c>
      <c r="T122" s="73">
        <v>874</v>
      </c>
      <c r="U122" s="73">
        <v>0</v>
      </c>
      <c r="V122" s="73">
        <v>2055</v>
      </c>
      <c r="X122" s="90">
        <v>2015</v>
      </c>
      <c r="Y122" s="73">
        <v>7</v>
      </c>
      <c r="Z122" s="73">
        <v>0</v>
      </c>
      <c r="AA122" s="73">
        <v>0</v>
      </c>
      <c r="AB122" s="73">
        <v>0</v>
      </c>
      <c r="AC122" s="73">
        <v>0</v>
      </c>
      <c r="AD122" s="73">
        <v>0</v>
      </c>
      <c r="AE122" s="73">
        <v>2</v>
      </c>
      <c r="AF122" s="73">
        <v>6</v>
      </c>
      <c r="AG122" s="73">
        <v>9</v>
      </c>
      <c r="AH122" s="73">
        <v>13</v>
      </c>
      <c r="AI122" s="73">
        <v>28</v>
      </c>
      <c r="AJ122" s="73">
        <v>35</v>
      </c>
      <c r="AK122" s="73">
        <v>55</v>
      </c>
      <c r="AL122" s="73">
        <v>83</v>
      </c>
      <c r="AM122" s="73">
        <v>118</v>
      </c>
      <c r="AN122" s="73">
        <v>220</v>
      </c>
      <c r="AO122" s="73">
        <v>371</v>
      </c>
      <c r="AP122" s="73">
        <v>1259</v>
      </c>
      <c r="AQ122" s="73">
        <v>0</v>
      </c>
      <c r="AR122" s="73">
        <v>2206</v>
      </c>
      <c r="AT122" s="90">
        <v>2015</v>
      </c>
      <c r="AU122" s="73">
        <v>16</v>
      </c>
      <c r="AV122" s="73">
        <v>0</v>
      </c>
      <c r="AW122" s="73">
        <v>0</v>
      </c>
      <c r="AX122" s="73">
        <v>1</v>
      </c>
      <c r="AY122" s="73">
        <v>0</v>
      </c>
      <c r="AZ122" s="73">
        <v>3</v>
      </c>
      <c r="BA122" s="73">
        <v>5</v>
      </c>
      <c r="BB122" s="73">
        <v>14</v>
      </c>
      <c r="BC122" s="73">
        <v>26</v>
      </c>
      <c r="BD122" s="73">
        <v>33</v>
      </c>
      <c r="BE122" s="73">
        <v>71</v>
      </c>
      <c r="BF122" s="73">
        <v>93</v>
      </c>
      <c r="BG122" s="73">
        <v>134</v>
      </c>
      <c r="BH122" s="73">
        <v>196</v>
      </c>
      <c r="BI122" s="73">
        <v>313</v>
      </c>
      <c r="BJ122" s="73">
        <v>465</v>
      </c>
      <c r="BK122" s="73">
        <v>758</v>
      </c>
      <c r="BL122" s="73">
        <v>2133</v>
      </c>
      <c r="BM122" s="73">
        <v>0</v>
      </c>
      <c r="BN122" s="73">
        <v>4261</v>
      </c>
      <c r="BP122" s="90">
        <v>2015</v>
      </c>
    </row>
    <row r="123" spans="2:68">
      <c r="B123" s="90">
        <v>2016</v>
      </c>
      <c r="C123" s="73">
        <v>10</v>
      </c>
      <c r="D123" s="73">
        <v>0</v>
      </c>
      <c r="E123" s="73">
        <v>0</v>
      </c>
      <c r="F123" s="73">
        <v>0</v>
      </c>
      <c r="G123" s="73">
        <v>0</v>
      </c>
      <c r="H123" s="73">
        <v>1</v>
      </c>
      <c r="I123" s="73">
        <v>2</v>
      </c>
      <c r="J123" s="73">
        <v>7</v>
      </c>
      <c r="K123" s="73">
        <v>23</v>
      </c>
      <c r="L123" s="73">
        <v>18</v>
      </c>
      <c r="M123" s="73">
        <v>37</v>
      </c>
      <c r="N123" s="73">
        <v>55</v>
      </c>
      <c r="O123" s="73">
        <v>55</v>
      </c>
      <c r="P123" s="73">
        <v>117</v>
      </c>
      <c r="Q123" s="73">
        <v>194</v>
      </c>
      <c r="R123" s="73">
        <v>256</v>
      </c>
      <c r="S123" s="73">
        <v>390</v>
      </c>
      <c r="T123" s="73">
        <v>889</v>
      </c>
      <c r="U123" s="73">
        <v>0</v>
      </c>
      <c r="V123" s="73">
        <v>2054</v>
      </c>
      <c r="X123" s="90">
        <v>2016</v>
      </c>
      <c r="Y123" s="73">
        <v>7</v>
      </c>
      <c r="Z123" s="73">
        <v>0</v>
      </c>
      <c r="AA123" s="73">
        <v>0</v>
      </c>
      <c r="AB123" s="73">
        <v>0</v>
      </c>
      <c r="AC123" s="73">
        <v>0</v>
      </c>
      <c r="AD123" s="73">
        <v>4</v>
      </c>
      <c r="AE123" s="73">
        <v>3</v>
      </c>
      <c r="AF123" s="73">
        <v>4</v>
      </c>
      <c r="AG123" s="73">
        <v>8</v>
      </c>
      <c r="AH123" s="73">
        <v>17</v>
      </c>
      <c r="AI123" s="73">
        <v>24</v>
      </c>
      <c r="AJ123" s="73">
        <v>39</v>
      </c>
      <c r="AK123" s="73">
        <v>59</v>
      </c>
      <c r="AL123" s="73">
        <v>83</v>
      </c>
      <c r="AM123" s="73">
        <v>127</v>
      </c>
      <c r="AN123" s="73">
        <v>194</v>
      </c>
      <c r="AO123" s="73">
        <v>356</v>
      </c>
      <c r="AP123" s="73">
        <v>1279</v>
      </c>
      <c r="AQ123" s="73">
        <v>0</v>
      </c>
      <c r="AR123" s="73">
        <v>2204</v>
      </c>
      <c r="AT123" s="90">
        <v>2016</v>
      </c>
      <c r="AU123" s="73">
        <v>17</v>
      </c>
      <c r="AV123" s="73">
        <v>0</v>
      </c>
      <c r="AW123" s="73">
        <v>0</v>
      </c>
      <c r="AX123" s="73">
        <v>0</v>
      </c>
      <c r="AY123" s="73">
        <v>0</v>
      </c>
      <c r="AZ123" s="73">
        <v>5</v>
      </c>
      <c r="BA123" s="73">
        <v>5</v>
      </c>
      <c r="BB123" s="73">
        <v>11</v>
      </c>
      <c r="BC123" s="73">
        <v>31</v>
      </c>
      <c r="BD123" s="73">
        <v>35</v>
      </c>
      <c r="BE123" s="73">
        <v>61</v>
      </c>
      <c r="BF123" s="73">
        <v>94</v>
      </c>
      <c r="BG123" s="73">
        <v>114</v>
      </c>
      <c r="BH123" s="73">
        <v>200</v>
      </c>
      <c r="BI123" s="73">
        <v>321</v>
      </c>
      <c r="BJ123" s="73">
        <v>450</v>
      </c>
      <c r="BK123" s="73">
        <v>746</v>
      </c>
      <c r="BL123" s="73">
        <v>2168</v>
      </c>
      <c r="BM123" s="73">
        <v>0</v>
      </c>
      <c r="BN123" s="73">
        <v>4258</v>
      </c>
      <c r="BP123" s="90">
        <v>2016</v>
      </c>
    </row>
    <row r="124" spans="2:68">
      <c r="B124" s="90">
        <v>2017</v>
      </c>
      <c r="C124" s="73">
        <v>5</v>
      </c>
      <c r="D124" s="73">
        <v>1</v>
      </c>
      <c r="E124" s="73">
        <v>1</v>
      </c>
      <c r="F124" s="73">
        <v>0</v>
      </c>
      <c r="G124" s="73">
        <v>1</v>
      </c>
      <c r="H124" s="73">
        <v>2</v>
      </c>
      <c r="I124" s="73">
        <v>4</v>
      </c>
      <c r="J124" s="73">
        <v>6</v>
      </c>
      <c r="K124" s="73">
        <v>16</v>
      </c>
      <c r="L124" s="73">
        <v>22</v>
      </c>
      <c r="M124" s="73">
        <v>40</v>
      </c>
      <c r="N124" s="73">
        <v>42</v>
      </c>
      <c r="O124" s="73">
        <v>79</v>
      </c>
      <c r="P124" s="73">
        <v>134</v>
      </c>
      <c r="Q124" s="73">
        <v>188</v>
      </c>
      <c r="R124" s="73">
        <v>249</v>
      </c>
      <c r="S124" s="73">
        <v>371</v>
      </c>
      <c r="T124" s="73">
        <v>928</v>
      </c>
      <c r="U124" s="73">
        <v>0</v>
      </c>
      <c r="V124" s="73">
        <v>2089</v>
      </c>
      <c r="X124" s="90">
        <v>2017</v>
      </c>
      <c r="Y124" s="73">
        <v>6</v>
      </c>
      <c r="Z124" s="73">
        <v>1</v>
      </c>
      <c r="AA124" s="73">
        <v>0</v>
      </c>
      <c r="AB124" s="73">
        <v>0</v>
      </c>
      <c r="AC124" s="73">
        <v>1</v>
      </c>
      <c r="AD124" s="73">
        <v>2</v>
      </c>
      <c r="AE124" s="73">
        <v>4</v>
      </c>
      <c r="AF124" s="73">
        <v>3</v>
      </c>
      <c r="AG124" s="73">
        <v>11</v>
      </c>
      <c r="AH124" s="73">
        <v>18</v>
      </c>
      <c r="AI124" s="73">
        <v>28</v>
      </c>
      <c r="AJ124" s="73">
        <v>38</v>
      </c>
      <c r="AK124" s="73">
        <v>64</v>
      </c>
      <c r="AL124" s="73">
        <v>95</v>
      </c>
      <c r="AM124" s="73">
        <v>151</v>
      </c>
      <c r="AN124" s="73">
        <v>213</v>
      </c>
      <c r="AO124" s="73">
        <v>373</v>
      </c>
      <c r="AP124" s="73">
        <v>1285</v>
      </c>
      <c r="AQ124" s="73">
        <v>0</v>
      </c>
      <c r="AR124" s="73">
        <v>2293</v>
      </c>
      <c r="AT124" s="90">
        <v>2017</v>
      </c>
      <c r="AU124" s="73">
        <v>11</v>
      </c>
      <c r="AV124" s="73">
        <v>2</v>
      </c>
      <c r="AW124" s="73">
        <v>1</v>
      </c>
      <c r="AX124" s="73">
        <v>0</v>
      </c>
      <c r="AY124" s="73">
        <v>2</v>
      </c>
      <c r="AZ124" s="73">
        <v>4</v>
      </c>
      <c r="BA124" s="73">
        <v>8</v>
      </c>
      <c r="BB124" s="73">
        <v>9</v>
      </c>
      <c r="BC124" s="73">
        <v>27</v>
      </c>
      <c r="BD124" s="73">
        <v>40</v>
      </c>
      <c r="BE124" s="73">
        <v>68</v>
      </c>
      <c r="BF124" s="73">
        <v>80</v>
      </c>
      <c r="BG124" s="73">
        <v>143</v>
      </c>
      <c r="BH124" s="73">
        <v>229</v>
      </c>
      <c r="BI124" s="73">
        <v>339</v>
      </c>
      <c r="BJ124" s="73">
        <v>462</v>
      </c>
      <c r="BK124" s="73">
        <v>744</v>
      </c>
      <c r="BL124" s="73">
        <v>2213</v>
      </c>
      <c r="BM124" s="73">
        <v>0</v>
      </c>
      <c r="BN124" s="73">
        <v>4382</v>
      </c>
      <c r="BP124" s="90">
        <v>2017</v>
      </c>
    </row>
    <row r="125" spans="2:68">
      <c r="B125" s="90">
        <v>2018</v>
      </c>
      <c r="C125" s="73">
        <v>12</v>
      </c>
      <c r="D125" s="73">
        <v>0</v>
      </c>
      <c r="E125" s="73">
        <v>0</v>
      </c>
      <c r="F125" s="73">
        <v>0</v>
      </c>
      <c r="G125" s="73">
        <v>2</v>
      </c>
      <c r="H125" s="73">
        <v>1</v>
      </c>
      <c r="I125" s="73">
        <v>6</v>
      </c>
      <c r="J125" s="73">
        <v>7</v>
      </c>
      <c r="K125" s="73">
        <v>9</v>
      </c>
      <c r="L125" s="73">
        <v>10</v>
      </c>
      <c r="M125" s="73">
        <v>21</v>
      </c>
      <c r="N125" s="73">
        <v>42</v>
      </c>
      <c r="O125" s="73">
        <v>61</v>
      </c>
      <c r="P125" s="73">
        <v>91</v>
      </c>
      <c r="Q125" s="73">
        <v>156</v>
      </c>
      <c r="R125" s="73">
        <v>211</v>
      </c>
      <c r="S125" s="73">
        <v>335</v>
      </c>
      <c r="T125" s="73">
        <v>783</v>
      </c>
      <c r="U125" s="73">
        <v>0</v>
      </c>
      <c r="V125" s="73">
        <v>1747</v>
      </c>
      <c r="X125" s="90">
        <v>2018</v>
      </c>
      <c r="Y125" s="73">
        <v>5</v>
      </c>
      <c r="Z125" s="73">
        <v>0</v>
      </c>
      <c r="AA125" s="73">
        <v>0</v>
      </c>
      <c r="AB125" s="73">
        <v>0</v>
      </c>
      <c r="AC125" s="73">
        <v>0</v>
      </c>
      <c r="AD125" s="73">
        <v>2</v>
      </c>
      <c r="AE125" s="73">
        <v>2</v>
      </c>
      <c r="AF125" s="73">
        <v>3</v>
      </c>
      <c r="AG125" s="73">
        <v>7</v>
      </c>
      <c r="AH125" s="73">
        <v>15</v>
      </c>
      <c r="AI125" s="73">
        <v>12</v>
      </c>
      <c r="AJ125" s="73">
        <v>31</v>
      </c>
      <c r="AK125" s="73">
        <v>51</v>
      </c>
      <c r="AL125" s="73">
        <v>71</v>
      </c>
      <c r="AM125" s="73">
        <v>99</v>
      </c>
      <c r="AN125" s="73">
        <v>186</v>
      </c>
      <c r="AO125" s="73">
        <v>286</v>
      </c>
      <c r="AP125" s="73">
        <v>1114</v>
      </c>
      <c r="AQ125" s="73">
        <v>0</v>
      </c>
      <c r="AR125" s="73">
        <v>1884</v>
      </c>
      <c r="AT125" s="90">
        <v>2018</v>
      </c>
      <c r="AU125" s="73">
        <v>17</v>
      </c>
      <c r="AV125" s="73">
        <v>0</v>
      </c>
      <c r="AW125" s="73">
        <v>0</v>
      </c>
      <c r="AX125" s="73">
        <v>0</v>
      </c>
      <c r="AY125" s="73">
        <v>2</v>
      </c>
      <c r="AZ125" s="73">
        <v>3</v>
      </c>
      <c r="BA125" s="73">
        <v>8</v>
      </c>
      <c r="BB125" s="73">
        <v>10</v>
      </c>
      <c r="BC125" s="73">
        <v>16</v>
      </c>
      <c r="BD125" s="73">
        <v>25</v>
      </c>
      <c r="BE125" s="73">
        <v>33</v>
      </c>
      <c r="BF125" s="73">
        <v>73</v>
      </c>
      <c r="BG125" s="73">
        <v>112</v>
      </c>
      <c r="BH125" s="73">
        <v>162</v>
      </c>
      <c r="BI125" s="73">
        <v>255</v>
      </c>
      <c r="BJ125" s="73">
        <v>397</v>
      </c>
      <c r="BK125" s="73">
        <v>621</v>
      </c>
      <c r="BL125" s="73">
        <v>1897</v>
      </c>
      <c r="BM125" s="73">
        <v>0</v>
      </c>
      <c r="BN125" s="73">
        <v>3631</v>
      </c>
      <c r="BP125" s="90">
        <v>2018</v>
      </c>
    </row>
    <row r="126" spans="2:68">
      <c r="B126" s="90">
        <v>2019</v>
      </c>
      <c r="C126" s="73">
        <v>11</v>
      </c>
      <c r="D126" s="73">
        <v>1</v>
      </c>
      <c r="E126" s="73">
        <v>1</v>
      </c>
      <c r="F126" s="73">
        <v>0</v>
      </c>
      <c r="G126" s="73">
        <v>3</v>
      </c>
      <c r="H126" s="73">
        <v>3</v>
      </c>
      <c r="I126" s="73">
        <v>4</v>
      </c>
      <c r="J126" s="73">
        <v>6</v>
      </c>
      <c r="K126" s="73">
        <v>5</v>
      </c>
      <c r="L126" s="73">
        <v>21</v>
      </c>
      <c r="M126" s="73">
        <v>28</v>
      </c>
      <c r="N126" s="73">
        <v>51</v>
      </c>
      <c r="O126" s="73">
        <v>59</v>
      </c>
      <c r="P126" s="73">
        <v>109</v>
      </c>
      <c r="Q126" s="73">
        <v>167</v>
      </c>
      <c r="R126" s="73">
        <v>253</v>
      </c>
      <c r="S126" s="73">
        <v>354</v>
      </c>
      <c r="T126" s="73">
        <v>931</v>
      </c>
      <c r="U126" s="73">
        <v>0</v>
      </c>
      <c r="V126" s="73">
        <v>2007</v>
      </c>
      <c r="X126" s="90">
        <v>2019</v>
      </c>
      <c r="Y126" s="73">
        <v>6</v>
      </c>
      <c r="Z126" s="73">
        <v>0</v>
      </c>
      <c r="AA126" s="73">
        <v>1</v>
      </c>
      <c r="AB126" s="73">
        <v>0</v>
      </c>
      <c r="AC126" s="73">
        <v>1</v>
      </c>
      <c r="AD126" s="73">
        <v>0</v>
      </c>
      <c r="AE126" s="73">
        <v>1</v>
      </c>
      <c r="AF126" s="73">
        <v>1</v>
      </c>
      <c r="AG126" s="73">
        <v>7</v>
      </c>
      <c r="AH126" s="73">
        <v>15</v>
      </c>
      <c r="AI126" s="73">
        <v>23</v>
      </c>
      <c r="AJ126" s="73">
        <v>27</v>
      </c>
      <c r="AK126" s="73">
        <v>50</v>
      </c>
      <c r="AL126" s="73">
        <v>75</v>
      </c>
      <c r="AM126" s="73">
        <v>117</v>
      </c>
      <c r="AN126" s="73">
        <v>176</v>
      </c>
      <c r="AO126" s="73">
        <v>273</v>
      </c>
      <c r="AP126" s="73">
        <v>1269</v>
      </c>
      <c r="AQ126" s="73">
        <v>0</v>
      </c>
      <c r="AR126" s="73">
        <v>2042</v>
      </c>
      <c r="AT126" s="90">
        <v>2019</v>
      </c>
      <c r="AU126" s="73">
        <v>17</v>
      </c>
      <c r="AV126" s="73">
        <v>1</v>
      </c>
      <c r="AW126" s="73">
        <v>2</v>
      </c>
      <c r="AX126" s="73">
        <v>0</v>
      </c>
      <c r="AY126" s="73">
        <v>4</v>
      </c>
      <c r="AZ126" s="73">
        <v>3</v>
      </c>
      <c r="BA126" s="73">
        <v>5</v>
      </c>
      <c r="BB126" s="73">
        <v>7</v>
      </c>
      <c r="BC126" s="73">
        <v>12</v>
      </c>
      <c r="BD126" s="73">
        <v>36</v>
      </c>
      <c r="BE126" s="73">
        <v>51</v>
      </c>
      <c r="BF126" s="73">
        <v>78</v>
      </c>
      <c r="BG126" s="73">
        <v>109</v>
      </c>
      <c r="BH126" s="73">
        <v>184</v>
      </c>
      <c r="BI126" s="73">
        <v>284</v>
      </c>
      <c r="BJ126" s="73">
        <v>429</v>
      </c>
      <c r="BK126" s="73">
        <v>627</v>
      </c>
      <c r="BL126" s="73">
        <v>2200</v>
      </c>
      <c r="BM126" s="73">
        <v>0</v>
      </c>
      <c r="BN126" s="73">
        <v>4049</v>
      </c>
      <c r="BP126" s="90">
        <v>2019</v>
      </c>
    </row>
    <row r="127" spans="2:68">
      <c r="B127" s="90">
        <v>2020</v>
      </c>
      <c r="C127" s="73">
        <v>12</v>
      </c>
      <c r="D127" s="73">
        <v>0</v>
      </c>
      <c r="E127" s="73">
        <v>0</v>
      </c>
      <c r="F127" s="73">
        <v>1</v>
      </c>
      <c r="G127" s="73">
        <v>1</v>
      </c>
      <c r="H127" s="73">
        <v>3</v>
      </c>
      <c r="I127" s="73">
        <v>5</v>
      </c>
      <c r="J127" s="73">
        <v>4</v>
      </c>
      <c r="K127" s="73">
        <v>11</v>
      </c>
      <c r="L127" s="73">
        <v>18</v>
      </c>
      <c r="M127" s="73">
        <v>23</v>
      </c>
      <c r="N127" s="73">
        <v>35</v>
      </c>
      <c r="O127" s="73">
        <v>58</v>
      </c>
      <c r="P127" s="73">
        <v>102</v>
      </c>
      <c r="Q127" s="73">
        <v>209</v>
      </c>
      <c r="R127" s="73">
        <v>249</v>
      </c>
      <c r="S127" s="73">
        <v>381</v>
      </c>
      <c r="T127" s="73">
        <v>940</v>
      </c>
      <c r="U127" s="73">
        <v>0</v>
      </c>
      <c r="V127" s="73">
        <v>2052</v>
      </c>
      <c r="X127" s="90">
        <v>2020</v>
      </c>
      <c r="Y127" s="73">
        <v>7</v>
      </c>
      <c r="Z127" s="73">
        <v>0</v>
      </c>
      <c r="AA127" s="73">
        <v>0</v>
      </c>
      <c r="AB127" s="73">
        <v>0</v>
      </c>
      <c r="AC127" s="73">
        <v>0</v>
      </c>
      <c r="AD127" s="73">
        <v>5</v>
      </c>
      <c r="AE127" s="73">
        <v>2</v>
      </c>
      <c r="AF127" s="73">
        <v>3</v>
      </c>
      <c r="AG127" s="73">
        <v>11</v>
      </c>
      <c r="AH127" s="73">
        <v>7</v>
      </c>
      <c r="AI127" s="73">
        <v>19</v>
      </c>
      <c r="AJ127" s="73">
        <v>27</v>
      </c>
      <c r="AK127" s="73">
        <v>47</v>
      </c>
      <c r="AL127" s="73">
        <v>79</v>
      </c>
      <c r="AM127" s="73">
        <v>119</v>
      </c>
      <c r="AN127" s="73">
        <v>217</v>
      </c>
      <c r="AO127" s="73">
        <v>335</v>
      </c>
      <c r="AP127" s="73">
        <v>1288</v>
      </c>
      <c r="AQ127" s="73">
        <v>0</v>
      </c>
      <c r="AR127" s="73">
        <v>2166</v>
      </c>
      <c r="AT127" s="90">
        <v>2020</v>
      </c>
      <c r="AU127" s="73">
        <v>19</v>
      </c>
      <c r="AV127" s="73">
        <v>0</v>
      </c>
      <c r="AW127" s="73">
        <v>0</v>
      </c>
      <c r="AX127" s="73">
        <v>1</v>
      </c>
      <c r="AY127" s="73">
        <v>1</v>
      </c>
      <c r="AZ127" s="73">
        <v>8</v>
      </c>
      <c r="BA127" s="73">
        <v>7</v>
      </c>
      <c r="BB127" s="73">
        <v>7</v>
      </c>
      <c r="BC127" s="73">
        <v>22</v>
      </c>
      <c r="BD127" s="73">
        <v>25</v>
      </c>
      <c r="BE127" s="73">
        <v>42</v>
      </c>
      <c r="BF127" s="73">
        <v>62</v>
      </c>
      <c r="BG127" s="73">
        <v>105</v>
      </c>
      <c r="BH127" s="73">
        <v>181</v>
      </c>
      <c r="BI127" s="73">
        <v>328</v>
      </c>
      <c r="BJ127" s="73">
        <v>466</v>
      </c>
      <c r="BK127" s="73">
        <v>716</v>
      </c>
      <c r="BL127" s="73">
        <v>2228</v>
      </c>
      <c r="BM127" s="73">
        <v>0</v>
      </c>
      <c r="BN127" s="73">
        <v>4218</v>
      </c>
      <c r="BP127" s="90">
        <v>2020</v>
      </c>
    </row>
    <row r="128" spans="2:68">
      <c r="B128" s="90">
        <v>2021</v>
      </c>
      <c r="C128" s="73">
        <v>16</v>
      </c>
      <c r="D128" s="73">
        <v>0</v>
      </c>
      <c r="E128" s="73">
        <v>0</v>
      </c>
      <c r="F128" s="73">
        <v>1</v>
      </c>
      <c r="G128" s="73">
        <v>1</v>
      </c>
      <c r="H128" s="73">
        <v>0</v>
      </c>
      <c r="I128" s="73">
        <v>6</v>
      </c>
      <c r="J128" s="73">
        <v>3</v>
      </c>
      <c r="K128" s="73">
        <v>5</v>
      </c>
      <c r="L128" s="73">
        <v>19</v>
      </c>
      <c r="M128" s="73">
        <v>30</v>
      </c>
      <c r="N128" s="73">
        <v>49</v>
      </c>
      <c r="O128" s="73">
        <v>78</v>
      </c>
      <c r="P128" s="73">
        <v>106</v>
      </c>
      <c r="Q128" s="73">
        <v>207</v>
      </c>
      <c r="R128" s="73">
        <v>269</v>
      </c>
      <c r="S128" s="73">
        <v>411</v>
      </c>
      <c r="T128" s="73">
        <v>1032</v>
      </c>
      <c r="U128" s="73">
        <v>0</v>
      </c>
      <c r="V128" s="73">
        <v>2233</v>
      </c>
      <c r="X128" s="90">
        <v>2021</v>
      </c>
      <c r="Y128" s="73">
        <v>8</v>
      </c>
      <c r="Z128" s="73">
        <v>1</v>
      </c>
      <c r="AA128" s="73">
        <v>0</v>
      </c>
      <c r="AB128" s="73">
        <v>0</v>
      </c>
      <c r="AC128" s="73">
        <v>0</v>
      </c>
      <c r="AD128" s="73">
        <v>3</v>
      </c>
      <c r="AE128" s="73">
        <v>1</v>
      </c>
      <c r="AF128" s="73">
        <v>4</v>
      </c>
      <c r="AG128" s="73">
        <v>10</v>
      </c>
      <c r="AH128" s="73">
        <v>15</v>
      </c>
      <c r="AI128" s="73">
        <v>31</v>
      </c>
      <c r="AJ128" s="73">
        <v>38</v>
      </c>
      <c r="AK128" s="73">
        <v>52</v>
      </c>
      <c r="AL128" s="73">
        <v>91</v>
      </c>
      <c r="AM128" s="73">
        <v>144</v>
      </c>
      <c r="AN128" s="73">
        <v>199</v>
      </c>
      <c r="AO128" s="73">
        <v>330</v>
      </c>
      <c r="AP128" s="73">
        <v>1413</v>
      </c>
      <c r="AQ128" s="73">
        <v>0</v>
      </c>
      <c r="AR128" s="73">
        <v>2340</v>
      </c>
      <c r="AT128" s="90">
        <v>2021</v>
      </c>
      <c r="AU128" s="73">
        <v>24</v>
      </c>
      <c r="AV128" s="73">
        <v>1</v>
      </c>
      <c r="AW128" s="73">
        <v>0</v>
      </c>
      <c r="AX128" s="73">
        <v>1</v>
      </c>
      <c r="AY128" s="73">
        <v>1</v>
      </c>
      <c r="AZ128" s="73">
        <v>3</v>
      </c>
      <c r="BA128" s="73">
        <v>7</v>
      </c>
      <c r="BB128" s="73">
        <v>7</v>
      </c>
      <c r="BC128" s="73">
        <v>15</v>
      </c>
      <c r="BD128" s="73">
        <v>34</v>
      </c>
      <c r="BE128" s="73">
        <v>61</v>
      </c>
      <c r="BF128" s="73">
        <v>87</v>
      </c>
      <c r="BG128" s="73">
        <v>130</v>
      </c>
      <c r="BH128" s="73">
        <v>197</v>
      </c>
      <c r="BI128" s="73">
        <v>351</v>
      </c>
      <c r="BJ128" s="73">
        <v>468</v>
      </c>
      <c r="BK128" s="73">
        <v>741</v>
      </c>
      <c r="BL128" s="73">
        <v>2445</v>
      </c>
      <c r="BM128" s="73">
        <v>0</v>
      </c>
      <c r="BN128" s="73">
        <v>4573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4.4485964999999998</v>
      </c>
      <c r="D86" s="74">
        <v>0.1479743</v>
      </c>
      <c r="E86" s="74">
        <v>0.31192779999999998</v>
      </c>
      <c r="F86" s="74">
        <v>0</v>
      </c>
      <c r="G86" s="74">
        <v>0.47672619999999999</v>
      </c>
      <c r="H86" s="74">
        <v>0.33231699999999997</v>
      </c>
      <c r="I86" s="74">
        <v>1.0294738000000001</v>
      </c>
      <c r="J86" s="74">
        <v>1.929881</v>
      </c>
      <c r="K86" s="74">
        <v>1.9778334</v>
      </c>
      <c r="L86" s="74">
        <v>4.4013514999999996</v>
      </c>
      <c r="M86" s="74">
        <v>7.2843457000000003</v>
      </c>
      <c r="N86" s="74">
        <v>10.895833</v>
      </c>
      <c r="O86" s="74">
        <v>15.771570000000001</v>
      </c>
      <c r="P86" s="74">
        <v>26.391193000000001</v>
      </c>
      <c r="Q86" s="74">
        <v>58.784672</v>
      </c>
      <c r="R86" s="74">
        <v>85.225847999999999</v>
      </c>
      <c r="S86" s="74">
        <v>211.94773000000001</v>
      </c>
      <c r="T86" s="74">
        <v>380.44297</v>
      </c>
      <c r="U86" s="74">
        <v>8.6713625000000008</v>
      </c>
      <c r="V86" s="74">
        <v>16.73105</v>
      </c>
      <c r="X86" s="89">
        <v>1979</v>
      </c>
      <c r="Y86" s="74">
        <v>1.9726766</v>
      </c>
      <c r="Z86" s="74">
        <v>0.15438289999999999</v>
      </c>
      <c r="AA86" s="74">
        <v>0.16349060000000001</v>
      </c>
      <c r="AB86" s="74">
        <v>0.1555087</v>
      </c>
      <c r="AC86" s="74">
        <v>0</v>
      </c>
      <c r="AD86" s="74">
        <v>0.33814509999999998</v>
      </c>
      <c r="AE86" s="74">
        <v>0.3561298</v>
      </c>
      <c r="AF86" s="74">
        <v>1.5771556</v>
      </c>
      <c r="AG86" s="74">
        <v>3.6223071999999998</v>
      </c>
      <c r="AH86" s="74">
        <v>7.6733352000000004</v>
      </c>
      <c r="AI86" s="74">
        <v>7.8737263999999998</v>
      </c>
      <c r="AJ86" s="74">
        <v>15.389011999999999</v>
      </c>
      <c r="AK86" s="74">
        <v>19.734116</v>
      </c>
      <c r="AL86" s="74">
        <v>38.513942999999998</v>
      </c>
      <c r="AM86" s="74">
        <v>51.024583</v>
      </c>
      <c r="AN86" s="74">
        <v>84.004480000000001</v>
      </c>
      <c r="AO86" s="74">
        <v>150.80032</v>
      </c>
      <c r="AP86" s="74">
        <v>316.92000999999999</v>
      </c>
      <c r="AQ86" s="74">
        <v>12.489729000000001</v>
      </c>
      <c r="AR86" s="74">
        <v>15.484821</v>
      </c>
      <c r="AT86" s="89">
        <v>1979</v>
      </c>
      <c r="AU86" s="74">
        <v>3.2397257000000002</v>
      </c>
      <c r="AV86" s="74">
        <v>0.15111069999999999</v>
      </c>
      <c r="AW86" s="74">
        <v>0.2394579</v>
      </c>
      <c r="AX86" s="74">
        <v>7.6129100000000005E-2</v>
      </c>
      <c r="AY86" s="74">
        <v>0.24193509999999999</v>
      </c>
      <c r="AZ86" s="74">
        <v>0.3352057</v>
      </c>
      <c r="BA86" s="74">
        <v>0.69904710000000003</v>
      </c>
      <c r="BB86" s="74">
        <v>1.7578805</v>
      </c>
      <c r="BC86" s="74">
        <v>2.7813704000000001</v>
      </c>
      <c r="BD86" s="74">
        <v>5.9908539999999997</v>
      </c>
      <c r="BE86" s="74">
        <v>7.5725683000000004</v>
      </c>
      <c r="BF86" s="74">
        <v>13.160975000000001</v>
      </c>
      <c r="BG86" s="74">
        <v>17.838000000000001</v>
      </c>
      <c r="BH86" s="74">
        <v>32.883152000000003</v>
      </c>
      <c r="BI86" s="74">
        <v>54.459802000000003</v>
      </c>
      <c r="BJ86" s="74">
        <v>84.492266000000001</v>
      </c>
      <c r="BK86" s="74">
        <v>170.99073999999999</v>
      </c>
      <c r="BL86" s="74">
        <v>334.72714999999999</v>
      </c>
      <c r="BM86" s="74">
        <v>10.581625000000001</v>
      </c>
      <c r="BN86" s="74">
        <v>15.740405000000001</v>
      </c>
      <c r="BP86" s="89">
        <v>1979</v>
      </c>
    </row>
    <row r="87" spans="2:68">
      <c r="B87" s="89">
        <v>1980</v>
      </c>
      <c r="C87" s="74">
        <v>3.2764495999999999</v>
      </c>
      <c r="D87" s="74">
        <v>0.14987110000000001</v>
      </c>
      <c r="E87" s="74">
        <v>0</v>
      </c>
      <c r="F87" s="74">
        <v>0.30006379999999999</v>
      </c>
      <c r="G87" s="74">
        <v>0.62107559999999995</v>
      </c>
      <c r="H87" s="74">
        <v>0.98271569999999997</v>
      </c>
      <c r="I87" s="74">
        <v>0.33342500000000003</v>
      </c>
      <c r="J87" s="74">
        <v>1.6483766</v>
      </c>
      <c r="K87" s="74">
        <v>1.9292868000000001</v>
      </c>
      <c r="L87" s="74">
        <v>4.2093299999999996</v>
      </c>
      <c r="M87" s="74">
        <v>8.3226987999999995</v>
      </c>
      <c r="N87" s="74">
        <v>9.5664485999999993</v>
      </c>
      <c r="O87" s="74">
        <v>18.066655000000001</v>
      </c>
      <c r="P87" s="74">
        <v>37.432001999999997</v>
      </c>
      <c r="Q87" s="74">
        <v>57.021926999999998</v>
      </c>
      <c r="R87" s="74">
        <v>133.82827</v>
      </c>
      <c r="S87" s="74">
        <v>227.61913999999999</v>
      </c>
      <c r="T87" s="74">
        <v>454.42885000000001</v>
      </c>
      <c r="U87" s="74">
        <v>10.179802</v>
      </c>
      <c r="V87" s="74">
        <v>19.623775999999999</v>
      </c>
      <c r="X87" s="89">
        <v>1980</v>
      </c>
      <c r="Y87" s="74">
        <v>1.9916963999999999</v>
      </c>
      <c r="Z87" s="74">
        <v>0.1564101</v>
      </c>
      <c r="AA87" s="74">
        <v>0.16083510000000001</v>
      </c>
      <c r="AB87" s="74">
        <v>0</v>
      </c>
      <c r="AC87" s="74">
        <v>0.6398935</v>
      </c>
      <c r="AD87" s="74">
        <v>0</v>
      </c>
      <c r="AE87" s="74">
        <v>0.17222080000000001</v>
      </c>
      <c r="AF87" s="74">
        <v>2.1495899999999999</v>
      </c>
      <c r="AG87" s="74">
        <v>2.7835768999999999</v>
      </c>
      <c r="AH87" s="74">
        <v>6.9171601000000003</v>
      </c>
      <c r="AI87" s="74">
        <v>8.2004073999999996</v>
      </c>
      <c r="AJ87" s="74">
        <v>14.286407000000001</v>
      </c>
      <c r="AK87" s="74">
        <v>20.426492</v>
      </c>
      <c r="AL87" s="74">
        <v>28.285143000000001</v>
      </c>
      <c r="AM87" s="74">
        <v>47.914777000000001</v>
      </c>
      <c r="AN87" s="74">
        <v>91.648150000000001</v>
      </c>
      <c r="AO87" s="74">
        <v>144.38436999999999</v>
      </c>
      <c r="AP87" s="74">
        <v>281.49682999999999</v>
      </c>
      <c r="AQ87" s="74">
        <v>11.892956</v>
      </c>
      <c r="AR87" s="74">
        <v>14.550366</v>
      </c>
      <c r="AT87" s="89">
        <v>1980</v>
      </c>
      <c r="AU87" s="74">
        <v>2.6497343</v>
      </c>
      <c r="AV87" s="74">
        <v>0.15307080000000001</v>
      </c>
      <c r="AW87" s="74">
        <v>7.86028E-2</v>
      </c>
      <c r="AX87" s="74">
        <v>0.15295700000000001</v>
      </c>
      <c r="AY87" s="74">
        <v>0.63034409999999996</v>
      </c>
      <c r="AZ87" s="74">
        <v>0.49590509999999999</v>
      </c>
      <c r="BA87" s="74">
        <v>0.25413279999999999</v>
      </c>
      <c r="BB87" s="74">
        <v>1.8936784</v>
      </c>
      <c r="BC87" s="74">
        <v>2.3461539999999999</v>
      </c>
      <c r="BD87" s="74">
        <v>5.5291236000000001</v>
      </c>
      <c r="BE87" s="74">
        <v>8.2630116999999998</v>
      </c>
      <c r="BF87" s="74">
        <v>11.942826</v>
      </c>
      <c r="BG87" s="74">
        <v>19.298777000000001</v>
      </c>
      <c r="BH87" s="74">
        <v>32.537981000000002</v>
      </c>
      <c r="BI87" s="74">
        <v>51.937933999999998</v>
      </c>
      <c r="BJ87" s="74">
        <v>108.64559</v>
      </c>
      <c r="BK87" s="74">
        <v>172.27173999999999</v>
      </c>
      <c r="BL87" s="74">
        <v>329.31067999999999</v>
      </c>
      <c r="BM87" s="74">
        <v>11.037501000000001</v>
      </c>
      <c r="BN87" s="74">
        <v>16.188461</v>
      </c>
      <c r="BP87" s="89">
        <v>1980</v>
      </c>
    </row>
    <row r="88" spans="2:68">
      <c r="B88" s="89">
        <v>1981</v>
      </c>
      <c r="C88" s="74">
        <v>3.6007118999999999</v>
      </c>
      <c r="D88" s="74">
        <v>0.30811749999999999</v>
      </c>
      <c r="E88" s="74">
        <v>0</v>
      </c>
      <c r="F88" s="74">
        <v>0.15133650000000001</v>
      </c>
      <c r="G88" s="74">
        <v>0.60620850000000004</v>
      </c>
      <c r="H88" s="74">
        <v>0.64266319999999999</v>
      </c>
      <c r="I88" s="74">
        <v>0.48211900000000002</v>
      </c>
      <c r="J88" s="74">
        <v>0.79337060000000004</v>
      </c>
      <c r="K88" s="74">
        <v>1.6386457999999999</v>
      </c>
      <c r="L88" s="74">
        <v>3.9753001000000001</v>
      </c>
      <c r="M88" s="74">
        <v>7.8372085</v>
      </c>
      <c r="N88" s="74">
        <v>9.1857880000000005</v>
      </c>
      <c r="O88" s="74">
        <v>12.677875999999999</v>
      </c>
      <c r="P88" s="74">
        <v>31.981451</v>
      </c>
      <c r="Q88" s="74">
        <v>49.991762999999999</v>
      </c>
      <c r="R88" s="74">
        <v>114.88733000000001</v>
      </c>
      <c r="S88" s="74">
        <v>230.52098000000001</v>
      </c>
      <c r="T88" s="74">
        <v>377.91534999999999</v>
      </c>
      <c r="U88" s="74">
        <v>9.1027886000000002</v>
      </c>
      <c r="V88" s="74">
        <v>17.321141999999998</v>
      </c>
      <c r="X88" s="89">
        <v>1981</v>
      </c>
      <c r="Y88" s="74">
        <v>2.1567218000000001</v>
      </c>
      <c r="Z88" s="74">
        <v>0.16117310000000001</v>
      </c>
      <c r="AA88" s="74">
        <v>0</v>
      </c>
      <c r="AB88" s="74">
        <v>0.157167</v>
      </c>
      <c r="AC88" s="74">
        <v>0</v>
      </c>
      <c r="AD88" s="74">
        <v>0</v>
      </c>
      <c r="AE88" s="74">
        <v>0.49612279999999997</v>
      </c>
      <c r="AF88" s="74">
        <v>1.6498451000000001</v>
      </c>
      <c r="AG88" s="74">
        <v>2.4592805000000002</v>
      </c>
      <c r="AH88" s="74">
        <v>7.8139390000000004</v>
      </c>
      <c r="AI88" s="74">
        <v>7.6505039000000004</v>
      </c>
      <c r="AJ88" s="74">
        <v>13.766817</v>
      </c>
      <c r="AK88" s="74">
        <v>20.541806000000001</v>
      </c>
      <c r="AL88" s="74">
        <v>39.850247000000003</v>
      </c>
      <c r="AM88" s="74">
        <v>52.787770999999999</v>
      </c>
      <c r="AN88" s="74">
        <v>96.490092000000004</v>
      </c>
      <c r="AO88" s="74">
        <v>152.84078</v>
      </c>
      <c r="AP88" s="74">
        <v>290.08756</v>
      </c>
      <c r="AQ88" s="74">
        <v>12.896333</v>
      </c>
      <c r="AR88" s="74">
        <v>15.441065</v>
      </c>
      <c r="AT88" s="89">
        <v>1981</v>
      </c>
      <c r="AU88" s="74">
        <v>2.8957071999999999</v>
      </c>
      <c r="AV88" s="74">
        <v>0.2363035</v>
      </c>
      <c r="AW88" s="74">
        <v>0</v>
      </c>
      <c r="AX88" s="74">
        <v>0.15419669999999999</v>
      </c>
      <c r="AY88" s="74">
        <v>0.3072513</v>
      </c>
      <c r="AZ88" s="74">
        <v>0.325208</v>
      </c>
      <c r="BA88" s="74">
        <v>0.48902069999999997</v>
      </c>
      <c r="BB88" s="74">
        <v>1.2132585</v>
      </c>
      <c r="BC88" s="74">
        <v>2.0388459999999999</v>
      </c>
      <c r="BD88" s="74">
        <v>5.8450597000000002</v>
      </c>
      <c r="BE88" s="74">
        <v>7.7458434</v>
      </c>
      <c r="BF88" s="74">
        <v>11.477289000000001</v>
      </c>
      <c r="BG88" s="74">
        <v>16.798691000000002</v>
      </c>
      <c r="BH88" s="74">
        <v>36.179450000000003</v>
      </c>
      <c r="BI88" s="74">
        <v>51.561799000000001</v>
      </c>
      <c r="BJ88" s="74">
        <v>103.9864</v>
      </c>
      <c r="BK88" s="74">
        <v>179.07775000000001</v>
      </c>
      <c r="BL88" s="74">
        <v>313.87380999999999</v>
      </c>
      <c r="BM88" s="74">
        <v>11.002958</v>
      </c>
      <c r="BN88" s="74">
        <v>15.866308</v>
      </c>
      <c r="BP88" s="89">
        <v>1981</v>
      </c>
    </row>
    <row r="89" spans="2:68">
      <c r="B89" s="89">
        <v>1982</v>
      </c>
      <c r="C89" s="74">
        <v>4.7320478000000001</v>
      </c>
      <c r="D89" s="74">
        <v>0.15813679999999999</v>
      </c>
      <c r="E89" s="74">
        <v>0</v>
      </c>
      <c r="F89" s="74">
        <v>0.15195120000000001</v>
      </c>
      <c r="G89" s="74">
        <v>0.8876252</v>
      </c>
      <c r="H89" s="74">
        <v>0.63172589999999995</v>
      </c>
      <c r="I89" s="74">
        <v>0.64289149999999995</v>
      </c>
      <c r="J89" s="74">
        <v>1.0964031000000001</v>
      </c>
      <c r="K89" s="74">
        <v>1.8016151</v>
      </c>
      <c r="L89" s="74">
        <v>4.4327743999999996</v>
      </c>
      <c r="M89" s="74">
        <v>6.3730963999999997</v>
      </c>
      <c r="N89" s="74">
        <v>11.226164000000001</v>
      </c>
      <c r="O89" s="74">
        <v>21.349625</v>
      </c>
      <c r="P89" s="74">
        <v>33.264691999999997</v>
      </c>
      <c r="Q89" s="74">
        <v>50.129137</v>
      </c>
      <c r="R89" s="74">
        <v>127.25172000000001</v>
      </c>
      <c r="S89" s="74">
        <v>184.04795999999999</v>
      </c>
      <c r="T89" s="74">
        <v>520.02810999999997</v>
      </c>
      <c r="U89" s="74">
        <v>10.19666</v>
      </c>
      <c r="V89" s="74">
        <v>19.390488999999999</v>
      </c>
      <c r="X89" s="89">
        <v>1982</v>
      </c>
      <c r="Y89" s="74">
        <v>1.7744214</v>
      </c>
      <c r="Z89" s="74">
        <v>0.16585920000000001</v>
      </c>
      <c r="AA89" s="74">
        <v>0.4525788</v>
      </c>
      <c r="AB89" s="74">
        <v>0</v>
      </c>
      <c r="AC89" s="74">
        <v>0.30421029999999999</v>
      </c>
      <c r="AD89" s="74">
        <v>0</v>
      </c>
      <c r="AE89" s="74">
        <v>0.49473519999999999</v>
      </c>
      <c r="AF89" s="74">
        <v>1.1406866</v>
      </c>
      <c r="AG89" s="74">
        <v>2.3710336000000001</v>
      </c>
      <c r="AH89" s="74">
        <v>4.6598961000000001</v>
      </c>
      <c r="AI89" s="74">
        <v>8.2924728000000005</v>
      </c>
      <c r="AJ89" s="74">
        <v>17.466733000000001</v>
      </c>
      <c r="AK89" s="74">
        <v>20.802118</v>
      </c>
      <c r="AL89" s="74">
        <v>32.033949</v>
      </c>
      <c r="AM89" s="74">
        <v>58.843094000000001</v>
      </c>
      <c r="AN89" s="74">
        <v>87.557518000000002</v>
      </c>
      <c r="AO89" s="74">
        <v>163.8501</v>
      </c>
      <c r="AP89" s="74">
        <v>328.05444</v>
      </c>
      <c r="AQ89" s="74">
        <v>13.362560999999999</v>
      </c>
      <c r="AR89" s="74">
        <v>15.828001</v>
      </c>
      <c r="AT89" s="89">
        <v>1982</v>
      </c>
      <c r="AU89" s="74">
        <v>3.289263</v>
      </c>
      <c r="AV89" s="74">
        <v>0.16190599999999999</v>
      </c>
      <c r="AW89" s="74">
        <v>0.2214959</v>
      </c>
      <c r="AX89" s="74">
        <v>7.7579899999999993E-2</v>
      </c>
      <c r="AY89" s="74">
        <v>0.59996959999999999</v>
      </c>
      <c r="AZ89" s="74">
        <v>0.31907210000000003</v>
      </c>
      <c r="BA89" s="74">
        <v>0.5697662</v>
      </c>
      <c r="BB89" s="74">
        <v>1.1181064999999999</v>
      </c>
      <c r="BC89" s="74">
        <v>2.0789949000000001</v>
      </c>
      <c r="BD89" s="74">
        <v>4.5434986999999998</v>
      </c>
      <c r="BE89" s="74">
        <v>7.3096838999999996</v>
      </c>
      <c r="BF89" s="74">
        <v>14.338127999999999</v>
      </c>
      <c r="BG89" s="74">
        <v>21.064147999999999</v>
      </c>
      <c r="BH89" s="74">
        <v>32.606473000000001</v>
      </c>
      <c r="BI89" s="74">
        <v>55.017606000000001</v>
      </c>
      <c r="BJ89" s="74">
        <v>103.73711</v>
      </c>
      <c r="BK89" s="74">
        <v>170.78404</v>
      </c>
      <c r="BL89" s="74">
        <v>379.50484999999998</v>
      </c>
      <c r="BM89" s="74">
        <v>11.781947000000001</v>
      </c>
      <c r="BN89" s="74">
        <v>16.864269</v>
      </c>
      <c r="BP89" s="89">
        <v>1982</v>
      </c>
    </row>
    <row r="90" spans="2:68">
      <c r="B90" s="89">
        <v>1983</v>
      </c>
      <c r="C90" s="74">
        <v>6.1649405000000002</v>
      </c>
      <c r="D90" s="74">
        <v>0.32272119999999999</v>
      </c>
      <c r="E90" s="74">
        <v>0</v>
      </c>
      <c r="F90" s="74">
        <v>0</v>
      </c>
      <c r="G90" s="74">
        <v>0</v>
      </c>
      <c r="H90" s="74">
        <v>0.93540990000000002</v>
      </c>
      <c r="I90" s="74">
        <v>0.63999799999999996</v>
      </c>
      <c r="J90" s="74">
        <v>1.0308995000000001</v>
      </c>
      <c r="K90" s="74">
        <v>1.7501373</v>
      </c>
      <c r="L90" s="74">
        <v>3.3069708000000002</v>
      </c>
      <c r="M90" s="74">
        <v>7.7851303999999999</v>
      </c>
      <c r="N90" s="74">
        <v>7.6420364999999997</v>
      </c>
      <c r="O90" s="74">
        <v>16.903313000000001</v>
      </c>
      <c r="P90" s="74">
        <v>31.764938999999998</v>
      </c>
      <c r="Q90" s="74">
        <v>59.316028000000003</v>
      </c>
      <c r="R90" s="74">
        <v>96.141354000000007</v>
      </c>
      <c r="S90" s="74">
        <v>204.26179999999999</v>
      </c>
      <c r="T90" s="74">
        <v>447.98236000000003</v>
      </c>
      <c r="U90" s="74">
        <v>9.6404715999999997</v>
      </c>
      <c r="V90" s="74">
        <v>17.857019999999999</v>
      </c>
      <c r="X90" s="89">
        <v>1983</v>
      </c>
      <c r="Y90" s="74">
        <v>2.4558517000000002</v>
      </c>
      <c r="Z90" s="74">
        <v>0.1695913</v>
      </c>
      <c r="AA90" s="74">
        <v>0.14900820000000001</v>
      </c>
      <c r="AB90" s="74">
        <v>0.1596506</v>
      </c>
      <c r="AC90" s="74">
        <v>0.30104300000000001</v>
      </c>
      <c r="AD90" s="74">
        <v>0.31797609999999998</v>
      </c>
      <c r="AE90" s="74">
        <v>0.65149440000000003</v>
      </c>
      <c r="AF90" s="74">
        <v>0.35772350000000003</v>
      </c>
      <c r="AG90" s="74">
        <v>1.8458188</v>
      </c>
      <c r="AH90" s="74">
        <v>2.6740542</v>
      </c>
      <c r="AI90" s="74">
        <v>5.7180043999999999</v>
      </c>
      <c r="AJ90" s="74">
        <v>13.362553</v>
      </c>
      <c r="AK90" s="74">
        <v>18.046548000000001</v>
      </c>
      <c r="AL90" s="74">
        <v>32.959336</v>
      </c>
      <c r="AM90" s="74">
        <v>50.746343000000003</v>
      </c>
      <c r="AN90" s="74">
        <v>81.682905000000005</v>
      </c>
      <c r="AO90" s="74">
        <v>168.97194999999999</v>
      </c>
      <c r="AP90" s="74">
        <v>333.89814000000001</v>
      </c>
      <c r="AQ90" s="74">
        <v>12.793355</v>
      </c>
      <c r="AR90" s="74">
        <v>14.932323</v>
      </c>
      <c r="AT90" s="89">
        <v>1983</v>
      </c>
      <c r="AU90" s="74">
        <v>4.3580990000000002</v>
      </c>
      <c r="AV90" s="74">
        <v>0.24806039999999999</v>
      </c>
      <c r="AW90" s="74">
        <v>7.29181E-2</v>
      </c>
      <c r="AX90" s="74">
        <v>7.8071299999999996E-2</v>
      </c>
      <c r="AY90" s="74">
        <v>0.1483198</v>
      </c>
      <c r="AZ90" s="74">
        <v>0.62971900000000003</v>
      </c>
      <c r="BA90" s="74">
        <v>0.64569500000000002</v>
      </c>
      <c r="BB90" s="74">
        <v>0.70107359999999996</v>
      </c>
      <c r="BC90" s="74">
        <v>1.7967051000000001</v>
      </c>
      <c r="BD90" s="74">
        <v>2.9984107999999998</v>
      </c>
      <c r="BE90" s="74">
        <v>6.7764091000000004</v>
      </c>
      <c r="BF90" s="74">
        <v>10.48218</v>
      </c>
      <c r="BG90" s="74">
        <v>17.495701</v>
      </c>
      <c r="BH90" s="74">
        <v>32.405481000000002</v>
      </c>
      <c r="BI90" s="74">
        <v>54.517691999999997</v>
      </c>
      <c r="BJ90" s="74">
        <v>87.552435000000003</v>
      </c>
      <c r="BK90" s="74">
        <v>181.24778000000001</v>
      </c>
      <c r="BL90" s="74">
        <v>364.19204999999999</v>
      </c>
      <c r="BM90" s="74">
        <v>11.219041000000001</v>
      </c>
      <c r="BN90" s="74">
        <v>15.891795999999999</v>
      </c>
      <c r="BP90" s="89">
        <v>1983</v>
      </c>
    </row>
    <row r="91" spans="2:68">
      <c r="B91" s="89">
        <v>1984</v>
      </c>
      <c r="C91" s="74">
        <v>4.9430560000000003</v>
      </c>
      <c r="D91" s="74">
        <v>0</v>
      </c>
      <c r="E91" s="74">
        <v>0.28642630000000002</v>
      </c>
      <c r="F91" s="74">
        <v>0</v>
      </c>
      <c r="G91" s="74">
        <v>0.58238489999999998</v>
      </c>
      <c r="H91" s="74">
        <v>0.92068030000000001</v>
      </c>
      <c r="I91" s="74">
        <v>0.47858489999999998</v>
      </c>
      <c r="J91" s="74">
        <v>0.82950520000000005</v>
      </c>
      <c r="K91" s="74">
        <v>1.4704925</v>
      </c>
      <c r="L91" s="74">
        <v>2.7149700999999999</v>
      </c>
      <c r="M91" s="74">
        <v>2.8953234999999999</v>
      </c>
      <c r="N91" s="74">
        <v>10.195599</v>
      </c>
      <c r="O91" s="74">
        <v>11.625411</v>
      </c>
      <c r="P91" s="74">
        <v>28.069500000000001</v>
      </c>
      <c r="Q91" s="74">
        <v>51.769460000000002</v>
      </c>
      <c r="R91" s="74">
        <v>109.50722</v>
      </c>
      <c r="S91" s="74">
        <v>171.80725000000001</v>
      </c>
      <c r="T91" s="74">
        <v>450.37587000000002</v>
      </c>
      <c r="U91" s="74">
        <v>9.0380667999999993</v>
      </c>
      <c r="V91" s="74">
        <v>16.763387999999999</v>
      </c>
      <c r="X91" s="89">
        <v>1984</v>
      </c>
      <c r="Y91" s="74">
        <v>2.7733433000000001</v>
      </c>
      <c r="Z91" s="74">
        <v>0</v>
      </c>
      <c r="AA91" s="74">
        <v>0.14985470000000001</v>
      </c>
      <c r="AB91" s="74">
        <v>0</v>
      </c>
      <c r="AC91" s="74">
        <v>0.45106000000000002</v>
      </c>
      <c r="AD91" s="74">
        <v>0.46940130000000002</v>
      </c>
      <c r="AE91" s="74">
        <v>0.80656740000000005</v>
      </c>
      <c r="AF91" s="74">
        <v>0.6896873</v>
      </c>
      <c r="AG91" s="74">
        <v>1.7692186999999999</v>
      </c>
      <c r="AH91" s="74">
        <v>3.1095655</v>
      </c>
      <c r="AI91" s="74">
        <v>6.0767772999999998</v>
      </c>
      <c r="AJ91" s="74">
        <v>11.751383000000001</v>
      </c>
      <c r="AK91" s="74">
        <v>15.427381</v>
      </c>
      <c r="AL91" s="74">
        <v>33.930698</v>
      </c>
      <c r="AM91" s="74">
        <v>50.712952999999999</v>
      </c>
      <c r="AN91" s="74">
        <v>71.501531999999997</v>
      </c>
      <c r="AO91" s="74">
        <v>145.23170999999999</v>
      </c>
      <c r="AP91" s="74">
        <v>307.59618</v>
      </c>
      <c r="AQ91" s="74">
        <v>12.113554000000001</v>
      </c>
      <c r="AR91" s="74">
        <v>13.840452000000001</v>
      </c>
      <c r="AT91" s="89">
        <v>1984</v>
      </c>
      <c r="AU91" s="74">
        <v>3.8856831999999999</v>
      </c>
      <c r="AV91" s="74">
        <v>0</v>
      </c>
      <c r="AW91" s="74">
        <v>0.21968799999999999</v>
      </c>
      <c r="AX91" s="74">
        <v>0</v>
      </c>
      <c r="AY91" s="74">
        <v>0.51777790000000001</v>
      </c>
      <c r="AZ91" s="74">
        <v>0.69723990000000002</v>
      </c>
      <c r="BA91" s="74">
        <v>0.64166369999999995</v>
      </c>
      <c r="BB91" s="74">
        <v>0.76094360000000005</v>
      </c>
      <c r="BC91" s="74">
        <v>1.6160171000000001</v>
      </c>
      <c r="BD91" s="74">
        <v>2.9074654999999998</v>
      </c>
      <c r="BE91" s="74">
        <v>4.4476971000000001</v>
      </c>
      <c r="BF91" s="74">
        <v>10.965173</v>
      </c>
      <c r="BG91" s="74">
        <v>13.584187999999999</v>
      </c>
      <c r="BH91" s="74">
        <v>31.214872</v>
      </c>
      <c r="BI91" s="74">
        <v>51.178660000000001</v>
      </c>
      <c r="BJ91" s="74">
        <v>86.938941</v>
      </c>
      <c r="BK91" s="74">
        <v>154.56395000000001</v>
      </c>
      <c r="BL91" s="74">
        <v>345.60892000000001</v>
      </c>
      <c r="BM91" s="74">
        <v>10.578077</v>
      </c>
      <c r="BN91" s="74">
        <v>14.689767</v>
      </c>
      <c r="BP91" s="89">
        <v>1984</v>
      </c>
    </row>
    <row r="92" spans="2:68">
      <c r="B92" s="89">
        <v>1985</v>
      </c>
      <c r="C92" s="74">
        <v>3.7448731999999998</v>
      </c>
      <c r="D92" s="74">
        <v>0</v>
      </c>
      <c r="E92" s="74">
        <v>0</v>
      </c>
      <c r="F92" s="74">
        <v>0</v>
      </c>
      <c r="G92" s="74">
        <v>0.72828009999999999</v>
      </c>
      <c r="H92" s="74">
        <v>0.14991180000000001</v>
      </c>
      <c r="I92" s="74">
        <v>0.95625300000000002</v>
      </c>
      <c r="J92" s="74">
        <v>0.96058399999999999</v>
      </c>
      <c r="K92" s="74">
        <v>1.2095944999999999</v>
      </c>
      <c r="L92" s="74">
        <v>3.8080186999999999</v>
      </c>
      <c r="M92" s="74">
        <v>3.7333234000000002</v>
      </c>
      <c r="N92" s="74">
        <v>9.0888551999999994</v>
      </c>
      <c r="O92" s="74">
        <v>12.765241</v>
      </c>
      <c r="P92" s="74">
        <v>25.20598</v>
      </c>
      <c r="Q92" s="74">
        <v>47.284551</v>
      </c>
      <c r="R92" s="74">
        <v>115.57033</v>
      </c>
      <c r="S92" s="74">
        <v>220.76795999999999</v>
      </c>
      <c r="T92" s="74">
        <v>462.86295999999999</v>
      </c>
      <c r="U92" s="74">
        <v>9.5525304999999996</v>
      </c>
      <c r="V92" s="74">
        <v>17.684930000000001</v>
      </c>
      <c r="X92" s="89">
        <v>1985</v>
      </c>
      <c r="Y92" s="74">
        <v>2.0499399999999999</v>
      </c>
      <c r="Z92" s="74">
        <v>0</v>
      </c>
      <c r="AA92" s="74">
        <v>0</v>
      </c>
      <c r="AB92" s="74">
        <v>0.31361280000000002</v>
      </c>
      <c r="AC92" s="74">
        <v>0.15085190000000001</v>
      </c>
      <c r="AD92" s="74">
        <v>0.15326890000000001</v>
      </c>
      <c r="AE92" s="74">
        <v>0.47984179999999999</v>
      </c>
      <c r="AF92" s="74">
        <v>0.49749919999999997</v>
      </c>
      <c r="AG92" s="74">
        <v>1.9048304</v>
      </c>
      <c r="AH92" s="74">
        <v>2.0075685000000001</v>
      </c>
      <c r="AI92" s="74">
        <v>7.5410146999999998</v>
      </c>
      <c r="AJ92" s="74">
        <v>9.6272901999999991</v>
      </c>
      <c r="AK92" s="74">
        <v>15.665409</v>
      </c>
      <c r="AL92" s="74">
        <v>28.382764000000002</v>
      </c>
      <c r="AM92" s="74">
        <v>54.398567999999997</v>
      </c>
      <c r="AN92" s="74">
        <v>80.987064000000004</v>
      </c>
      <c r="AO92" s="74">
        <v>143.83752000000001</v>
      </c>
      <c r="AP92" s="74">
        <v>345.67790000000002</v>
      </c>
      <c r="AQ92" s="74">
        <v>12.712533000000001</v>
      </c>
      <c r="AR92" s="74">
        <v>14.329091999999999</v>
      </c>
      <c r="AT92" s="89">
        <v>1985</v>
      </c>
      <c r="AU92" s="74">
        <v>2.9177461999999998</v>
      </c>
      <c r="AV92" s="74">
        <v>0</v>
      </c>
      <c r="AW92" s="74">
        <v>0</v>
      </c>
      <c r="AX92" s="74">
        <v>0.15329119999999999</v>
      </c>
      <c r="AY92" s="74">
        <v>0.4446253</v>
      </c>
      <c r="AZ92" s="74">
        <v>0.15157180000000001</v>
      </c>
      <c r="BA92" s="74">
        <v>0.71847399999999995</v>
      </c>
      <c r="BB92" s="74">
        <v>0.73311630000000005</v>
      </c>
      <c r="BC92" s="74">
        <v>1.5487595999999999</v>
      </c>
      <c r="BD92" s="74">
        <v>2.9316271</v>
      </c>
      <c r="BE92" s="74">
        <v>5.5931234999999999</v>
      </c>
      <c r="BF92" s="74">
        <v>9.3541179000000003</v>
      </c>
      <c r="BG92" s="74">
        <v>14.254564</v>
      </c>
      <c r="BH92" s="74">
        <v>26.906371</v>
      </c>
      <c r="BI92" s="74">
        <v>51.255656000000002</v>
      </c>
      <c r="BJ92" s="74">
        <v>95.066224000000005</v>
      </c>
      <c r="BK92" s="74">
        <v>171.11893000000001</v>
      </c>
      <c r="BL92" s="74">
        <v>377.00671999999997</v>
      </c>
      <c r="BM92" s="74">
        <v>11.134819</v>
      </c>
      <c r="BN92" s="74">
        <v>15.377302</v>
      </c>
      <c r="BP92" s="89">
        <v>1985</v>
      </c>
    </row>
    <row r="93" spans="2:68">
      <c r="B93" s="89">
        <v>1986</v>
      </c>
      <c r="C93" s="74">
        <v>3.3924590000000001</v>
      </c>
      <c r="D93" s="74">
        <v>0</v>
      </c>
      <c r="E93" s="74">
        <v>0.1487648</v>
      </c>
      <c r="F93" s="74">
        <v>0.14523249999999999</v>
      </c>
      <c r="G93" s="74">
        <v>0.1469676</v>
      </c>
      <c r="H93" s="74">
        <v>0.58671930000000005</v>
      </c>
      <c r="I93" s="74">
        <v>0.31461630000000002</v>
      </c>
      <c r="J93" s="74">
        <v>0.46747470000000002</v>
      </c>
      <c r="K93" s="74">
        <v>0.76905769999999996</v>
      </c>
      <c r="L93" s="74">
        <v>1.6159527</v>
      </c>
      <c r="M93" s="74">
        <v>3.9787903999999998</v>
      </c>
      <c r="N93" s="74">
        <v>5.7167506000000001</v>
      </c>
      <c r="O93" s="74">
        <v>12.229841</v>
      </c>
      <c r="P93" s="74">
        <v>22.551981999999999</v>
      </c>
      <c r="Q93" s="74">
        <v>49.201315000000001</v>
      </c>
      <c r="R93" s="74">
        <v>91.907610000000005</v>
      </c>
      <c r="S93" s="74">
        <v>215.55297999999999</v>
      </c>
      <c r="T93" s="74">
        <v>414.90188999999998</v>
      </c>
      <c r="U93" s="74">
        <v>8.6997966000000009</v>
      </c>
      <c r="V93" s="74">
        <v>15.812745</v>
      </c>
      <c r="X93" s="89">
        <v>1986</v>
      </c>
      <c r="Y93" s="74">
        <v>2.0357443000000002</v>
      </c>
      <c r="Z93" s="74">
        <v>0</v>
      </c>
      <c r="AA93" s="74">
        <v>0</v>
      </c>
      <c r="AB93" s="74">
        <v>0</v>
      </c>
      <c r="AC93" s="74">
        <v>0.15237239999999999</v>
      </c>
      <c r="AD93" s="74">
        <v>0.29998049999999998</v>
      </c>
      <c r="AE93" s="74">
        <v>0.63140079999999998</v>
      </c>
      <c r="AF93" s="74">
        <v>0.48004150000000001</v>
      </c>
      <c r="AG93" s="74">
        <v>0.80936430000000004</v>
      </c>
      <c r="AH93" s="74">
        <v>2.6888882999999999</v>
      </c>
      <c r="AI93" s="74">
        <v>6.3915164999999998</v>
      </c>
      <c r="AJ93" s="74">
        <v>9.1717876</v>
      </c>
      <c r="AK93" s="74">
        <v>15.496121</v>
      </c>
      <c r="AL93" s="74">
        <v>27.293742999999999</v>
      </c>
      <c r="AM93" s="74">
        <v>56.849837000000001</v>
      </c>
      <c r="AN93" s="74">
        <v>74.595721999999995</v>
      </c>
      <c r="AO93" s="74">
        <v>135.65433999999999</v>
      </c>
      <c r="AP93" s="74">
        <v>321.39044000000001</v>
      </c>
      <c r="AQ93" s="74">
        <v>12.371911000000001</v>
      </c>
      <c r="AR93" s="74">
        <v>13.583873000000001</v>
      </c>
      <c r="AT93" s="89">
        <v>1986</v>
      </c>
      <c r="AU93" s="74">
        <v>2.7306916999999999</v>
      </c>
      <c r="AV93" s="74">
        <v>0</v>
      </c>
      <c r="AW93" s="74">
        <v>7.6245999999999994E-2</v>
      </c>
      <c r="AX93" s="74">
        <v>7.4226799999999996E-2</v>
      </c>
      <c r="AY93" s="74">
        <v>0.14962120000000001</v>
      </c>
      <c r="AZ93" s="74">
        <v>0.4449497</v>
      </c>
      <c r="BA93" s="74">
        <v>0.47273609999999999</v>
      </c>
      <c r="BB93" s="74">
        <v>0.4736747</v>
      </c>
      <c r="BC93" s="74">
        <v>0.78869639999999996</v>
      </c>
      <c r="BD93" s="74">
        <v>2.1370768999999998</v>
      </c>
      <c r="BE93" s="74">
        <v>5.1570805999999996</v>
      </c>
      <c r="BF93" s="74">
        <v>7.4119564999999996</v>
      </c>
      <c r="BG93" s="74">
        <v>13.899834999999999</v>
      </c>
      <c r="BH93" s="74">
        <v>25.081074999999998</v>
      </c>
      <c r="BI93" s="74">
        <v>53.466104000000001</v>
      </c>
      <c r="BJ93" s="74">
        <v>81.678697999999997</v>
      </c>
      <c r="BK93" s="74">
        <v>164.30212</v>
      </c>
      <c r="BL93" s="74">
        <v>346.49176999999997</v>
      </c>
      <c r="BM93" s="74">
        <v>10.537914000000001</v>
      </c>
      <c r="BN93" s="74">
        <v>14.186591999999999</v>
      </c>
      <c r="BP93" s="89">
        <v>1986</v>
      </c>
    </row>
    <row r="94" spans="2:68">
      <c r="B94" s="89">
        <v>1987</v>
      </c>
      <c r="C94" s="74">
        <v>4.1656253000000003</v>
      </c>
      <c r="D94" s="74">
        <v>0.1629824</v>
      </c>
      <c r="E94" s="74">
        <v>0</v>
      </c>
      <c r="F94" s="74">
        <v>0.28258169999999999</v>
      </c>
      <c r="G94" s="74">
        <v>0</v>
      </c>
      <c r="H94" s="74">
        <v>0.14367959999999999</v>
      </c>
      <c r="I94" s="74">
        <v>0.46241710000000003</v>
      </c>
      <c r="J94" s="74">
        <v>0.78703840000000003</v>
      </c>
      <c r="K94" s="74">
        <v>0.88916079999999997</v>
      </c>
      <c r="L94" s="74">
        <v>2.0149328999999998</v>
      </c>
      <c r="M94" s="74">
        <v>3.8997402999999999</v>
      </c>
      <c r="N94" s="74">
        <v>6.5725305000000001</v>
      </c>
      <c r="O94" s="74">
        <v>10.973674000000001</v>
      </c>
      <c r="P94" s="74">
        <v>21.512701</v>
      </c>
      <c r="Q94" s="74">
        <v>45.561081999999999</v>
      </c>
      <c r="R94" s="74">
        <v>96.607830000000007</v>
      </c>
      <c r="S94" s="74">
        <v>191.85129000000001</v>
      </c>
      <c r="T94" s="74">
        <v>413.74745000000001</v>
      </c>
      <c r="U94" s="74">
        <v>8.6964501999999992</v>
      </c>
      <c r="V94" s="74">
        <v>15.441948999999999</v>
      </c>
      <c r="X94" s="89">
        <v>1987</v>
      </c>
      <c r="Y94" s="74">
        <v>2.1866085000000002</v>
      </c>
      <c r="Z94" s="74">
        <v>0</v>
      </c>
      <c r="AA94" s="74">
        <v>0</v>
      </c>
      <c r="AB94" s="74">
        <v>0.1473824</v>
      </c>
      <c r="AC94" s="74">
        <v>0.30639549999999999</v>
      </c>
      <c r="AD94" s="74">
        <v>0.43961840000000002</v>
      </c>
      <c r="AE94" s="74">
        <v>0.4640687</v>
      </c>
      <c r="AF94" s="74">
        <v>0.80093550000000002</v>
      </c>
      <c r="AG94" s="74">
        <v>1.3062845000000001</v>
      </c>
      <c r="AH94" s="74">
        <v>3.0825775000000002</v>
      </c>
      <c r="AI94" s="74">
        <v>7.3357007000000003</v>
      </c>
      <c r="AJ94" s="74">
        <v>8.1697121999999993</v>
      </c>
      <c r="AK94" s="74">
        <v>15.747347</v>
      </c>
      <c r="AL94" s="74">
        <v>25.937875999999999</v>
      </c>
      <c r="AM94" s="74">
        <v>45.658169999999998</v>
      </c>
      <c r="AN94" s="74">
        <v>75.425398999999999</v>
      </c>
      <c r="AO94" s="74">
        <v>141.37872999999999</v>
      </c>
      <c r="AP94" s="74">
        <v>330.26729999999998</v>
      </c>
      <c r="AQ94" s="74">
        <v>12.423856000000001</v>
      </c>
      <c r="AR94" s="74">
        <v>13.54894</v>
      </c>
      <c r="AT94" s="89">
        <v>1987</v>
      </c>
      <c r="AU94" s="74">
        <v>3.2001732999999999</v>
      </c>
      <c r="AV94" s="74">
        <v>8.3602399999999993E-2</v>
      </c>
      <c r="AW94" s="74">
        <v>0</v>
      </c>
      <c r="AX94" s="74">
        <v>0.2164085</v>
      </c>
      <c r="AY94" s="74">
        <v>0.15069279999999999</v>
      </c>
      <c r="AZ94" s="74">
        <v>0.29019089999999997</v>
      </c>
      <c r="BA94" s="74">
        <v>0.46324140000000003</v>
      </c>
      <c r="BB94" s="74">
        <v>0.79392609999999997</v>
      </c>
      <c r="BC94" s="74">
        <v>1.0926981</v>
      </c>
      <c r="BD94" s="74">
        <v>2.5334238999999998</v>
      </c>
      <c r="BE94" s="74">
        <v>5.5798826999999998</v>
      </c>
      <c r="BF94" s="74">
        <v>7.3570622999999999</v>
      </c>
      <c r="BG94" s="74">
        <v>13.403122</v>
      </c>
      <c r="BH94" s="74">
        <v>23.863741000000001</v>
      </c>
      <c r="BI94" s="74">
        <v>45.615116999999998</v>
      </c>
      <c r="BJ94" s="74">
        <v>84.090543999999994</v>
      </c>
      <c r="BK94" s="74">
        <v>159.672</v>
      </c>
      <c r="BL94" s="74">
        <v>352.94646999999998</v>
      </c>
      <c r="BM94" s="74">
        <v>10.563288999999999</v>
      </c>
      <c r="BN94" s="74">
        <v>14.069144</v>
      </c>
      <c r="BP94" s="89">
        <v>1987</v>
      </c>
    </row>
    <row r="95" spans="2:68">
      <c r="B95" s="89">
        <v>1988</v>
      </c>
      <c r="C95" s="74">
        <v>2.3831918000000001</v>
      </c>
      <c r="D95" s="74">
        <v>0</v>
      </c>
      <c r="E95" s="74">
        <v>0.15579960000000001</v>
      </c>
      <c r="F95" s="74">
        <v>0</v>
      </c>
      <c r="G95" s="74">
        <v>0.1485591</v>
      </c>
      <c r="H95" s="74">
        <v>0.56458180000000002</v>
      </c>
      <c r="I95" s="74">
        <v>1.6573454000000001</v>
      </c>
      <c r="J95" s="74">
        <v>0.46803699999999998</v>
      </c>
      <c r="K95" s="74">
        <v>0.83872069999999999</v>
      </c>
      <c r="L95" s="74">
        <v>1.3015806000000001</v>
      </c>
      <c r="M95" s="74">
        <v>2.5387540999999998</v>
      </c>
      <c r="N95" s="74">
        <v>6.9277725999999999</v>
      </c>
      <c r="O95" s="74">
        <v>13.014704</v>
      </c>
      <c r="P95" s="74">
        <v>19.843305999999998</v>
      </c>
      <c r="Q95" s="74">
        <v>48.901825000000002</v>
      </c>
      <c r="R95" s="74">
        <v>112.44665999999999</v>
      </c>
      <c r="S95" s="74">
        <v>197.86950999999999</v>
      </c>
      <c r="T95" s="74">
        <v>496.23862000000003</v>
      </c>
      <c r="U95" s="74">
        <v>9.5284911999999995</v>
      </c>
      <c r="V95" s="74">
        <v>17.074439999999999</v>
      </c>
      <c r="X95" s="89">
        <v>1988</v>
      </c>
      <c r="Y95" s="74">
        <v>0.99976169999999998</v>
      </c>
      <c r="Z95" s="74">
        <v>0.1687399</v>
      </c>
      <c r="AA95" s="74">
        <v>0</v>
      </c>
      <c r="AB95" s="74">
        <v>0</v>
      </c>
      <c r="AC95" s="74">
        <v>0</v>
      </c>
      <c r="AD95" s="74">
        <v>0.43096200000000001</v>
      </c>
      <c r="AE95" s="74">
        <v>0.45399719999999999</v>
      </c>
      <c r="AF95" s="74">
        <v>0.4728311</v>
      </c>
      <c r="AG95" s="74">
        <v>0.87716989999999995</v>
      </c>
      <c r="AH95" s="74">
        <v>2.0677724</v>
      </c>
      <c r="AI95" s="74">
        <v>4.5047193999999999</v>
      </c>
      <c r="AJ95" s="74">
        <v>10.178005000000001</v>
      </c>
      <c r="AK95" s="74">
        <v>13.511139999999999</v>
      </c>
      <c r="AL95" s="74">
        <v>24.899794</v>
      </c>
      <c r="AM95" s="74">
        <v>42.613796000000001</v>
      </c>
      <c r="AN95" s="74">
        <v>71.892820999999998</v>
      </c>
      <c r="AO95" s="74">
        <v>164.26723000000001</v>
      </c>
      <c r="AP95" s="74">
        <v>344.64449000000002</v>
      </c>
      <c r="AQ95" s="74">
        <v>12.48307</v>
      </c>
      <c r="AR95" s="74">
        <v>13.495573</v>
      </c>
      <c r="AT95" s="89">
        <v>1988</v>
      </c>
      <c r="AU95" s="74">
        <v>1.7079405000000001</v>
      </c>
      <c r="AV95" s="74">
        <v>8.2078100000000001E-2</v>
      </c>
      <c r="AW95" s="74">
        <v>7.9927899999999996E-2</v>
      </c>
      <c r="AX95" s="74">
        <v>0</v>
      </c>
      <c r="AY95" s="74">
        <v>7.5425099999999995E-2</v>
      </c>
      <c r="AZ95" s="74">
        <v>0.49836039999999998</v>
      </c>
      <c r="BA95" s="74">
        <v>1.0569955</v>
      </c>
      <c r="BB95" s="74">
        <v>0.4704218</v>
      </c>
      <c r="BC95" s="74">
        <v>0.85751449999999996</v>
      </c>
      <c r="BD95" s="74">
        <v>1.6736793999999999</v>
      </c>
      <c r="BE95" s="74">
        <v>3.5006924000000001</v>
      </c>
      <c r="BF95" s="74">
        <v>8.5269954000000006</v>
      </c>
      <c r="BG95" s="74">
        <v>13.265955</v>
      </c>
      <c r="BH95" s="74">
        <v>22.52216</v>
      </c>
      <c r="BI95" s="74">
        <v>45.398696000000001</v>
      </c>
      <c r="BJ95" s="74">
        <v>88.528282000000004</v>
      </c>
      <c r="BK95" s="74">
        <v>176.49030999999999</v>
      </c>
      <c r="BL95" s="74">
        <v>386.35273999999998</v>
      </c>
      <c r="BM95" s="74">
        <v>11.008843000000001</v>
      </c>
      <c r="BN95" s="74">
        <v>14.635358</v>
      </c>
      <c r="BP95" s="89">
        <v>1988</v>
      </c>
    </row>
    <row r="96" spans="2:68">
      <c r="B96" s="89">
        <v>1989</v>
      </c>
      <c r="C96" s="74">
        <v>2.0407137999999998</v>
      </c>
      <c r="D96" s="74">
        <v>0</v>
      </c>
      <c r="E96" s="74">
        <v>0.1571613</v>
      </c>
      <c r="F96" s="74">
        <v>0.27695150000000002</v>
      </c>
      <c r="G96" s="74">
        <v>0.29532979999999998</v>
      </c>
      <c r="H96" s="74">
        <v>0</v>
      </c>
      <c r="I96" s="74">
        <v>0.29356719999999997</v>
      </c>
      <c r="J96" s="74">
        <v>0.46222400000000002</v>
      </c>
      <c r="K96" s="74">
        <v>0.96820419999999996</v>
      </c>
      <c r="L96" s="74">
        <v>1.0367206</v>
      </c>
      <c r="M96" s="74">
        <v>3.4488705</v>
      </c>
      <c r="N96" s="74">
        <v>7.5438960000000002</v>
      </c>
      <c r="O96" s="74">
        <v>11.789737000000001</v>
      </c>
      <c r="P96" s="74">
        <v>22.80368</v>
      </c>
      <c r="Q96" s="74">
        <v>41.941367</v>
      </c>
      <c r="R96" s="74">
        <v>98.132806000000002</v>
      </c>
      <c r="S96" s="74">
        <v>240.05398</v>
      </c>
      <c r="T96" s="74">
        <v>430.21510999999998</v>
      </c>
      <c r="U96" s="74">
        <v>9.3232990000000004</v>
      </c>
      <c r="V96" s="74">
        <v>16.276516000000001</v>
      </c>
      <c r="X96" s="89">
        <v>1989</v>
      </c>
      <c r="Y96" s="74">
        <v>1.3183525</v>
      </c>
      <c r="Z96" s="74">
        <v>0</v>
      </c>
      <c r="AA96" s="74">
        <v>0.1655964</v>
      </c>
      <c r="AB96" s="74">
        <v>0.1447128</v>
      </c>
      <c r="AC96" s="74">
        <v>0.30363440000000003</v>
      </c>
      <c r="AD96" s="74">
        <v>0.1415681</v>
      </c>
      <c r="AE96" s="74">
        <v>0.14762810000000001</v>
      </c>
      <c r="AF96" s="74">
        <v>0.6194693</v>
      </c>
      <c r="AG96" s="74">
        <v>0.83904160000000005</v>
      </c>
      <c r="AH96" s="74">
        <v>2.1933672999999998</v>
      </c>
      <c r="AI96" s="74">
        <v>3.5973348999999999</v>
      </c>
      <c r="AJ96" s="74">
        <v>9.4184912999999995</v>
      </c>
      <c r="AK96" s="74">
        <v>19.427902</v>
      </c>
      <c r="AL96" s="74">
        <v>26.248709000000002</v>
      </c>
      <c r="AM96" s="74">
        <v>41.382787</v>
      </c>
      <c r="AN96" s="74">
        <v>81.012753000000004</v>
      </c>
      <c r="AO96" s="74">
        <v>149.46678</v>
      </c>
      <c r="AP96" s="74">
        <v>350.74799999999999</v>
      </c>
      <c r="AQ96" s="74">
        <v>12.923014</v>
      </c>
      <c r="AR96" s="74">
        <v>13.75286</v>
      </c>
      <c r="AT96" s="89">
        <v>1989</v>
      </c>
      <c r="AU96" s="74">
        <v>1.6883064999999999</v>
      </c>
      <c r="AV96" s="74">
        <v>0</v>
      </c>
      <c r="AW96" s="74">
        <v>0.16126860000000001</v>
      </c>
      <c r="AX96" s="74">
        <v>0.21228839999999999</v>
      </c>
      <c r="AY96" s="74">
        <v>0.29942449999999998</v>
      </c>
      <c r="AZ96" s="74">
        <v>7.0219000000000004E-2</v>
      </c>
      <c r="BA96" s="74">
        <v>0.2208069</v>
      </c>
      <c r="BB96" s="74">
        <v>0.54064489999999998</v>
      </c>
      <c r="BC96" s="74">
        <v>0.90488659999999999</v>
      </c>
      <c r="BD96" s="74">
        <v>1.5987891999999999</v>
      </c>
      <c r="BE96" s="74">
        <v>3.5215386</v>
      </c>
      <c r="BF96" s="74">
        <v>8.4681753999999998</v>
      </c>
      <c r="BG96" s="74">
        <v>15.639343</v>
      </c>
      <c r="BH96" s="74">
        <v>24.621369999999999</v>
      </c>
      <c r="BI96" s="74">
        <v>41.630754000000003</v>
      </c>
      <c r="BJ96" s="74">
        <v>88.047002000000006</v>
      </c>
      <c r="BK96" s="74">
        <v>182.57261</v>
      </c>
      <c r="BL96" s="74">
        <v>372.93628000000001</v>
      </c>
      <c r="BM96" s="74">
        <v>11.127356000000001</v>
      </c>
      <c r="BN96" s="74">
        <v>14.529363</v>
      </c>
      <c r="BP96" s="89">
        <v>1989</v>
      </c>
    </row>
    <row r="97" spans="2:68">
      <c r="B97" s="89">
        <v>1990</v>
      </c>
      <c r="C97" s="74">
        <v>3.8745813999999998</v>
      </c>
      <c r="D97" s="74">
        <v>0</v>
      </c>
      <c r="E97" s="74">
        <v>0</v>
      </c>
      <c r="F97" s="74">
        <v>0</v>
      </c>
      <c r="G97" s="74">
        <v>0.43571530000000003</v>
      </c>
      <c r="H97" s="74">
        <v>0.27939589999999997</v>
      </c>
      <c r="I97" s="74">
        <v>0.57212079999999998</v>
      </c>
      <c r="J97" s="74">
        <v>0.30474240000000002</v>
      </c>
      <c r="K97" s="74">
        <v>1.7175129</v>
      </c>
      <c r="L97" s="74">
        <v>2.5820392999999999</v>
      </c>
      <c r="M97" s="74">
        <v>2.1415212000000001</v>
      </c>
      <c r="N97" s="74">
        <v>3.8154520000000001</v>
      </c>
      <c r="O97" s="74">
        <v>8.9719016000000007</v>
      </c>
      <c r="P97" s="74">
        <v>22.307984000000001</v>
      </c>
      <c r="Q97" s="74">
        <v>40.387721999999997</v>
      </c>
      <c r="R97" s="74">
        <v>100.2996</v>
      </c>
      <c r="S97" s="74">
        <v>204.26858999999999</v>
      </c>
      <c r="T97" s="74">
        <v>510.03224</v>
      </c>
      <c r="U97" s="74">
        <v>9.4697981999999996</v>
      </c>
      <c r="V97" s="74">
        <v>16.642150000000001</v>
      </c>
      <c r="X97" s="89">
        <v>1990</v>
      </c>
      <c r="Y97" s="74">
        <v>2.1209910999999999</v>
      </c>
      <c r="Z97" s="74">
        <v>0</v>
      </c>
      <c r="AA97" s="74">
        <v>0</v>
      </c>
      <c r="AB97" s="74">
        <v>0</v>
      </c>
      <c r="AC97" s="74">
        <v>0.29858010000000001</v>
      </c>
      <c r="AD97" s="74">
        <v>0.99041140000000005</v>
      </c>
      <c r="AE97" s="74">
        <v>0.43199720000000003</v>
      </c>
      <c r="AF97" s="74">
        <v>0.60931210000000002</v>
      </c>
      <c r="AG97" s="74">
        <v>1.1313040000000001</v>
      </c>
      <c r="AH97" s="74">
        <v>1.6713988</v>
      </c>
      <c r="AI97" s="74">
        <v>5.7373778</v>
      </c>
      <c r="AJ97" s="74">
        <v>8.9102487000000004</v>
      </c>
      <c r="AK97" s="74">
        <v>11.870941</v>
      </c>
      <c r="AL97" s="74">
        <v>22.951440000000002</v>
      </c>
      <c r="AM97" s="74">
        <v>41.753191000000001</v>
      </c>
      <c r="AN97" s="74">
        <v>72.952680000000001</v>
      </c>
      <c r="AO97" s="74">
        <v>119.86363</v>
      </c>
      <c r="AP97" s="74">
        <v>338.03937000000002</v>
      </c>
      <c r="AQ97" s="74">
        <v>11.936133</v>
      </c>
      <c r="AR97" s="74">
        <v>12.652581</v>
      </c>
      <c r="AT97" s="89">
        <v>1990</v>
      </c>
      <c r="AU97" s="74">
        <v>3.0203028000000001</v>
      </c>
      <c r="AV97" s="74">
        <v>0</v>
      </c>
      <c r="AW97" s="74">
        <v>0</v>
      </c>
      <c r="AX97" s="74">
        <v>0</v>
      </c>
      <c r="AY97" s="74">
        <v>0.3680909</v>
      </c>
      <c r="AZ97" s="74">
        <v>0.63264129999999996</v>
      </c>
      <c r="BA97" s="74">
        <v>0.50229550000000001</v>
      </c>
      <c r="BB97" s="74">
        <v>0.45704879999999998</v>
      </c>
      <c r="BC97" s="74">
        <v>1.4294609</v>
      </c>
      <c r="BD97" s="74">
        <v>2.1382338000000001</v>
      </c>
      <c r="BE97" s="74">
        <v>3.8970117000000002</v>
      </c>
      <c r="BF97" s="74">
        <v>6.3355122000000001</v>
      </c>
      <c r="BG97" s="74">
        <v>10.426992</v>
      </c>
      <c r="BH97" s="74">
        <v>22.646602999999999</v>
      </c>
      <c r="BI97" s="74">
        <v>41.144176999999999</v>
      </c>
      <c r="BJ97" s="74">
        <v>84.215463999999997</v>
      </c>
      <c r="BK97" s="74">
        <v>150.83984000000001</v>
      </c>
      <c r="BL97" s="74">
        <v>386.61457000000001</v>
      </c>
      <c r="BM97" s="74">
        <v>10.706042999999999</v>
      </c>
      <c r="BN97" s="74">
        <v>13.882329</v>
      </c>
      <c r="BP97" s="89">
        <v>1990</v>
      </c>
    </row>
    <row r="98" spans="2:68">
      <c r="B98" s="89">
        <v>1991</v>
      </c>
      <c r="C98" s="74">
        <v>3.8325806</v>
      </c>
      <c r="D98" s="74">
        <v>0</v>
      </c>
      <c r="E98" s="74">
        <v>0</v>
      </c>
      <c r="F98" s="74">
        <v>0</v>
      </c>
      <c r="G98" s="74">
        <v>0.5656717</v>
      </c>
      <c r="H98" s="74">
        <v>0.4269077</v>
      </c>
      <c r="I98" s="74">
        <v>0.56039360000000005</v>
      </c>
      <c r="J98" s="74">
        <v>0.90330429999999995</v>
      </c>
      <c r="K98" s="74">
        <v>0.61055839999999995</v>
      </c>
      <c r="L98" s="74">
        <v>3.4188163999999999</v>
      </c>
      <c r="M98" s="74">
        <v>2.5359528999999998</v>
      </c>
      <c r="N98" s="74">
        <v>5.4451105999999996</v>
      </c>
      <c r="O98" s="74">
        <v>11.723680999999999</v>
      </c>
      <c r="P98" s="74">
        <v>21.865297000000002</v>
      </c>
      <c r="Q98" s="74">
        <v>42.451881</v>
      </c>
      <c r="R98" s="74">
        <v>91.198983999999996</v>
      </c>
      <c r="S98" s="74">
        <v>201.39078000000001</v>
      </c>
      <c r="T98" s="74">
        <v>459.06828999999999</v>
      </c>
      <c r="U98" s="74">
        <v>9.5526514999999996</v>
      </c>
      <c r="V98" s="74">
        <v>15.969376</v>
      </c>
      <c r="X98" s="89">
        <v>1991</v>
      </c>
      <c r="Y98" s="74">
        <v>1.1301241</v>
      </c>
      <c r="Z98" s="74">
        <v>0</v>
      </c>
      <c r="AA98" s="74">
        <v>0</v>
      </c>
      <c r="AB98" s="74">
        <v>0.15030789999999999</v>
      </c>
      <c r="AC98" s="74">
        <v>0</v>
      </c>
      <c r="AD98" s="74">
        <v>0.57394160000000005</v>
      </c>
      <c r="AE98" s="74">
        <v>0.56183640000000001</v>
      </c>
      <c r="AF98" s="74">
        <v>0.90339809999999998</v>
      </c>
      <c r="AG98" s="74">
        <v>1.0952337000000001</v>
      </c>
      <c r="AH98" s="74">
        <v>1.3926274000000001</v>
      </c>
      <c r="AI98" s="74">
        <v>4.5985690999999997</v>
      </c>
      <c r="AJ98" s="74">
        <v>7.2494478999999998</v>
      </c>
      <c r="AK98" s="74">
        <v>11.618827</v>
      </c>
      <c r="AL98" s="74">
        <v>26.477018999999999</v>
      </c>
      <c r="AM98" s="74">
        <v>42.513843999999999</v>
      </c>
      <c r="AN98" s="74">
        <v>84.256459000000007</v>
      </c>
      <c r="AO98" s="74">
        <v>126.53440000000001</v>
      </c>
      <c r="AP98" s="74">
        <v>303.56184999999999</v>
      </c>
      <c r="AQ98" s="74">
        <v>12.054966</v>
      </c>
      <c r="AR98" s="74">
        <v>12.477986</v>
      </c>
      <c r="AT98" s="89">
        <v>1991</v>
      </c>
      <c r="AU98" s="74">
        <v>2.5163107999999998</v>
      </c>
      <c r="AV98" s="74">
        <v>0</v>
      </c>
      <c r="AW98" s="74">
        <v>0</v>
      </c>
      <c r="AX98" s="74">
        <v>7.3309799999999994E-2</v>
      </c>
      <c r="AY98" s="74">
        <v>0.28637620000000003</v>
      </c>
      <c r="AZ98" s="74">
        <v>0.50012040000000002</v>
      </c>
      <c r="BA98" s="74">
        <v>0.56111409999999995</v>
      </c>
      <c r="BB98" s="74">
        <v>0.90335120000000002</v>
      </c>
      <c r="BC98" s="74">
        <v>0.84989930000000002</v>
      </c>
      <c r="BD98" s="74">
        <v>2.4292009000000001</v>
      </c>
      <c r="BE98" s="74">
        <v>3.5421885999999998</v>
      </c>
      <c r="BF98" s="74">
        <v>6.3365245999999997</v>
      </c>
      <c r="BG98" s="74">
        <v>11.671018</v>
      </c>
      <c r="BH98" s="74">
        <v>24.277989999999999</v>
      </c>
      <c r="BI98" s="74">
        <v>42.486122999999999</v>
      </c>
      <c r="BJ98" s="74">
        <v>87.127270999999993</v>
      </c>
      <c r="BK98" s="74">
        <v>154.02823000000001</v>
      </c>
      <c r="BL98" s="74">
        <v>348.14290999999997</v>
      </c>
      <c r="BM98" s="74">
        <v>10.807661</v>
      </c>
      <c r="BN98" s="74">
        <v>13.590928</v>
      </c>
      <c r="BP98" s="89">
        <v>1991</v>
      </c>
    </row>
    <row r="99" spans="2:68">
      <c r="B99" s="89">
        <v>1992</v>
      </c>
      <c r="C99" s="74">
        <v>3.1894778000000001</v>
      </c>
      <c r="D99" s="74">
        <v>0</v>
      </c>
      <c r="E99" s="74">
        <v>0</v>
      </c>
      <c r="F99" s="74">
        <v>0.14768539999999999</v>
      </c>
      <c r="G99" s="74">
        <v>0</v>
      </c>
      <c r="H99" s="74">
        <v>0.43302669999999999</v>
      </c>
      <c r="I99" s="74">
        <v>0.41348279999999998</v>
      </c>
      <c r="J99" s="74">
        <v>0.29623050000000001</v>
      </c>
      <c r="K99" s="74">
        <v>0.76579529999999996</v>
      </c>
      <c r="L99" s="74">
        <v>2.4939876999999999</v>
      </c>
      <c r="M99" s="74">
        <v>1.5704856</v>
      </c>
      <c r="N99" s="74">
        <v>4.2804554000000001</v>
      </c>
      <c r="O99" s="74">
        <v>10.76248</v>
      </c>
      <c r="P99" s="74">
        <v>22.175543999999999</v>
      </c>
      <c r="Q99" s="74">
        <v>34.721932000000002</v>
      </c>
      <c r="R99" s="74">
        <v>102.50394</v>
      </c>
      <c r="S99" s="74">
        <v>174.38569000000001</v>
      </c>
      <c r="T99" s="74">
        <v>405.91966000000002</v>
      </c>
      <c r="U99" s="74">
        <v>8.9340506000000008</v>
      </c>
      <c r="V99" s="74">
        <v>14.496999000000001</v>
      </c>
      <c r="X99" s="89">
        <v>1992</v>
      </c>
      <c r="Y99" s="74">
        <v>1.2789093</v>
      </c>
      <c r="Z99" s="74">
        <v>0</v>
      </c>
      <c r="AA99" s="74">
        <v>0</v>
      </c>
      <c r="AB99" s="74">
        <v>0.3105098</v>
      </c>
      <c r="AC99" s="74">
        <v>0.14186309999999999</v>
      </c>
      <c r="AD99" s="74">
        <v>0.58075719999999997</v>
      </c>
      <c r="AE99" s="74">
        <v>0</v>
      </c>
      <c r="AF99" s="74">
        <v>0.44323620000000002</v>
      </c>
      <c r="AG99" s="74">
        <v>0.46787640000000003</v>
      </c>
      <c r="AH99" s="74">
        <v>1.3009556</v>
      </c>
      <c r="AI99" s="74">
        <v>3.5392551000000001</v>
      </c>
      <c r="AJ99" s="74">
        <v>10.381663</v>
      </c>
      <c r="AK99" s="74">
        <v>11.783211</v>
      </c>
      <c r="AL99" s="74">
        <v>20.985823</v>
      </c>
      <c r="AM99" s="74">
        <v>37.633341999999999</v>
      </c>
      <c r="AN99" s="74">
        <v>76.018051999999997</v>
      </c>
      <c r="AO99" s="74">
        <v>115.63749</v>
      </c>
      <c r="AP99" s="74">
        <v>304.952</v>
      </c>
      <c r="AQ99" s="74">
        <v>11.504633999999999</v>
      </c>
      <c r="AR99" s="74">
        <v>11.735488</v>
      </c>
      <c r="AT99" s="89">
        <v>1992</v>
      </c>
      <c r="AU99" s="74">
        <v>2.2586585000000001</v>
      </c>
      <c r="AV99" s="74">
        <v>0</v>
      </c>
      <c r="AW99" s="74">
        <v>0</v>
      </c>
      <c r="AX99" s="74">
        <v>0.2270634</v>
      </c>
      <c r="AY99" s="74">
        <v>6.9991200000000003E-2</v>
      </c>
      <c r="AZ99" s="74">
        <v>0.50667580000000001</v>
      </c>
      <c r="BA99" s="74">
        <v>0.206895</v>
      </c>
      <c r="BB99" s="74">
        <v>0.36982520000000002</v>
      </c>
      <c r="BC99" s="74">
        <v>0.61818499999999998</v>
      </c>
      <c r="BD99" s="74">
        <v>1.9101049999999999</v>
      </c>
      <c r="BE99" s="74">
        <v>2.5300734</v>
      </c>
      <c r="BF99" s="74">
        <v>7.2990529999999998</v>
      </c>
      <c r="BG99" s="74">
        <v>11.274639000000001</v>
      </c>
      <c r="BH99" s="74">
        <v>21.556146999999999</v>
      </c>
      <c r="BI99" s="74">
        <v>36.323532</v>
      </c>
      <c r="BJ99" s="74">
        <v>86.992564999999999</v>
      </c>
      <c r="BK99" s="74">
        <v>137.28639999999999</v>
      </c>
      <c r="BL99" s="74">
        <v>334.30018000000001</v>
      </c>
      <c r="BM99" s="74">
        <v>10.223910999999999</v>
      </c>
      <c r="BN99" s="74">
        <v>12.638539</v>
      </c>
      <c r="BP99" s="89">
        <v>1992</v>
      </c>
    </row>
    <row r="100" spans="2:68">
      <c r="B100" s="89">
        <v>1993</v>
      </c>
      <c r="C100" s="74">
        <v>2.8690375000000001</v>
      </c>
      <c r="D100" s="74">
        <v>0</v>
      </c>
      <c r="E100" s="74">
        <v>0</v>
      </c>
      <c r="F100" s="74">
        <v>0</v>
      </c>
      <c r="G100" s="74">
        <v>0</v>
      </c>
      <c r="H100" s="74">
        <v>0.43893919999999997</v>
      </c>
      <c r="I100" s="74">
        <v>0.2740165</v>
      </c>
      <c r="J100" s="74">
        <v>0.87666750000000004</v>
      </c>
      <c r="K100" s="74">
        <v>0.91979540000000004</v>
      </c>
      <c r="L100" s="74">
        <v>1.8497623000000001</v>
      </c>
      <c r="M100" s="74">
        <v>3.5162903000000001</v>
      </c>
      <c r="N100" s="74">
        <v>3.1346487999999999</v>
      </c>
      <c r="O100" s="74">
        <v>8.6751141999999994</v>
      </c>
      <c r="P100" s="74">
        <v>18.829875000000001</v>
      </c>
      <c r="Q100" s="74">
        <v>38.777043999999997</v>
      </c>
      <c r="R100" s="74">
        <v>106.71899999999999</v>
      </c>
      <c r="S100" s="74">
        <v>188.04264000000001</v>
      </c>
      <c r="T100" s="74">
        <v>429.67973000000001</v>
      </c>
      <c r="U100" s="74">
        <v>9.4511716000000003</v>
      </c>
      <c r="V100" s="74">
        <v>15.134446000000001</v>
      </c>
      <c r="X100" s="89">
        <v>1993</v>
      </c>
      <c r="Y100" s="74">
        <v>1.1130545000000001</v>
      </c>
      <c r="Z100" s="74">
        <v>0</v>
      </c>
      <c r="AA100" s="74">
        <v>0</v>
      </c>
      <c r="AB100" s="74">
        <v>0</v>
      </c>
      <c r="AC100" s="74">
        <v>0.28172069999999999</v>
      </c>
      <c r="AD100" s="74">
        <v>0.58888739999999995</v>
      </c>
      <c r="AE100" s="74">
        <v>0.13706670000000001</v>
      </c>
      <c r="AF100" s="74">
        <v>0.58226109999999998</v>
      </c>
      <c r="AG100" s="74">
        <v>1.2381352000000001</v>
      </c>
      <c r="AH100" s="74">
        <v>0.87425430000000004</v>
      </c>
      <c r="AI100" s="74">
        <v>3.6940240000000002</v>
      </c>
      <c r="AJ100" s="74">
        <v>7.1999231999999997</v>
      </c>
      <c r="AK100" s="74">
        <v>16.996046</v>
      </c>
      <c r="AL100" s="74">
        <v>16.352999000000001</v>
      </c>
      <c r="AM100" s="74">
        <v>32.345689999999998</v>
      </c>
      <c r="AN100" s="74">
        <v>74.900169000000005</v>
      </c>
      <c r="AO100" s="74">
        <v>139.20791</v>
      </c>
      <c r="AP100" s="74">
        <v>283.88285999999999</v>
      </c>
      <c r="AQ100" s="74">
        <v>11.612109</v>
      </c>
      <c r="AR100" s="74">
        <v>11.57471</v>
      </c>
      <c r="AT100" s="89">
        <v>1993</v>
      </c>
      <c r="AU100" s="74">
        <v>2.0137195999999999</v>
      </c>
      <c r="AV100" s="74">
        <v>0</v>
      </c>
      <c r="AW100" s="74">
        <v>0</v>
      </c>
      <c r="AX100" s="74">
        <v>0</v>
      </c>
      <c r="AY100" s="74">
        <v>0.13893759999999999</v>
      </c>
      <c r="AZ100" s="74">
        <v>0.51368119999999995</v>
      </c>
      <c r="BA100" s="74">
        <v>0.20555619999999999</v>
      </c>
      <c r="BB100" s="74">
        <v>0.72918879999999997</v>
      </c>
      <c r="BC100" s="74">
        <v>1.0782069999999999</v>
      </c>
      <c r="BD100" s="74">
        <v>1.3715222</v>
      </c>
      <c r="BE100" s="74">
        <v>3.6029665999999998</v>
      </c>
      <c r="BF100" s="74">
        <v>5.1463272</v>
      </c>
      <c r="BG100" s="74">
        <v>12.844659</v>
      </c>
      <c r="BH100" s="74">
        <v>17.545424000000001</v>
      </c>
      <c r="BI100" s="74">
        <v>35.254237000000003</v>
      </c>
      <c r="BJ100" s="74">
        <v>88.111559999999997</v>
      </c>
      <c r="BK100" s="74">
        <v>157.30722</v>
      </c>
      <c r="BL100" s="74">
        <v>326.54439000000002</v>
      </c>
      <c r="BM100" s="74">
        <v>10.535981</v>
      </c>
      <c r="BN100" s="74">
        <v>12.751239999999999</v>
      </c>
      <c r="BP100" s="89">
        <v>1993</v>
      </c>
    </row>
    <row r="101" spans="2:68">
      <c r="B101" s="89">
        <v>1994</v>
      </c>
      <c r="C101" s="74">
        <v>2.2563924000000002</v>
      </c>
      <c r="D101" s="74">
        <v>0</v>
      </c>
      <c r="E101" s="74">
        <v>0</v>
      </c>
      <c r="F101" s="74">
        <v>0.1533216</v>
      </c>
      <c r="G101" s="74">
        <v>0.27478940000000002</v>
      </c>
      <c r="H101" s="74">
        <v>0.58783940000000001</v>
      </c>
      <c r="I101" s="74">
        <v>0.27282299999999998</v>
      </c>
      <c r="J101" s="74">
        <v>0.57663969999999998</v>
      </c>
      <c r="K101" s="74">
        <v>0.60850570000000004</v>
      </c>
      <c r="L101" s="74">
        <v>1.4633813</v>
      </c>
      <c r="M101" s="74">
        <v>2.7460863</v>
      </c>
      <c r="N101" s="74">
        <v>4.8378677999999997</v>
      </c>
      <c r="O101" s="74">
        <v>8.4694801999999996</v>
      </c>
      <c r="P101" s="74">
        <v>17.193169999999999</v>
      </c>
      <c r="Q101" s="74">
        <v>43.711278</v>
      </c>
      <c r="R101" s="74">
        <v>102.53451</v>
      </c>
      <c r="S101" s="74">
        <v>191.261</v>
      </c>
      <c r="T101" s="74">
        <v>473.89800000000002</v>
      </c>
      <c r="U101" s="74">
        <v>9.9507235999999999</v>
      </c>
      <c r="V101" s="74">
        <v>15.739789</v>
      </c>
      <c r="X101" s="89">
        <v>1994</v>
      </c>
      <c r="Y101" s="74">
        <v>0.1584517</v>
      </c>
      <c r="Z101" s="74">
        <v>0</v>
      </c>
      <c r="AA101" s="74">
        <v>0</v>
      </c>
      <c r="AB101" s="74">
        <v>0.16130829999999999</v>
      </c>
      <c r="AC101" s="74">
        <v>0.14145969999999999</v>
      </c>
      <c r="AD101" s="74">
        <v>0</v>
      </c>
      <c r="AE101" s="74">
        <v>0.13646920000000001</v>
      </c>
      <c r="AF101" s="74">
        <v>0.28729280000000001</v>
      </c>
      <c r="AG101" s="74">
        <v>0.76281140000000003</v>
      </c>
      <c r="AH101" s="74">
        <v>1.5141472</v>
      </c>
      <c r="AI101" s="74">
        <v>2.4351584000000002</v>
      </c>
      <c r="AJ101" s="74">
        <v>5.2012087999999999</v>
      </c>
      <c r="AK101" s="74">
        <v>10.396879999999999</v>
      </c>
      <c r="AL101" s="74">
        <v>22.351552999999999</v>
      </c>
      <c r="AM101" s="74">
        <v>36.029885999999998</v>
      </c>
      <c r="AN101" s="74">
        <v>64.703552000000002</v>
      </c>
      <c r="AO101" s="74">
        <v>134.94144</v>
      </c>
      <c r="AP101" s="74">
        <v>312.37950999999998</v>
      </c>
      <c r="AQ101" s="74">
        <v>11.742614</v>
      </c>
      <c r="AR101" s="74">
        <v>11.365059</v>
      </c>
      <c r="AT101" s="89">
        <v>1994</v>
      </c>
      <c r="AU101" s="74">
        <v>1.2346775000000001</v>
      </c>
      <c r="AV101" s="74">
        <v>0</v>
      </c>
      <c r="AW101" s="74">
        <v>0</v>
      </c>
      <c r="AX101" s="74">
        <v>0.15721350000000001</v>
      </c>
      <c r="AY101" s="74">
        <v>0.20909639999999999</v>
      </c>
      <c r="AZ101" s="74">
        <v>0.2946356</v>
      </c>
      <c r="BA101" s="74">
        <v>0.2046605</v>
      </c>
      <c r="BB101" s="74">
        <v>0.43170809999999998</v>
      </c>
      <c r="BC101" s="74">
        <v>0.68554820000000005</v>
      </c>
      <c r="BD101" s="74">
        <v>1.4883314999999999</v>
      </c>
      <c r="BE101" s="74">
        <v>2.5942664999999998</v>
      </c>
      <c r="BF101" s="74">
        <v>5.0176195999999997</v>
      </c>
      <c r="BG101" s="74">
        <v>9.4354370000000003</v>
      </c>
      <c r="BH101" s="74">
        <v>19.854883999999998</v>
      </c>
      <c r="BI101" s="74">
        <v>39.517234000000002</v>
      </c>
      <c r="BJ101" s="74">
        <v>80.500022999999999</v>
      </c>
      <c r="BK101" s="74">
        <v>155.82906</v>
      </c>
      <c r="BL101" s="74">
        <v>360.02551999999997</v>
      </c>
      <c r="BM101" s="74">
        <v>10.850599000000001</v>
      </c>
      <c r="BN101" s="74">
        <v>12.886309000000001</v>
      </c>
      <c r="BP101" s="89">
        <v>1994</v>
      </c>
    </row>
    <row r="102" spans="2:68">
      <c r="B102" s="89">
        <v>1995</v>
      </c>
      <c r="C102" s="74">
        <v>2.556514</v>
      </c>
      <c r="D102" s="74">
        <v>0</v>
      </c>
      <c r="E102" s="74">
        <v>0</v>
      </c>
      <c r="F102" s="74">
        <v>0</v>
      </c>
      <c r="G102" s="74">
        <v>0.2771093</v>
      </c>
      <c r="H102" s="74">
        <v>0.14526610000000001</v>
      </c>
      <c r="I102" s="74">
        <v>0.13732939999999999</v>
      </c>
      <c r="J102" s="74">
        <v>0.84679260000000001</v>
      </c>
      <c r="K102" s="74">
        <v>0.75361469999999997</v>
      </c>
      <c r="L102" s="74">
        <v>1.4214595999999999</v>
      </c>
      <c r="M102" s="74">
        <v>2.2253466999999998</v>
      </c>
      <c r="N102" s="74">
        <v>4.9365772999999997</v>
      </c>
      <c r="O102" s="74">
        <v>7.3837624999999996</v>
      </c>
      <c r="P102" s="74">
        <v>19.167014000000002</v>
      </c>
      <c r="Q102" s="74">
        <v>32.712902999999997</v>
      </c>
      <c r="R102" s="74">
        <v>95.327190999999999</v>
      </c>
      <c r="S102" s="74">
        <v>185.84997000000001</v>
      </c>
      <c r="T102" s="74">
        <v>420.54671000000002</v>
      </c>
      <c r="U102" s="74">
        <v>9.3633898999999996</v>
      </c>
      <c r="V102" s="74">
        <v>14.353926</v>
      </c>
      <c r="X102" s="89">
        <v>1995</v>
      </c>
      <c r="Y102" s="74">
        <v>0.79210049999999999</v>
      </c>
      <c r="Z102" s="74">
        <v>0</v>
      </c>
      <c r="AA102" s="74">
        <v>0</v>
      </c>
      <c r="AB102" s="74">
        <v>0</v>
      </c>
      <c r="AC102" s="74">
        <v>0.14263039999999999</v>
      </c>
      <c r="AD102" s="74">
        <v>0</v>
      </c>
      <c r="AE102" s="74">
        <v>0.1372275</v>
      </c>
      <c r="AF102" s="74">
        <v>1.1266257</v>
      </c>
      <c r="AG102" s="74">
        <v>0.75129789999999996</v>
      </c>
      <c r="AH102" s="74">
        <v>1.3018312000000001</v>
      </c>
      <c r="AI102" s="74">
        <v>2.1092018000000001</v>
      </c>
      <c r="AJ102" s="74">
        <v>5.3303821999999998</v>
      </c>
      <c r="AK102" s="74">
        <v>9.5674123000000009</v>
      </c>
      <c r="AL102" s="74">
        <v>20.974164999999999</v>
      </c>
      <c r="AM102" s="74">
        <v>30.150628999999999</v>
      </c>
      <c r="AN102" s="74">
        <v>73.969904999999997</v>
      </c>
      <c r="AO102" s="74">
        <v>132.14346</v>
      </c>
      <c r="AP102" s="74">
        <v>296.70263999999997</v>
      </c>
      <c r="AQ102" s="74">
        <v>11.719892</v>
      </c>
      <c r="AR102" s="74">
        <v>11.138726999999999</v>
      </c>
      <c r="AT102" s="89">
        <v>1995</v>
      </c>
      <c r="AU102" s="74">
        <v>1.6972676</v>
      </c>
      <c r="AV102" s="74">
        <v>0</v>
      </c>
      <c r="AW102" s="74">
        <v>0</v>
      </c>
      <c r="AX102" s="74">
        <v>0</v>
      </c>
      <c r="AY102" s="74">
        <v>0.21084439999999999</v>
      </c>
      <c r="AZ102" s="74">
        <v>7.2849399999999995E-2</v>
      </c>
      <c r="BA102" s="74">
        <v>0.13727839999999999</v>
      </c>
      <c r="BB102" s="74">
        <v>0.98685999999999996</v>
      </c>
      <c r="BC102" s="74">
        <v>0.75245450000000003</v>
      </c>
      <c r="BD102" s="74">
        <v>1.3625387</v>
      </c>
      <c r="BE102" s="74">
        <v>2.1684850999999998</v>
      </c>
      <c r="BF102" s="74">
        <v>5.1307271999999999</v>
      </c>
      <c r="BG102" s="74">
        <v>8.4806013</v>
      </c>
      <c r="BH102" s="74">
        <v>20.095468</v>
      </c>
      <c r="BI102" s="74">
        <v>31.317449</v>
      </c>
      <c r="BJ102" s="74">
        <v>82.955714999999998</v>
      </c>
      <c r="BK102" s="74">
        <v>152.18089000000001</v>
      </c>
      <c r="BL102" s="74">
        <v>333.51366000000002</v>
      </c>
      <c r="BM102" s="74">
        <v>10.547139</v>
      </c>
      <c r="BN102" s="74">
        <v>12.241016999999999</v>
      </c>
      <c r="BP102" s="89">
        <v>1995</v>
      </c>
    </row>
    <row r="103" spans="2:68">
      <c r="B103" s="89">
        <v>1996</v>
      </c>
      <c r="C103" s="74">
        <v>1.9614796000000001</v>
      </c>
      <c r="D103" s="74">
        <v>0</v>
      </c>
      <c r="E103" s="74">
        <v>0</v>
      </c>
      <c r="F103" s="74">
        <v>0</v>
      </c>
      <c r="G103" s="74">
        <v>0.28377249999999998</v>
      </c>
      <c r="H103" s="74">
        <v>0.56630829999999999</v>
      </c>
      <c r="I103" s="74">
        <v>0.83582339999999999</v>
      </c>
      <c r="J103" s="74">
        <v>0.55266400000000004</v>
      </c>
      <c r="K103" s="74">
        <v>0.59396090000000001</v>
      </c>
      <c r="L103" s="74">
        <v>1.3811561000000001</v>
      </c>
      <c r="M103" s="74">
        <v>2.1360011000000001</v>
      </c>
      <c r="N103" s="74">
        <v>4.3083124000000002</v>
      </c>
      <c r="O103" s="74">
        <v>12.212752</v>
      </c>
      <c r="P103" s="74">
        <v>16.974996000000001</v>
      </c>
      <c r="Q103" s="74">
        <v>35.668790000000001</v>
      </c>
      <c r="R103" s="74">
        <v>105.75734</v>
      </c>
      <c r="S103" s="74">
        <v>206.95679000000001</v>
      </c>
      <c r="T103" s="74">
        <v>463.31017000000003</v>
      </c>
      <c r="U103" s="74">
        <v>10.523617</v>
      </c>
      <c r="V103" s="74">
        <v>15.768874</v>
      </c>
      <c r="X103" s="89">
        <v>1996</v>
      </c>
      <c r="Y103" s="74">
        <v>1.4314411</v>
      </c>
      <c r="Z103" s="74">
        <v>0</v>
      </c>
      <c r="AA103" s="74">
        <v>0.15741559999999999</v>
      </c>
      <c r="AB103" s="74">
        <v>0</v>
      </c>
      <c r="AC103" s="74">
        <v>0</v>
      </c>
      <c r="AD103" s="74">
        <v>0.1421559</v>
      </c>
      <c r="AE103" s="74">
        <v>0.27742600000000001</v>
      </c>
      <c r="AF103" s="74">
        <v>0.41298309999999999</v>
      </c>
      <c r="AG103" s="74">
        <v>0.44362879999999999</v>
      </c>
      <c r="AH103" s="74">
        <v>1.4125269</v>
      </c>
      <c r="AI103" s="74">
        <v>2.2223524000000001</v>
      </c>
      <c r="AJ103" s="74">
        <v>4.9316959999999996</v>
      </c>
      <c r="AK103" s="74">
        <v>11.270621999999999</v>
      </c>
      <c r="AL103" s="74">
        <v>19.263511000000001</v>
      </c>
      <c r="AM103" s="74">
        <v>31.959582999999999</v>
      </c>
      <c r="AN103" s="74">
        <v>76.668467000000007</v>
      </c>
      <c r="AO103" s="74">
        <v>121.77357000000001</v>
      </c>
      <c r="AP103" s="74">
        <v>322.91948000000002</v>
      </c>
      <c r="AQ103" s="74">
        <v>12.293324</v>
      </c>
      <c r="AR103" s="74">
        <v>11.445114999999999</v>
      </c>
      <c r="AT103" s="89">
        <v>1996</v>
      </c>
      <c r="AU103" s="74">
        <v>1.703443</v>
      </c>
      <c r="AV103" s="74">
        <v>0</v>
      </c>
      <c r="AW103" s="74">
        <v>7.6768299999999998E-2</v>
      </c>
      <c r="AX103" s="74">
        <v>0</v>
      </c>
      <c r="AY103" s="74">
        <v>0.1440138</v>
      </c>
      <c r="AZ103" s="74">
        <v>0.3546648</v>
      </c>
      <c r="BA103" s="74">
        <v>0.55603130000000001</v>
      </c>
      <c r="BB103" s="74">
        <v>0.48269570000000001</v>
      </c>
      <c r="BC103" s="74">
        <v>0.51863919999999997</v>
      </c>
      <c r="BD103" s="74">
        <v>1.3966654000000001</v>
      </c>
      <c r="BE103" s="74">
        <v>2.1783212999999999</v>
      </c>
      <c r="BF103" s="74">
        <v>4.6153640999999999</v>
      </c>
      <c r="BG103" s="74">
        <v>11.739812000000001</v>
      </c>
      <c r="BH103" s="74">
        <v>18.147845</v>
      </c>
      <c r="BI103" s="74">
        <v>33.657634999999999</v>
      </c>
      <c r="BJ103" s="74">
        <v>89.007249000000002</v>
      </c>
      <c r="BK103" s="74">
        <v>153.69727</v>
      </c>
      <c r="BL103" s="74">
        <v>364.84906000000001</v>
      </c>
      <c r="BM103" s="74">
        <v>11.413040000000001</v>
      </c>
      <c r="BN103" s="74">
        <v>12.976336999999999</v>
      </c>
      <c r="BP103" s="89">
        <v>1996</v>
      </c>
    </row>
    <row r="104" spans="2:68">
      <c r="B104" s="90">
        <v>1997</v>
      </c>
      <c r="C104" s="74">
        <v>2.2628119999999998</v>
      </c>
      <c r="D104" s="74">
        <v>0.29739199999999999</v>
      </c>
      <c r="E104" s="74">
        <v>0</v>
      </c>
      <c r="F104" s="74">
        <v>0</v>
      </c>
      <c r="G104" s="74">
        <v>0.4385773</v>
      </c>
      <c r="H104" s="74">
        <v>0.69282690000000002</v>
      </c>
      <c r="I104" s="74">
        <v>0.28275309999999998</v>
      </c>
      <c r="J104" s="74">
        <v>0.81710579999999999</v>
      </c>
      <c r="K104" s="74">
        <v>0.87794899999999998</v>
      </c>
      <c r="L104" s="74">
        <v>1.544683</v>
      </c>
      <c r="M104" s="74">
        <v>3.0624782000000002</v>
      </c>
      <c r="N104" s="74">
        <v>6.4765791000000004</v>
      </c>
      <c r="O104" s="74">
        <v>11.954672</v>
      </c>
      <c r="P104" s="74">
        <v>16.978484999999999</v>
      </c>
      <c r="Q104" s="74">
        <v>45.990780000000001</v>
      </c>
      <c r="R104" s="74">
        <v>116.38303000000001</v>
      </c>
      <c r="S104" s="74">
        <v>203.39295999999999</v>
      </c>
      <c r="T104" s="74">
        <v>452.85867000000002</v>
      </c>
      <c r="U104" s="74">
        <v>11.478590000000001</v>
      </c>
      <c r="V104" s="74">
        <v>16.424921000000001</v>
      </c>
      <c r="X104" s="90">
        <v>1997</v>
      </c>
      <c r="Y104" s="74">
        <v>0.95472080000000004</v>
      </c>
      <c r="Z104" s="74">
        <v>0</v>
      </c>
      <c r="AA104" s="74">
        <v>0</v>
      </c>
      <c r="AB104" s="74">
        <v>0</v>
      </c>
      <c r="AC104" s="74">
        <v>0.1502966</v>
      </c>
      <c r="AD104" s="74">
        <v>0.13861509999999999</v>
      </c>
      <c r="AE104" s="74">
        <v>0.42100480000000001</v>
      </c>
      <c r="AF104" s="74">
        <v>0.1352342</v>
      </c>
      <c r="AG104" s="74">
        <v>1.3069105000000001</v>
      </c>
      <c r="AH104" s="74">
        <v>1.5631546000000001</v>
      </c>
      <c r="AI104" s="74">
        <v>3.1806079999999999</v>
      </c>
      <c r="AJ104" s="74">
        <v>5.7283337999999997</v>
      </c>
      <c r="AK104" s="74">
        <v>13.822502</v>
      </c>
      <c r="AL104" s="74">
        <v>20.261631999999999</v>
      </c>
      <c r="AM104" s="74">
        <v>35.789557000000002</v>
      </c>
      <c r="AN104" s="74">
        <v>70.161959999999993</v>
      </c>
      <c r="AO104" s="74">
        <v>139.72179</v>
      </c>
      <c r="AP104" s="74">
        <v>300.73266000000001</v>
      </c>
      <c r="AQ104" s="74">
        <v>12.798294</v>
      </c>
      <c r="AR104" s="74">
        <v>11.680941000000001</v>
      </c>
      <c r="AT104" s="90">
        <v>1997</v>
      </c>
      <c r="AU104" s="74">
        <v>1.6262076999999999</v>
      </c>
      <c r="AV104" s="74">
        <v>0.15243409999999999</v>
      </c>
      <c r="AW104" s="74">
        <v>0</v>
      </c>
      <c r="AX104" s="74">
        <v>0</v>
      </c>
      <c r="AY104" s="74">
        <v>0.29643219999999998</v>
      </c>
      <c r="AZ104" s="74">
        <v>0.41577069999999999</v>
      </c>
      <c r="BA104" s="74">
        <v>0.35213450000000002</v>
      </c>
      <c r="BB104" s="74">
        <v>0.47497650000000002</v>
      </c>
      <c r="BC104" s="74">
        <v>1.0932481999999999</v>
      </c>
      <c r="BD104" s="74">
        <v>1.5538639000000001</v>
      </c>
      <c r="BE104" s="74">
        <v>3.1204255000000001</v>
      </c>
      <c r="BF104" s="74">
        <v>6.1083265000000004</v>
      </c>
      <c r="BG104" s="74">
        <v>12.891223999999999</v>
      </c>
      <c r="BH104" s="74">
        <v>18.655221000000001</v>
      </c>
      <c r="BI104" s="74">
        <v>40.500360999999998</v>
      </c>
      <c r="BJ104" s="74">
        <v>89.833504000000005</v>
      </c>
      <c r="BK104" s="74">
        <v>163.71059</v>
      </c>
      <c r="BL104" s="74">
        <v>346.31749000000002</v>
      </c>
      <c r="BM104" s="74">
        <v>12.142405999999999</v>
      </c>
      <c r="BN104" s="74">
        <v>13.401408</v>
      </c>
      <c r="BP104" s="90">
        <v>1997</v>
      </c>
    </row>
    <row r="105" spans="2:68">
      <c r="B105" s="90">
        <v>1998</v>
      </c>
      <c r="C105" s="74">
        <v>1.2124041000000001</v>
      </c>
      <c r="D105" s="74">
        <v>0</v>
      </c>
      <c r="E105" s="74">
        <v>0</v>
      </c>
      <c r="F105" s="74">
        <v>0</v>
      </c>
      <c r="G105" s="74">
        <v>0.1499743</v>
      </c>
      <c r="H105" s="74">
        <v>0.96318300000000001</v>
      </c>
      <c r="I105" s="74">
        <v>0.2861591</v>
      </c>
      <c r="J105" s="74">
        <v>0.94264409999999998</v>
      </c>
      <c r="K105" s="74">
        <v>0.57866600000000001</v>
      </c>
      <c r="L105" s="74">
        <v>1.2274608</v>
      </c>
      <c r="M105" s="74">
        <v>2.7169482999999999</v>
      </c>
      <c r="N105" s="74">
        <v>5.5986151</v>
      </c>
      <c r="O105" s="74">
        <v>10.002459999999999</v>
      </c>
      <c r="P105" s="74">
        <v>21.584157000000001</v>
      </c>
      <c r="Q105" s="74">
        <v>38.366160000000001</v>
      </c>
      <c r="R105" s="74">
        <v>113.22135</v>
      </c>
      <c r="S105" s="74">
        <v>204.24651</v>
      </c>
      <c r="T105" s="74">
        <v>442.15832</v>
      </c>
      <c r="U105" s="74">
        <v>11.338134999999999</v>
      </c>
      <c r="V105" s="74">
        <v>15.843456</v>
      </c>
      <c r="X105" s="90">
        <v>1998</v>
      </c>
      <c r="Y105" s="74">
        <v>0.79969290000000004</v>
      </c>
      <c r="Z105" s="74">
        <v>0</v>
      </c>
      <c r="AA105" s="74">
        <v>0</v>
      </c>
      <c r="AB105" s="74">
        <v>0</v>
      </c>
      <c r="AC105" s="74">
        <v>0.15435409999999999</v>
      </c>
      <c r="AD105" s="74">
        <v>0.82322589999999995</v>
      </c>
      <c r="AE105" s="74">
        <v>0.28335919999999998</v>
      </c>
      <c r="AF105" s="74">
        <v>0.80132159999999997</v>
      </c>
      <c r="AG105" s="74">
        <v>1.4308403000000001</v>
      </c>
      <c r="AH105" s="74">
        <v>1.3838192</v>
      </c>
      <c r="AI105" s="74">
        <v>3.3360373000000001</v>
      </c>
      <c r="AJ105" s="74">
        <v>4.1760434000000002</v>
      </c>
      <c r="AK105" s="74">
        <v>10.800215</v>
      </c>
      <c r="AL105" s="74">
        <v>18.151121</v>
      </c>
      <c r="AM105" s="74">
        <v>38.575676999999999</v>
      </c>
      <c r="AN105" s="74">
        <v>73.322834</v>
      </c>
      <c r="AO105" s="74">
        <v>136.42413999999999</v>
      </c>
      <c r="AP105" s="74">
        <v>325.16050000000001</v>
      </c>
      <c r="AQ105" s="74">
        <v>13.41244</v>
      </c>
      <c r="AR105" s="74">
        <v>11.939727</v>
      </c>
      <c r="AT105" s="90">
        <v>1998</v>
      </c>
      <c r="AU105" s="74">
        <v>1.0116054000000001</v>
      </c>
      <c r="AV105" s="74">
        <v>0</v>
      </c>
      <c r="AW105" s="74">
        <v>0</v>
      </c>
      <c r="AX105" s="74">
        <v>0</v>
      </c>
      <c r="AY105" s="74">
        <v>0.15213270000000001</v>
      </c>
      <c r="AZ105" s="74">
        <v>0.89310429999999996</v>
      </c>
      <c r="BA105" s="74">
        <v>0.28475220000000001</v>
      </c>
      <c r="BB105" s="74">
        <v>0.87169050000000003</v>
      </c>
      <c r="BC105" s="74">
        <v>1.0070964</v>
      </c>
      <c r="BD105" s="74">
        <v>1.3055572</v>
      </c>
      <c r="BE105" s="74">
        <v>3.0213201999999999</v>
      </c>
      <c r="BF105" s="74">
        <v>4.8998996000000004</v>
      </c>
      <c r="BG105" s="74">
        <v>10.401581999999999</v>
      </c>
      <c r="BH105" s="74">
        <v>19.833573999999999</v>
      </c>
      <c r="BI105" s="74">
        <v>38.478149000000002</v>
      </c>
      <c r="BJ105" s="74">
        <v>90.379508000000001</v>
      </c>
      <c r="BK105" s="74">
        <v>162.08011999999999</v>
      </c>
      <c r="BL105" s="74">
        <v>360.63493</v>
      </c>
      <c r="BM105" s="74">
        <v>12.382047999999999</v>
      </c>
      <c r="BN105" s="74">
        <v>13.359149</v>
      </c>
      <c r="BP105" s="90">
        <v>1998</v>
      </c>
    </row>
    <row r="106" spans="2:68">
      <c r="B106" s="90">
        <v>1999</v>
      </c>
      <c r="C106" s="74">
        <v>2.1322838000000002</v>
      </c>
      <c r="D106" s="74">
        <v>0.14607410000000001</v>
      </c>
      <c r="E106" s="74">
        <v>0</v>
      </c>
      <c r="F106" s="74">
        <v>0.1511807</v>
      </c>
      <c r="G106" s="74">
        <v>0.61102749999999995</v>
      </c>
      <c r="H106" s="74">
        <v>0</v>
      </c>
      <c r="I106" s="74">
        <v>0.28669309999999998</v>
      </c>
      <c r="J106" s="74">
        <v>0.40163650000000001</v>
      </c>
      <c r="K106" s="74">
        <v>0.85450490000000001</v>
      </c>
      <c r="L106" s="74">
        <v>1.9738359999999999</v>
      </c>
      <c r="M106" s="74">
        <v>2.7836862999999998</v>
      </c>
      <c r="N106" s="74">
        <v>4.9325210000000004</v>
      </c>
      <c r="O106" s="74">
        <v>9.4085669999999997</v>
      </c>
      <c r="P106" s="74">
        <v>16.575851</v>
      </c>
      <c r="Q106" s="74">
        <v>35.175913999999999</v>
      </c>
      <c r="R106" s="74">
        <v>92.921822000000006</v>
      </c>
      <c r="S106" s="74">
        <v>228.68169</v>
      </c>
      <c r="T106" s="74">
        <v>473.93365</v>
      </c>
      <c r="U106" s="74">
        <v>11.488089</v>
      </c>
      <c r="V106" s="74">
        <v>15.887974</v>
      </c>
      <c r="X106" s="90">
        <v>1999</v>
      </c>
      <c r="Y106" s="74">
        <v>0.64194119999999999</v>
      </c>
      <c r="Z106" s="74">
        <v>0.15389230000000001</v>
      </c>
      <c r="AA106" s="74">
        <v>0</v>
      </c>
      <c r="AB106" s="74">
        <v>0.31672729999999999</v>
      </c>
      <c r="AC106" s="74">
        <v>0</v>
      </c>
      <c r="AD106" s="74">
        <v>0.54980850000000003</v>
      </c>
      <c r="AE106" s="74">
        <v>0.84859390000000001</v>
      </c>
      <c r="AF106" s="74">
        <v>0.53052089999999996</v>
      </c>
      <c r="AG106" s="74">
        <v>0.42216480000000001</v>
      </c>
      <c r="AH106" s="74">
        <v>2.4179447999999999</v>
      </c>
      <c r="AI106" s="74">
        <v>3.5326832000000001</v>
      </c>
      <c r="AJ106" s="74">
        <v>4.4447901999999999</v>
      </c>
      <c r="AK106" s="74">
        <v>8.9022248000000008</v>
      </c>
      <c r="AL106" s="74">
        <v>20.055574</v>
      </c>
      <c r="AM106" s="74">
        <v>32.594031999999999</v>
      </c>
      <c r="AN106" s="74">
        <v>68.051820000000006</v>
      </c>
      <c r="AO106" s="74">
        <v>142.30925999999999</v>
      </c>
      <c r="AP106" s="74">
        <v>303.93849</v>
      </c>
      <c r="AQ106" s="74">
        <v>13.122674</v>
      </c>
      <c r="AR106" s="74">
        <v>11.43544</v>
      </c>
      <c r="AT106" s="90">
        <v>1999</v>
      </c>
      <c r="AU106" s="74">
        <v>1.4065984</v>
      </c>
      <c r="AV106" s="74">
        <v>0.1498813</v>
      </c>
      <c r="AW106" s="74">
        <v>0</v>
      </c>
      <c r="AX106" s="74">
        <v>0.2320333</v>
      </c>
      <c r="AY106" s="74">
        <v>0.30992180000000003</v>
      </c>
      <c r="AZ106" s="74">
        <v>0.27541490000000002</v>
      </c>
      <c r="BA106" s="74">
        <v>0.56953200000000004</v>
      </c>
      <c r="BB106" s="74">
        <v>0.46638059999999998</v>
      </c>
      <c r="BC106" s="74">
        <v>0.6370401</v>
      </c>
      <c r="BD106" s="74">
        <v>2.1964123</v>
      </c>
      <c r="BE106" s="74">
        <v>3.1531345000000002</v>
      </c>
      <c r="BF106" s="74">
        <v>4.6930012999999997</v>
      </c>
      <c r="BG106" s="74">
        <v>9.1556286999999994</v>
      </c>
      <c r="BH106" s="74">
        <v>18.347211999999999</v>
      </c>
      <c r="BI106" s="74">
        <v>33.805272000000002</v>
      </c>
      <c r="BJ106" s="74">
        <v>78.754777000000004</v>
      </c>
      <c r="BK106" s="74">
        <v>175.20344</v>
      </c>
      <c r="BL106" s="74">
        <v>355.73255999999998</v>
      </c>
      <c r="BM106" s="74">
        <v>12.311118</v>
      </c>
      <c r="BN106" s="74">
        <v>12.986713</v>
      </c>
      <c r="BP106" s="90">
        <v>1999</v>
      </c>
    </row>
    <row r="107" spans="2:68">
      <c r="B107" s="90">
        <v>2000</v>
      </c>
      <c r="C107" s="74">
        <v>1.0716128</v>
      </c>
      <c r="D107" s="74">
        <v>0.14530770000000001</v>
      </c>
      <c r="E107" s="74">
        <v>0.14703050000000001</v>
      </c>
      <c r="F107" s="74">
        <v>0</v>
      </c>
      <c r="G107" s="74">
        <v>0.15395629999999999</v>
      </c>
      <c r="H107" s="74">
        <v>0.4187961</v>
      </c>
      <c r="I107" s="74">
        <v>0.42600870000000002</v>
      </c>
      <c r="J107" s="74">
        <v>0.67198970000000002</v>
      </c>
      <c r="K107" s="74">
        <v>1.3971515000000001</v>
      </c>
      <c r="L107" s="74">
        <v>2.5631824000000001</v>
      </c>
      <c r="M107" s="74">
        <v>2.6962814000000002</v>
      </c>
      <c r="N107" s="74">
        <v>2.6689935</v>
      </c>
      <c r="O107" s="74">
        <v>5.5243763000000001</v>
      </c>
      <c r="P107" s="74">
        <v>18.186944</v>
      </c>
      <c r="Q107" s="74">
        <v>35.944035</v>
      </c>
      <c r="R107" s="74">
        <v>91.662808999999996</v>
      </c>
      <c r="S107" s="74">
        <v>205.56462999999999</v>
      </c>
      <c r="T107" s="74">
        <v>417.97554000000002</v>
      </c>
      <c r="U107" s="74">
        <v>10.928191999999999</v>
      </c>
      <c r="V107" s="74">
        <v>14.533875999999999</v>
      </c>
      <c r="X107" s="90">
        <v>2000</v>
      </c>
      <c r="Y107" s="74">
        <v>0.16115850000000001</v>
      </c>
      <c r="Z107" s="74">
        <v>0.15309500000000001</v>
      </c>
      <c r="AA107" s="74">
        <v>0</v>
      </c>
      <c r="AB107" s="74">
        <v>0.15531980000000001</v>
      </c>
      <c r="AC107" s="74">
        <v>0.31730019999999998</v>
      </c>
      <c r="AD107" s="74">
        <v>0.41604259999999998</v>
      </c>
      <c r="AE107" s="74">
        <v>0.56022099999999997</v>
      </c>
      <c r="AF107" s="74">
        <v>0.53184350000000002</v>
      </c>
      <c r="AG107" s="74">
        <v>0.27596140000000002</v>
      </c>
      <c r="AH107" s="74">
        <v>0.74603819999999998</v>
      </c>
      <c r="AI107" s="74">
        <v>3.5527076000000002</v>
      </c>
      <c r="AJ107" s="74">
        <v>4.6761948000000002</v>
      </c>
      <c r="AK107" s="74">
        <v>8.3688798999999996</v>
      </c>
      <c r="AL107" s="74">
        <v>18.3734</v>
      </c>
      <c r="AM107" s="74">
        <v>31.671628999999999</v>
      </c>
      <c r="AN107" s="74">
        <v>66.800267000000005</v>
      </c>
      <c r="AO107" s="74">
        <v>132.41315</v>
      </c>
      <c r="AP107" s="74">
        <v>284.91991999999999</v>
      </c>
      <c r="AQ107" s="74">
        <v>12.571285</v>
      </c>
      <c r="AR107" s="74">
        <v>10.693880999999999</v>
      </c>
      <c r="AT107" s="90">
        <v>2000</v>
      </c>
      <c r="AU107" s="74">
        <v>0.62807760000000001</v>
      </c>
      <c r="AV107" s="74">
        <v>0.1490997</v>
      </c>
      <c r="AW107" s="74">
        <v>7.52882E-2</v>
      </c>
      <c r="AX107" s="74">
        <v>7.6000100000000001E-2</v>
      </c>
      <c r="AY107" s="74">
        <v>0.2344019</v>
      </c>
      <c r="AZ107" s="74">
        <v>0.41741479999999997</v>
      </c>
      <c r="BA107" s="74">
        <v>0.49357820000000002</v>
      </c>
      <c r="BB107" s="74">
        <v>0.60153990000000002</v>
      </c>
      <c r="BC107" s="74">
        <v>0.83305510000000005</v>
      </c>
      <c r="BD107" s="74">
        <v>1.6498618</v>
      </c>
      <c r="BE107" s="74">
        <v>3.1206391</v>
      </c>
      <c r="BF107" s="74">
        <v>3.6551882999999998</v>
      </c>
      <c r="BG107" s="74">
        <v>6.9395990000000003</v>
      </c>
      <c r="BH107" s="74">
        <v>18.281970000000001</v>
      </c>
      <c r="BI107" s="74">
        <v>33.692937000000001</v>
      </c>
      <c r="BJ107" s="74">
        <v>77.561205999999999</v>
      </c>
      <c r="BK107" s="74">
        <v>160.57900000000001</v>
      </c>
      <c r="BL107" s="74">
        <v>325.73809</v>
      </c>
      <c r="BM107" s="74">
        <v>11.755864000000001</v>
      </c>
      <c r="BN107" s="74">
        <v>12.069875</v>
      </c>
      <c r="BP107" s="90">
        <v>2000</v>
      </c>
    </row>
    <row r="108" spans="2:68">
      <c r="B108" s="90">
        <v>2001</v>
      </c>
      <c r="C108" s="74">
        <v>2.9094115999999999</v>
      </c>
      <c r="D108" s="74">
        <v>0.29023450000000001</v>
      </c>
      <c r="E108" s="74">
        <v>0</v>
      </c>
      <c r="F108" s="74">
        <v>0.14616589999999999</v>
      </c>
      <c r="G108" s="74">
        <v>0.1527781</v>
      </c>
      <c r="H108" s="74">
        <v>0.57612149999999995</v>
      </c>
      <c r="I108" s="74">
        <v>0.6920885</v>
      </c>
      <c r="J108" s="74">
        <v>0.54283139999999996</v>
      </c>
      <c r="K108" s="74">
        <v>1.6440113000000001</v>
      </c>
      <c r="L108" s="74">
        <v>0.4471559</v>
      </c>
      <c r="M108" s="74">
        <v>2.6229306000000001</v>
      </c>
      <c r="N108" s="74">
        <v>5.6927485999999998</v>
      </c>
      <c r="O108" s="74">
        <v>8.5120251000000007</v>
      </c>
      <c r="P108" s="74">
        <v>17.100632999999998</v>
      </c>
      <c r="Q108" s="74">
        <v>33.167386</v>
      </c>
      <c r="R108" s="74">
        <v>100.96492000000001</v>
      </c>
      <c r="S108" s="74">
        <v>178.20274000000001</v>
      </c>
      <c r="T108" s="74">
        <v>416.63082000000003</v>
      </c>
      <c r="U108" s="74">
        <v>11.326288999999999</v>
      </c>
      <c r="V108" s="74">
        <v>14.472042</v>
      </c>
      <c r="X108" s="90">
        <v>2001</v>
      </c>
      <c r="Y108" s="74">
        <v>1.1278824999999999</v>
      </c>
      <c r="Z108" s="74">
        <v>0</v>
      </c>
      <c r="AA108" s="74">
        <v>0</v>
      </c>
      <c r="AB108" s="74">
        <v>0</v>
      </c>
      <c r="AC108" s="74">
        <v>0</v>
      </c>
      <c r="AD108" s="74">
        <v>0</v>
      </c>
      <c r="AE108" s="74">
        <v>0.1360267</v>
      </c>
      <c r="AF108" s="74">
        <v>0.9381429</v>
      </c>
      <c r="AG108" s="74">
        <v>0.94563540000000001</v>
      </c>
      <c r="AH108" s="74">
        <v>1.9136276999999999</v>
      </c>
      <c r="AI108" s="74">
        <v>2.6403460000000001</v>
      </c>
      <c r="AJ108" s="74">
        <v>2.6392777000000001</v>
      </c>
      <c r="AK108" s="74">
        <v>6.6619786000000003</v>
      </c>
      <c r="AL108" s="74">
        <v>14.220333999999999</v>
      </c>
      <c r="AM108" s="74">
        <v>27.96471</v>
      </c>
      <c r="AN108" s="74">
        <v>64.476755999999995</v>
      </c>
      <c r="AO108" s="74">
        <v>114.74985</v>
      </c>
      <c r="AP108" s="74">
        <v>304.81943999999999</v>
      </c>
      <c r="AQ108" s="74">
        <v>12.416509</v>
      </c>
      <c r="AR108" s="74">
        <v>10.218992999999999</v>
      </c>
      <c r="AT108" s="90">
        <v>2001</v>
      </c>
      <c r="AU108" s="74">
        <v>2.0413209999999999</v>
      </c>
      <c r="AV108" s="74">
        <v>0.1489732</v>
      </c>
      <c r="AW108" s="74">
        <v>0</v>
      </c>
      <c r="AX108" s="74">
        <v>7.4627600000000002E-2</v>
      </c>
      <c r="AY108" s="74">
        <v>7.75116E-2</v>
      </c>
      <c r="AZ108" s="74">
        <v>0.28698360000000001</v>
      </c>
      <c r="BA108" s="74">
        <v>0.41163529999999998</v>
      </c>
      <c r="BB108" s="74">
        <v>0.74172369999999999</v>
      </c>
      <c r="BC108" s="74">
        <v>1.2923719</v>
      </c>
      <c r="BD108" s="74">
        <v>1.1849700999999999</v>
      </c>
      <c r="BE108" s="74">
        <v>2.6316095000000002</v>
      </c>
      <c r="BF108" s="74">
        <v>4.1917045999999996</v>
      </c>
      <c r="BG108" s="74">
        <v>7.5936839999999997</v>
      </c>
      <c r="BH108" s="74">
        <v>15.636571</v>
      </c>
      <c r="BI108" s="74">
        <v>30.438616</v>
      </c>
      <c r="BJ108" s="74">
        <v>80.450055000000006</v>
      </c>
      <c r="BK108" s="74">
        <v>139.40620000000001</v>
      </c>
      <c r="BL108" s="74">
        <v>339.35363000000001</v>
      </c>
      <c r="BM108" s="74">
        <v>11.875671000000001</v>
      </c>
      <c r="BN108" s="74">
        <v>11.871079</v>
      </c>
      <c r="BP108" s="90">
        <v>2001</v>
      </c>
    </row>
    <row r="109" spans="2:68">
      <c r="B109" s="90">
        <v>2002</v>
      </c>
      <c r="C109" s="74">
        <v>1.6908432</v>
      </c>
      <c r="D109" s="74">
        <v>0</v>
      </c>
      <c r="E109" s="74">
        <v>0</v>
      </c>
      <c r="F109" s="74">
        <v>0</v>
      </c>
      <c r="G109" s="74">
        <v>0</v>
      </c>
      <c r="H109" s="74">
        <v>0.2932169</v>
      </c>
      <c r="I109" s="74">
        <v>0.40600120000000001</v>
      </c>
      <c r="J109" s="74">
        <v>0.68648690000000001</v>
      </c>
      <c r="K109" s="74">
        <v>1.4762999999999999</v>
      </c>
      <c r="L109" s="74">
        <v>1.1746068000000001</v>
      </c>
      <c r="M109" s="74">
        <v>2.7924986999999999</v>
      </c>
      <c r="N109" s="74">
        <v>2.9310255999999999</v>
      </c>
      <c r="O109" s="74">
        <v>8.0367230999999997</v>
      </c>
      <c r="P109" s="74">
        <v>13.766762</v>
      </c>
      <c r="Q109" s="74">
        <v>35.830165000000001</v>
      </c>
      <c r="R109" s="74">
        <v>84.736969999999999</v>
      </c>
      <c r="S109" s="74">
        <v>201.86839000000001</v>
      </c>
      <c r="T109" s="74">
        <v>465.58895999999999</v>
      </c>
      <c r="U109" s="74">
        <v>11.668668</v>
      </c>
      <c r="V109" s="74">
        <v>14.813136999999999</v>
      </c>
      <c r="X109" s="90">
        <v>2002</v>
      </c>
      <c r="Y109" s="74">
        <v>0.64674790000000004</v>
      </c>
      <c r="Z109" s="74">
        <v>0</v>
      </c>
      <c r="AA109" s="74">
        <v>0.15098400000000001</v>
      </c>
      <c r="AB109" s="74">
        <v>0</v>
      </c>
      <c r="AC109" s="74">
        <v>0</v>
      </c>
      <c r="AD109" s="74">
        <v>0.29337770000000002</v>
      </c>
      <c r="AE109" s="74">
        <v>0.26603670000000001</v>
      </c>
      <c r="AF109" s="74">
        <v>0.54219059999999997</v>
      </c>
      <c r="AG109" s="74">
        <v>1.1913286999999999</v>
      </c>
      <c r="AH109" s="74">
        <v>1.4500633999999999</v>
      </c>
      <c r="AI109" s="74">
        <v>2.6409326000000002</v>
      </c>
      <c r="AJ109" s="74">
        <v>3.5712942999999999</v>
      </c>
      <c r="AK109" s="74">
        <v>5.5258440999999996</v>
      </c>
      <c r="AL109" s="74">
        <v>18.178926000000001</v>
      </c>
      <c r="AM109" s="74">
        <v>32.451284999999999</v>
      </c>
      <c r="AN109" s="74">
        <v>68.138784000000001</v>
      </c>
      <c r="AO109" s="74">
        <v>132.26692</v>
      </c>
      <c r="AP109" s="74">
        <v>328.31723</v>
      </c>
      <c r="AQ109" s="74">
        <v>13.819121000000001</v>
      </c>
      <c r="AR109" s="74">
        <v>11.188560000000001</v>
      </c>
      <c r="AT109" s="90">
        <v>2002</v>
      </c>
      <c r="AU109" s="74">
        <v>1.181994</v>
      </c>
      <c r="AV109" s="74">
        <v>0</v>
      </c>
      <c r="AW109" s="74">
        <v>7.3630500000000002E-2</v>
      </c>
      <c r="AX109" s="74">
        <v>0</v>
      </c>
      <c r="AY109" s="74">
        <v>0</v>
      </c>
      <c r="AZ109" s="74">
        <v>0.29329729999999998</v>
      </c>
      <c r="BA109" s="74">
        <v>0.33541510000000002</v>
      </c>
      <c r="BB109" s="74">
        <v>0.61387610000000004</v>
      </c>
      <c r="BC109" s="74">
        <v>1.3328313000000001</v>
      </c>
      <c r="BD109" s="74">
        <v>1.3131938000000001</v>
      </c>
      <c r="BE109" s="74">
        <v>2.7167669999999999</v>
      </c>
      <c r="BF109" s="74">
        <v>3.2470424000000002</v>
      </c>
      <c r="BG109" s="74">
        <v>6.7915032000000002</v>
      </c>
      <c r="BH109" s="74">
        <v>16.006737000000001</v>
      </c>
      <c r="BI109" s="74">
        <v>34.064964000000003</v>
      </c>
      <c r="BJ109" s="74">
        <v>75.474581999999998</v>
      </c>
      <c r="BK109" s="74">
        <v>159.63749999999999</v>
      </c>
      <c r="BL109" s="74">
        <v>370.93839000000003</v>
      </c>
      <c r="BM109" s="74">
        <v>12.751849999999999</v>
      </c>
      <c r="BN109" s="74">
        <v>12.492896</v>
      </c>
      <c r="BP109" s="90">
        <v>2002</v>
      </c>
    </row>
    <row r="110" spans="2:68">
      <c r="B110" s="90">
        <v>2003</v>
      </c>
      <c r="C110" s="74">
        <v>1.2296039000000001</v>
      </c>
      <c r="D110" s="74">
        <v>0</v>
      </c>
      <c r="E110" s="74">
        <v>0</v>
      </c>
      <c r="F110" s="74">
        <v>0.1441653</v>
      </c>
      <c r="G110" s="74">
        <v>0.1456134</v>
      </c>
      <c r="H110" s="74">
        <v>0.29573199999999999</v>
      </c>
      <c r="I110" s="74">
        <v>0.1337392</v>
      </c>
      <c r="J110" s="74">
        <v>0.83231949999999999</v>
      </c>
      <c r="K110" s="74">
        <v>1.1916521</v>
      </c>
      <c r="L110" s="74">
        <v>2.0209047999999998</v>
      </c>
      <c r="M110" s="74">
        <v>3.5534900999999999</v>
      </c>
      <c r="N110" s="74">
        <v>4.6704561</v>
      </c>
      <c r="O110" s="74">
        <v>10.37189</v>
      </c>
      <c r="P110" s="74">
        <v>15.968292</v>
      </c>
      <c r="Q110" s="74">
        <v>38.435315000000003</v>
      </c>
      <c r="R110" s="74">
        <v>71.129143999999997</v>
      </c>
      <c r="S110" s="74">
        <v>191.72259</v>
      </c>
      <c r="T110" s="74">
        <v>422.27501000000001</v>
      </c>
      <c r="U110" s="74">
        <v>11.453271000000001</v>
      </c>
      <c r="V110" s="74">
        <v>14.10585</v>
      </c>
      <c r="X110" s="90">
        <v>2003</v>
      </c>
      <c r="Y110" s="74">
        <v>0.32335249999999999</v>
      </c>
      <c r="Z110" s="74">
        <v>0</v>
      </c>
      <c r="AA110" s="74">
        <v>0.1497928</v>
      </c>
      <c r="AB110" s="74">
        <v>0</v>
      </c>
      <c r="AC110" s="74">
        <v>0</v>
      </c>
      <c r="AD110" s="74">
        <v>0.29716710000000002</v>
      </c>
      <c r="AE110" s="74">
        <v>0.26273410000000003</v>
      </c>
      <c r="AF110" s="74">
        <v>0.54724430000000002</v>
      </c>
      <c r="AG110" s="74">
        <v>0.7835742</v>
      </c>
      <c r="AH110" s="74">
        <v>1.2803788</v>
      </c>
      <c r="AI110" s="74">
        <v>2.3072414999999999</v>
      </c>
      <c r="AJ110" s="74">
        <v>2.8264556000000001</v>
      </c>
      <c r="AK110" s="74">
        <v>4.4474406000000002</v>
      </c>
      <c r="AL110" s="74">
        <v>12.467066000000001</v>
      </c>
      <c r="AM110" s="74">
        <v>35.585551000000002</v>
      </c>
      <c r="AN110" s="74">
        <v>55.636032</v>
      </c>
      <c r="AO110" s="74">
        <v>109.27612999999999</v>
      </c>
      <c r="AP110" s="74">
        <v>348.38495</v>
      </c>
      <c r="AQ110" s="74">
        <v>13.188176</v>
      </c>
      <c r="AR110" s="74">
        <v>10.468932000000001</v>
      </c>
      <c r="AT110" s="90">
        <v>2003</v>
      </c>
      <c r="AU110" s="74">
        <v>0.78793760000000002</v>
      </c>
      <c r="AV110" s="74">
        <v>0</v>
      </c>
      <c r="AW110" s="74">
        <v>7.2947399999999996E-2</v>
      </c>
      <c r="AX110" s="74">
        <v>7.3509500000000005E-2</v>
      </c>
      <c r="AY110" s="74">
        <v>7.4073399999999998E-2</v>
      </c>
      <c r="AZ110" s="74">
        <v>0.29644779999999998</v>
      </c>
      <c r="BA110" s="74">
        <v>0.19881370000000001</v>
      </c>
      <c r="BB110" s="74">
        <v>0.68879440000000003</v>
      </c>
      <c r="BC110" s="74">
        <v>0.98620890000000005</v>
      </c>
      <c r="BD110" s="74">
        <v>1.6479469</v>
      </c>
      <c r="BE110" s="74">
        <v>2.9289844999999999</v>
      </c>
      <c r="BF110" s="74">
        <v>3.7581433999999998</v>
      </c>
      <c r="BG110" s="74">
        <v>7.4325524999999999</v>
      </c>
      <c r="BH110" s="74">
        <v>14.192449999999999</v>
      </c>
      <c r="BI110" s="74">
        <v>36.949418000000001</v>
      </c>
      <c r="BJ110" s="74">
        <v>62.550598999999998</v>
      </c>
      <c r="BK110" s="74">
        <v>142.00237000000001</v>
      </c>
      <c r="BL110" s="74">
        <v>371.42662999999999</v>
      </c>
      <c r="BM110" s="74">
        <v>12.327126</v>
      </c>
      <c r="BN110" s="74">
        <v>11.929682</v>
      </c>
      <c r="BP110" s="90">
        <v>2003</v>
      </c>
    </row>
    <row r="111" spans="2:68">
      <c r="B111" s="90">
        <v>2004</v>
      </c>
      <c r="C111" s="74">
        <v>1.8418976</v>
      </c>
      <c r="D111" s="74">
        <v>0</v>
      </c>
      <c r="E111" s="74">
        <v>0</v>
      </c>
      <c r="F111" s="74">
        <v>0</v>
      </c>
      <c r="G111" s="74">
        <v>0</v>
      </c>
      <c r="H111" s="74">
        <v>0.4443859</v>
      </c>
      <c r="I111" s="74">
        <v>0.26710040000000002</v>
      </c>
      <c r="J111" s="74">
        <v>0.4163596</v>
      </c>
      <c r="K111" s="74">
        <v>1.1850323</v>
      </c>
      <c r="L111" s="74">
        <v>1.8387943</v>
      </c>
      <c r="M111" s="74">
        <v>1.2265573999999999</v>
      </c>
      <c r="N111" s="74">
        <v>5.0183419999999996</v>
      </c>
      <c r="O111" s="74">
        <v>6.2154543000000002</v>
      </c>
      <c r="P111" s="74">
        <v>11.630354000000001</v>
      </c>
      <c r="Q111" s="74">
        <v>35.601531999999999</v>
      </c>
      <c r="R111" s="74">
        <v>77.772336999999993</v>
      </c>
      <c r="S111" s="74">
        <v>184.66675000000001</v>
      </c>
      <c r="T111" s="74">
        <v>451.03739000000002</v>
      </c>
      <c r="U111" s="74">
        <v>11.428917</v>
      </c>
      <c r="V111" s="74">
        <v>13.993312</v>
      </c>
      <c r="X111" s="90">
        <v>2004</v>
      </c>
      <c r="Y111" s="74">
        <v>0.96981609999999996</v>
      </c>
      <c r="Z111" s="74">
        <v>0</v>
      </c>
      <c r="AA111" s="74">
        <v>0.1489984</v>
      </c>
      <c r="AB111" s="74">
        <v>0</v>
      </c>
      <c r="AC111" s="74">
        <v>0</v>
      </c>
      <c r="AD111" s="74">
        <v>0.14955979999999999</v>
      </c>
      <c r="AE111" s="74">
        <v>0.39457170000000003</v>
      </c>
      <c r="AF111" s="74">
        <v>0.68412740000000005</v>
      </c>
      <c r="AG111" s="74">
        <v>0.51896900000000001</v>
      </c>
      <c r="AH111" s="74">
        <v>1.1152436999999999</v>
      </c>
      <c r="AI111" s="74">
        <v>1.5202559</v>
      </c>
      <c r="AJ111" s="74">
        <v>3.5645964000000001</v>
      </c>
      <c r="AK111" s="74">
        <v>7.6433694000000001</v>
      </c>
      <c r="AL111" s="74">
        <v>12.111425000000001</v>
      </c>
      <c r="AM111" s="74">
        <v>29.412675</v>
      </c>
      <c r="AN111" s="74">
        <v>56.998120999999998</v>
      </c>
      <c r="AO111" s="74">
        <v>107.69656999999999</v>
      </c>
      <c r="AP111" s="74">
        <v>297.73264999999998</v>
      </c>
      <c r="AQ111" s="74">
        <v>12.274864000000001</v>
      </c>
      <c r="AR111" s="74">
        <v>9.7126484000000008</v>
      </c>
      <c r="AT111" s="90">
        <v>2004</v>
      </c>
      <c r="AU111" s="74">
        <v>1.4171263999999999</v>
      </c>
      <c r="AV111" s="74">
        <v>0</v>
      </c>
      <c r="AW111" s="74">
        <v>7.2488200000000003E-2</v>
      </c>
      <c r="AX111" s="74">
        <v>0</v>
      </c>
      <c r="AY111" s="74">
        <v>0</v>
      </c>
      <c r="AZ111" s="74">
        <v>0.29768149999999999</v>
      </c>
      <c r="BA111" s="74">
        <v>0.33132329999999999</v>
      </c>
      <c r="BB111" s="74">
        <v>0.55119609999999997</v>
      </c>
      <c r="BC111" s="74">
        <v>0.84954439999999998</v>
      </c>
      <c r="BD111" s="74">
        <v>1.4743908999999999</v>
      </c>
      <c r="BE111" s="74">
        <v>1.3740289999999999</v>
      </c>
      <c r="BF111" s="74">
        <v>4.2967848000000002</v>
      </c>
      <c r="BG111" s="74">
        <v>6.9248984</v>
      </c>
      <c r="BH111" s="74">
        <v>11.874312</v>
      </c>
      <c r="BI111" s="74">
        <v>32.381228999999998</v>
      </c>
      <c r="BJ111" s="74">
        <v>66.355525</v>
      </c>
      <c r="BK111" s="74">
        <v>138.54611</v>
      </c>
      <c r="BL111" s="74">
        <v>345.8177</v>
      </c>
      <c r="BM111" s="74">
        <v>11.854879</v>
      </c>
      <c r="BN111" s="74">
        <v>11.301818000000001</v>
      </c>
      <c r="BP111" s="90">
        <v>2004</v>
      </c>
    </row>
    <row r="112" spans="2:68">
      <c r="B112" s="90">
        <v>2005</v>
      </c>
      <c r="C112" s="74">
        <v>1.9815773999999999</v>
      </c>
      <c r="D112" s="74">
        <v>0</v>
      </c>
      <c r="E112" s="74">
        <v>0</v>
      </c>
      <c r="F112" s="74">
        <v>0</v>
      </c>
      <c r="G112" s="74">
        <v>0</v>
      </c>
      <c r="H112" s="74">
        <v>0.1469104</v>
      </c>
      <c r="I112" s="74">
        <v>0.26844449999999997</v>
      </c>
      <c r="J112" s="74">
        <v>0.82204169999999999</v>
      </c>
      <c r="K112" s="74">
        <v>0.52753190000000005</v>
      </c>
      <c r="L112" s="74">
        <v>1.5288691999999999</v>
      </c>
      <c r="M112" s="74">
        <v>2.8834713000000001</v>
      </c>
      <c r="N112" s="74">
        <v>4.0610786000000001</v>
      </c>
      <c r="O112" s="74">
        <v>4.2597782999999998</v>
      </c>
      <c r="P112" s="74">
        <v>14.211363</v>
      </c>
      <c r="Q112" s="74">
        <v>29.962395999999998</v>
      </c>
      <c r="R112" s="74">
        <v>77.666133000000002</v>
      </c>
      <c r="S112" s="74">
        <v>168.66496000000001</v>
      </c>
      <c r="T112" s="74">
        <v>417.56898000000001</v>
      </c>
      <c r="U112" s="74">
        <v>11.028347999999999</v>
      </c>
      <c r="V112" s="74">
        <v>13.092086999999999</v>
      </c>
      <c r="X112" s="90">
        <v>2005</v>
      </c>
      <c r="Y112" s="74">
        <v>1.2872167000000001</v>
      </c>
      <c r="Z112" s="74">
        <v>0.15537599999999999</v>
      </c>
      <c r="AA112" s="74">
        <v>0</v>
      </c>
      <c r="AB112" s="74">
        <v>0</v>
      </c>
      <c r="AC112" s="74">
        <v>0</v>
      </c>
      <c r="AD112" s="74">
        <v>0</v>
      </c>
      <c r="AE112" s="74">
        <v>0.26473059999999998</v>
      </c>
      <c r="AF112" s="74">
        <v>0.81244890000000003</v>
      </c>
      <c r="AG112" s="74">
        <v>1.039774</v>
      </c>
      <c r="AH112" s="74">
        <v>0.95679919999999996</v>
      </c>
      <c r="AI112" s="74">
        <v>1.9504056999999999</v>
      </c>
      <c r="AJ112" s="74">
        <v>2.9467376999999999</v>
      </c>
      <c r="AK112" s="74">
        <v>5.3673639</v>
      </c>
      <c r="AL112" s="74">
        <v>12.044281</v>
      </c>
      <c r="AM112" s="74">
        <v>27.634001999999999</v>
      </c>
      <c r="AN112" s="74">
        <v>59.335776000000003</v>
      </c>
      <c r="AO112" s="74">
        <v>112.16426</v>
      </c>
      <c r="AP112" s="74">
        <v>320.88681000000003</v>
      </c>
      <c r="AQ112" s="74">
        <v>13.005539000000001</v>
      </c>
      <c r="AR112" s="74">
        <v>10.046189</v>
      </c>
      <c r="AT112" s="90">
        <v>2005</v>
      </c>
      <c r="AU112" s="74">
        <v>1.6437854000000001</v>
      </c>
      <c r="AV112" s="74">
        <v>7.5697899999999999E-2</v>
      </c>
      <c r="AW112" s="74">
        <v>0</v>
      </c>
      <c r="AX112" s="74">
        <v>0</v>
      </c>
      <c r="AY112" s="74">
        <v>0</v>
      </c>
      <c r="AZ112" s="74">
        <v>7.3934299999999994E-2</v>
      </c>
      <c r="BA112" s="74">
        <v>0.26657459999999999</v>
      </c>
      <c r="BB112" s="74">
        <v>0.81721710000000003</v>
      </c>
      <c r="BC112" s="74">
        <v>0.78552230000000001</v>
      </c>
      <c r="BD112" s="74">
        <v>1.2404451000000001</v>
      </c>
      <c r="BE112" s="74">
        <v>2.4142635000000001</v>
      </c>
      <c r="BF112" s="74">
        <v>3.5060684000000002</v>
      </c>
      <c r="BG112" s="74">
        <v>4.8113625000000004</v>
      </c>
      <c r="BH112" s="74">
        <v>13.114928000000001</v>
      </c>
      <c r="BI112" s="74">
        <v>28.751135000000001</v>
      </c>
      <c r="BJ112" s="74">
        <v>67.668329999999997</v>
      </c>
      <c r="BK112" s="74">
        <v>134.98755</v>
      </c>
      <c r="BL112" s="74">
        <v>351.76427999999999</v>
      </c>
      <c r="BM112" s="74">
        <v>12.023683999999999</v>
      </c>
      <c r="BN112" s="74">
        <v>11.214325000000001</v>
      </c>
      <c r="BP112" s="90">
        <v>2005</v>
      </c>
    </row>
    <row r="113" spans="2:68">
      <c r="B113" s="90">
        <v>2006</v>
      </c>
      <c r="C113" s="74">
        <v>2.5584839000000001</v>
      </c>
      <c r="D113" s="74">
        <v>0</v>
      </c>
      <c r="E113" s="74">
        <v>0</v>
      </c>
      <c r="F113" s="74">
        <v>0.13993530000000001</v>
      </c>
      <c r="G113" s="74">
        <v>0.13579240000000001</v>
      </c>
      <c r="H113" s="74">
        <v>0.2872692</v>
      </c>
      <c r="I113" s="74">
        <v>0.27250999999999997</v>
      </c>
      <c r="J113" s="74">
        <v>0.66670929999999995</v>
      </c>
      <c r="K113" s="74">
        <v>0.79684980000000005</v>
      </c>
      <c r="L113" s="74">
        <v>2.0503231</v>
      </c>
      <c r="M113" s="74">
        <v>2.984353</v>
      </c>
      <c r="N113" s="74">
        <v>4.6112698999999999</v>
      </c>
      <c r="O113" s="74">
        <v>11.000047</v>
      </c>
      <c r="P113" s="74">
        <v>18.846440999999999</v>
      </c>
      <c r="Q113" s="74">
        <v>34.294123999999996</v>
      </c>
      <c r="R113" s="74">
        <v>84.001679999999993</v>
      </c>
      <c r="S113" s="74">
        <v>183.68935999999999</v>
      </c>
      <c r="T113" s="74">
        <v>480.31297999999998</v>
      </c>
      <c r="U113" s="74">
        <v>13.140509</v>
      </c>
      <c r="V113" s="74">
        <v>15.112938</v>
      </c>
      <c r="X113" s="90">
        <v>2006</v>
      </c>
      <c r="Y113" s="74">
        <v>0.95225700000000002</v>
      </c>
      <c r="Z113" s="74">
        <v>0.30988199999999999</v>
      </c>
      <c r="AA113" s="74">
        <v>0</v>
      </c>
      <c r="AB113" s="74">
        <v>0</v>
      </c>
      <c r="AC113" s="74">
        <v>0</v>
      </c>
      <c r="AD113" s="74">
        <v>0.14590510000000001</v>
      </c>
      <c r="AE113" s="74">
        <v>0.13509389999999999</v>
      </c>
      <c r="AF113" s="74">
        <v>0.79064299999999998</v>
      </c>
      <c r="AG113" s="74">
        <v>1.0478350000000001</v>
      </c>
      <c r="AH113" s="74">
        <v>1.7423004</v>
      </c>
      <c r="AI113" s="74">
        <v>1.475638</v>
      </c>
      <c r="AJ113" s="74">
        <v>1.9074930000000001</v>
      </c>
      <c r="AK113" s="74">
        <v>5.3286550000000004</v>
      </c>
      <c r="AL113" s="74">
        <v>14.574799000000001</v>
      </c>
      <c r="AM113" s="74">
        <v>26.869350000000001</v>
      </c>
      <c r="AN113" s="74">
        <v>50.558503000000002</v>
      </c>
      <c r="AO113" s="74">
        <v>110.53453</v>
      </c>
      <c r="AP113" s="74">
        <v>341.18444</v>
      </c>
      <c r="AQ113" s="74">
        <v>13.370202000000001</v>
      </c>
      <c r="AR113" s="74">
        <v>10.080674</v>
      </c>
      <c r="AT113" s="90">
        <v>2006</v>
      </c>
      <c r="AU113" s="74">
        <v>1.7766956</v>
      </c>
      <c r="AV113" s="74">
        <v>0.1510223</v>
      </c>
      <c r="AW113" s="74">
        <v>0</v>
      </c>
      <c r="AX113" s="74">
        <v>7.1803900000000004E-2</v>
      </c>
      <c r="AY113" s="74">
        <v>6.9040000000000004E-2</v>
      </c>
      <c r="AZ113" s="74">
        <v>0.21714140000000001</v>
      </c>
      <c r="BA113" s="74">
        <v>0.20350789999999999</v>
      </c>
      <c r="BB113" s="74">
        <v>0.72904270000000004</v>
      </c>
      <c r="BC113" s="74">
        <v>0.92321249999999999</v>
      </c>
      <c r="BD113" s="74">
        <v>1.8947955000000001</v>
      </c>
      <c r="BE113" s="74">
        <v>2.2257916999999998</v>
      </c>
      <c r="BF113" s="74">
        <v>3.2591622</v>
      </c>
      <c r="BG113" s="74">
        <v>8.1729810999999994</v>
      </c>
      <c r="BH113" s="74">
        <v>16.685616</v>
      </c>
      <c r="BI113" s="74">
        <v>30.442278000000002</v>
      </c>
      <c r="BJ113" s="74">
        <v>65.851932000000005</v>
      </c>
      <c r="BK113" s="74">
        <v>140.49492000000001</v>
      </c>
      <c r="BL113" s="74">
        <v>386.26636000000002</v>
      </c>
      <c r="BM113" s="74">
        <v>13.256098</v>
      </c>
      <c r="BN113" s="74">
        <v>12.107563000000001</v>
      </c>
      <c r="BP113" s="90">
        <v>2006</v>
      </c>
    </row>
    <row r="114" spans="2:68">
      <c r="B114" s="90">
        <v>2007</v>
      </c>
      <c r="C114" s="74">
        <v>1.7486313</v>
      </c>
      <c r="D114" s="74">
        <v>0</v>
      </c>
      <c r="E114" s="74">
        <v>0</v>
      </c>
      <c r="F114" s="74">
        <v>0.13706309999999999</v>
      </c>
      <c r="G114" s="74">
        <v>0.39597369999999998</v>
      </c>
      <c r="H114" s="74">
        <v>0.13840330000000001</v>
      </c>
      <c r="I114" s="74">
        <v>0</v>
      </c>
      <c r="J114" s="74">
        <v>0.51782479999999997</v>
      </c>
      <c r="K114" s="74">
        <v>0.26779710000000001</v>
      </c>
      <c r="L114" s="74">
        <v>1.7386699000000001</v>
      </c>
      <c r="M114" s="74">
        <v>2.1997425000000002</v>
      </c>
      <c r="N114" s="74">
        <v>5.7538502999999999</v>
      </c>
      <c r="O114" s="74">
        <v>7.7544010999999999</v>
      </c>
      <c r="P114" s="74">
        <v>15.108859000000001</v>
      </c>
      <c r="Q114" s="74">
        <v>31.13739</v>
      </c>
      <c r="R114" s="74">
        <v>77.982326999999998</v>
      </c>
      <c r="S114" s="74">
        <v>192.11224000000001</v>
      </c>
      <c r="T114" s="74">
        <v>505.75625000000002</v>
      </c>
      <c r="U114" s="74">
        <v>13.222408</v>
      </c>
      <c r="V114" s="74">
        <v>14.935701999999999</v>
      </c>
      <c r="X114" s="90">
        <v>2007</v>
      </c>
      <c r="Y114" s="74">
        <v>1.8455064999999999</v>
      </c>
      <c r="Z114" s="74">
        <v>0</v>
      </c>
      <c r="AA114" s="74">
        <v>0</v>
      </c>
      <c r="AB114" s="74">
        <v>0</v>
      </c>
      <c r="AC114" s="74">
        <v>0</v>
      </c>
      <c r="AD114" s="74">
        <v>0.42343459999999999</v>
      </c>
      <c r="AE114" s="74">
        <v>0.54732890000000001</v>
      </c>
      <c r="AF114" s="74">
        <v>0.5107102</v>
      </c>
      <c r="AG114" s="74">
        <v>0.66015489999999999</v>
      </c>
      <c r="AH114" s="74">
        <v>1.4432817</v>
      </c>
      <c r="AI114" s="74">
        <v>1.3021586999999999</v>
      </c>
      <c r="AJ114" s="74">
        <v>4.1366692</v>
      </c>
      <c r="AK114" s="74">
        <v>5.3187750999999999</v>
      </c>
      <c r="AL114" s="74">
        <v>10.656224999999999</v>
      </c>
      <c r="AM114" s="74">
        <v>31.632604000000001</v>
      </c>
      <c r="AN114" s="74">
        <v>65.121081000000004</v>
      </c>
      <c r="AO114" s="74">
        <v>133.79537999999999</v>
      </c>
      <c r="AP114" s="74">
        <v>392.55038000000002</v>
      </c>
      <c r="AQ114" s="74">
        <v>15.781957</v>
      </c>
      <c r="AR114" s="74">
        <v>11.706884000000001</v>
      </c>
      <c r="AT114" s="90">
        <v>2007</v>
      </c>
      <c r="AU114" s="74">
        <v>1.7957633</v>
      </c>
      <c r="AV114" s="74">
        <v>0</v>
      </c>
      <c r="AW114" s="74">
        <v>0</v>
      </c>
      <c r="AX114" s="74">
        <v>7.0386799999999999E-2</v>
      </c>
      <c r="AY114" s="74">
        <v>0.20227339999999999</v>
      </c>
      <c r="AZ114" s="74">
        <v>0.27952129999999997</v>
      </c>
      <c r="BA114" s="74">
        <v>0.27452090000000001</v>
      </c>
      <c r="BB114" s="74">
        <v>0.51424289999999995</v>
      </c>
      <c r="BC114" s="74">
        <v>0.46535369999999998</v>
      </c>
      <c r="BD114" s="74">
        <v>1.5895619000000001</v>
      </c>
      <c r="BE114" s="74">
        <v>1.7479232</v>
      </c>
      <c r="BF114" s="74">
        <v>4.9434177999999998</v>
      </c>
      <c r="BG114" s="74">
        <v>6.5392368000000003</v>
      </c>
      <c r="BH114" s="74">
        <v>12.864739999999999</v>
      </c>
      <c r="BI114" s="74">
        <v>31.394134000000001</v>
      </c>
      <c r="BJ114" s="74">
        <v>71.022987000000001</v>
      </c>
      <c r="BK114" s="74">
        <v>157.95403999999999</v>
      </c>
      <c r="BL114" s="74">
        <v>429.79687999999999</v>
      </c>
      <c r="BM114" s="74">
        <v>14.509577999999999</v>
      </c>
      <c r="BN114" s="74">
        <v>12.957473</v>
      </c>
      <c r="BP114" s="90">
        <v>2007</v>
      </c>
    </row>
    <row r="115" spans="2:68">
      <c r="B115" s="90">
        <v>2008</v>
      </c>
      <c r="C115" s="74">
        <v>0.70397549999999998</v>
      </c>
      <c r="D115" s="74">
        <v>0.14626919999999999</v>
      </c>
      <c r="E115" s="74">
        <v>0.1407844</v>
      </c>
      <c r="F115" s="74">
        <v>0.1344525</v>
      </c>
      <c r="G115" s="74">
        <v>0</v>
      </c>
      <c r="H115" s="74">
        <v>0</v>
      </c>
      <c r="I115" s="74">
        <v>0.1373615</v>
      </c>
      <c r="J115" s="74">
        <v>1.0142694999999999</v>
      </c>
      <c r="K115" s="74">
        <v>0.9400541</v>
      </c>
      <c r="L115" s="74">
        <v>1.5747949000000001</v>
      </c>
      <c r="M115" s="74">
        <v>3.6056566000000001</v>
      </c>
      <c r="N115" s="74">
        <v>4.1185248000000003</v>
      </c>
      <c r="O115" s="74">
        <v>8.3939514000000006</v>
      </c>
      <c r="P115" s="74">
        <v>16.062028999999999</v>
      </c>
      <c r="Q115" s="74">
        <v>39.035077999999999</v>
      </c>
      <c r="R115" s="74">
        <v>86.268928000000002</v>
      </c>
      <c r="S115" s="74">
        <v>205.61756</v>
      </c>
      <c r="T115" s="74">
        <v>498.54271999999997</v>
      </c>
      <c r="U115" s="74">
        <v>14.074854999999999</v>
      </c>
      <c r="V115" s="74">
        <v>15.620469999999999</v>
      </c>
      <c r="X115" s="90">
        <v>2008</v>
      </c>
      <c r="Y115" s="74">
        <v>1.1889882000000001</v>
      </c>
      <c r="Z115" s="74">
        <v>0</v>
      </c>
      <c r="AA115" s="74">
        <v>0</v>
      </c>
      <c r="AB115" s="74">
        <v>0</v>
      </c>
      <c r="AC115" s="74">
        <v>0.13451260000000001</v>
      </c>
      <c r="AD115" s="74">
        <v>0.2701385</v>
      </c>
      <c r="AE115" s="74">
        <v>0</v>
      </c>
      <c r="AF115" s="74">
        <v>0.24974779999999999</v>
      </c>
      <c r="AG115" s="74">
        <v>0.39747159999999998</v>
      </c>
      <c r="AH115" s="74">
        <v>0.90227230000000003</v>
      </c>
      <c r="AI115" s="74">
        <v>1.8453850999999999</v>
      </c>
      <c r="AJ115" s="74">
        <v>4.2366165999999996</v>
      </c>
      <c r="AK115" s="74">
        <v>5.2000402000000001</v>
      </c>
      <c r="AL115" s="74">
        <v>12.011925</v>
      </c>
      <c r="AM115" s="74">
        <v>29.099332</v>
      </c>
      <c r="AN115" s="74">
        <v>56.873386000000004</v>
      </c>
      <c r="AO115" s="74">
        <v>123.8823</v>
      </c>
      <c r="AP115" s="74">
        <v>450.22829999999999</v>
      </c>
      <c r="AQ115" s="74">
        <v>16.586817</v>
      </c>
      <c r="AR115" s="74">
        <v>11.941915</v>
      </c>
      <c r="AT115" s="90">
        <v>2008</v>
      </c>
      <c r="AU115" s="74">
        <v>0.93992229999999999</v>
      </c>
      <c r="AV115" s="74">
        <v>7.4924199999999996E-2</v>
      </c>
      <c r="AW115" s="74">
        <v>7.2300299999999998E-2</v>
      </c>
      <c r="AX115" s="74">
        <v>6.9079299999999996E-2</v>
      </c>
      <c r="AY115" s="74">
        <v>6.5515299999999999E-2</v>
      </c>
      <c r="AZ115" s="74">
        <v>0.1333326</v>
      </c>
      <c r="BA115" s="74">
        <v>6.8570900000000004E-2</v>
      </c>
      <c r="BB115" s="74">
        <v>0.62910770000000005</v>
      </c>
      <c r="BC115" s="74">
        <v>0.66692940000000001</v>
      </c>
      <c r="BD115" s="74">
        <v>1.2355128</v>
      </c>
      <c r="BE115" s="74">
        <v>2.7185286</v>
      </c>
      <c r="BF115" s="74">
        <v>4.1778503000000002</v>
      </c>
      <c r="BG115" s="74">
        <v>6.8001950999999998</v>
      </c>
      <c r="BH115" s="74">
        <v>14.023889</v>
      </c>
      <c r="BI115" s="74">
        <v>33.896914000000002</v>
      </c>
      <c r="BJ115" s="74">
        <v>70.392662999999999</v>
      </c>
      <c r="BK115" s="74">
        <v>158.09168</v>
      </c>
      <c r="BL115" s="74">
        <v>466.30889999999999</v>
      </c>
      <c r="BM115" s="74">
        <v>15.337049</v>
      </c>
      <c r="BN115" s="74">
        <v>13.518867999999999</v>
      </c>
      <c r="BP115" s="90">
        <v>2008</v>
      </c>
    </row>
    <row r="116" spans="2:68">
      <c r="B116" s="90">
        <v>2009</v>
      </c>
      <c r="C116" s="74">
        <v>2.3225026999999998</v>
      </c>
      <c r="D116" s="74">
        <v>0</v>
      </c>
      <c r="E116" s="74">
        <v>0</v>
      </c>
      <c r="F116" s="74">
        <v>0</v>
      </c>
      <c r="G116" s="74">
        <v>0.24581439999999999</v>
      </c>
      <c r="H116" s="74">
        <v>0.24959000000000001</v>
      </c>
      <c r="I116" s="74">
        <v>0.2708893</v>
      </c>
      <c r="J116" s="74">
        <v>0.5023415</v>
      </c>
      <c r="K116" s="74">
        <v>1.8655473</v>
      </c>
      <c r="L116" s="74">
        <v>2.2065456999999999</v>
      </c>
      <c r="M116" s="74">
        <v>2.5383681</v>
      </c>
      <c r="N116" s="74">
        <v>4.2237261000000004</v>
      </c>
      <c r="O116" s="74">
        <v>6.9025259999999999</v>
      </c>
      <c r="P116" s="74">
        <v>15.800027</v>
      </c>
      <c r="Q116" s="74">
        <v>35.493049999999997</v>
      </c>
      <c r="R116" s="74">
        <v>85.531344000000004</v>
      </c>
      <c r="S116" s="74">
        <v>185.67024000000001</v>
      </c>
      <c r="T116" s="74">
        <v>499.16537</v>
      </c>
      <c r="U116" s="74">
        <v>13.887864</v>
      </c>
      <c r="V116" s="74">
        <v>15.212828999999999</v>
      </c>
      <c r="X116" s="90">
        <v>2009</v>
      </c>
      <c r="Y116" s="74">
        <v>1.0090599</v>
      </c>
      <c r="Z116" s="74">
        <v>0</v>
      </c>
      <c r="AA116" s="74">
        <v>0</v>
      </c>
      <c r="AB116" s="74">
        <v>0</v>
      </c>
      <c r="AC116" s="74">
        <v>0.13025010000000001</v>
      </c>
      <c r="AD116" s="74">
        <v>0</v>
      </c>
      <c r="AE116" s="74">
        <v>0.27097769999999999</v>
      </c>
      <c r="AF116" s="74">
        <v>0.61880500000000005</v>
      </c>
      <c r="AG116" s="74">
        <v>0.91910199999999997</v>
      </c>
      <c r="AH116" s="74">
        <v>1.5306219999999999</v>
      </c>
      <c r="AI116" s="74">
        <v>1.6644359</v>
      </c>
      <c r="AJ116" s="74">
        <v>3.3954494999999998</v>
      </c>
      <c r="AK116" s="74">
        <v>6.4011404000000001</v>
      </c>
      <c r="AL116" s="74">
        <v>12.629626</v>
      </c>
      <c r="AM116" s="74">
        <v>31.654955000000001</v>
      </c>
      <c r="AN116" s="74">
        <v>58.299945999999998</v>
      </c>
      <c r="AO116" s="74">
        <v>129.21723</v>
      </c>
      <c r="AP116" s="74">
        <v>436.89758</v>
      </c>
      <c r="AQ116" s="74">
        <v>16.803087000000001</v>
      </c>
      <c r="AR116" s="74">
        <v>12.090236000000001</v>
      </c>
      <c r="AT116" s="90">
        <v>2009</v>
      </c>
      <c r="AU116" s="74">
        <v>1.6834024999999999</v>
      </c>
      <c r="AV116" s="74">
        <v>0</v>
      </c>
      <c r="AW116" s="74">
        <v>0</v>
      </c>
      <c r="AX116" s="74">
        <v>0</v>
      </c>
      <c r="AY116" s="74">
        <v>0.18970819999999999</v>
      </c>
      <c r="AZ116" s="74">
        <v>0.1267982</v>
      </c>
      <c r="BA116" s="74">
        <v>0.27093349999999999</v>
      </c>
      <c r="BB116" s="74">
        <v>0.56099929999999998</v>
      </c>
      <c r="BC116" s="74">
        <v>1.3888309999999999</v>
      </c>
      <c r="BD116" s="74">
        <v>1.8656356000000001</v>
      </c>
      <c r="BE116" s="74">
        <v>2.0977817999999999</v>
      </c>
      <c r="BF116" s="74">
        <v>3.8067951</v>
      </c>
      <c r="BG116" s="74">
        <v>6.6521528999999999</v>
      </c>
      <c r="BH116" s="74">
        <v>14.205481000000001</v>
      </c>
      <c r="BI116" s="74">
        <v>33.514724000000001</v>
      </c>
      <c r="BJ116" s="74">
        <v>70.859166999999999</v>
      </c>
      <c r="BK116" s="74">
        <v>153.05252999999999</v>
      </c>
      <c r="BL116" s="74">
        <v>457.86725000000001</v>
      </c>
      <c r="BM116" s="74">
        <v>15.351527000000001</v>
      </c>
      <c r="BN116" s="74">
        <v>13.408073</v>
      </c>
      <c r="BP116" s="90">
        <v>2009</v>
      </c>
    </row>
    <row r="117" spans="2:68">
      <c r="B117" s="90">
        <v>2010</v>
      </c>
      <c r="C117" s="74">
        <v>2.0098563</v>
      </c>
      <c r="D117" s="74">
        <v>0</v>
      </c>
      <c r="E117" s="74">
        <v>0.1408413</v>
      </c>
      <c r="F117" s="74">
        <v>0.26690829999999999</v>
      </c>
      <c r="G117" s="74">
        <v>0</v>
      </c>
      <c r="H117" s="74">
        <v>0.2420226</v>
      </c>
      <c r="I117" s="74">
        <v>0.13340879999999999</v>
      </c>
      <c r="J117" s="74">
        <v>1.0071673000000001</v>
      </c>
      <c r="K117" s="74">
        <v>0.91760679999999994</v>
      </c>
      <c r="L117" s="74">
        <v>1.9466185</v>
      </c>
      <c r="M117" s="74">
        <v>2.6252013999999999</v>
      </c>
      <c r="N117" s="74">
        <v>4.9323572999999996</v>
      </c>
      <c r="O117" s="74">
        <v>5.3597928000000001</v>
      </c>
      <c r="P117" s="74">
        <v>11.966998</v>
      </c>
      <c r="Q117" s="74">
        <v>33.136645000000001</v>
      </c>
      <c r="R117" s="74">
        <v>68.173846999999995</v>
      </c>
      <c r="S117" s="74">
        <v>161.00380999999999</v>
      </c>
      <c r="T117" s="74">
        <v>430.14348000000001</v>
      </c>
      <c r="U117" s="74">
        <v>12.226665000000001</v>
      </c>
      <c r="V117" s="74">
        <v>13.079882</v>
      </c>
      <c r="X117" s="90">
        <v>2010</v>
      </c>
      <c r="Y117" s="74">
        <v>1.4130480999999999</v>
      </c>
      <c r="Z117" s="74">
        <v>0</v>
      </c>
      <c r="AA117" s="74">
        <v>0.14826130000000001</v>
      </c>
      <c r="AB117" s="74">
        <v>0</v>
      </c>
      <c r="AC117" s="74">
        <v>0.1280433</v>
      </c>
      <c r="AD117" s="74">
        <v>0.2497231</v>
      </c>
      <c r="AE117" s="74">
        <v>0.2671579</v>
      </c>
      <c r="AF117" s="74">
        <v>0.37209809999999999</v>
      </c>
      <c r="AG117" s="74">
        <v>0.64578789999999997</v>
      </c>
      <c r="AH117" s="74">
        <v>1.1476123</v>
      </c>
      <c r="AI117" s="74">
        <v>2.3071839000000001</v>
      </c>
      <c r="AJ117" s="74">
        <v>3.6384254</v>
      </c>
      <c r="AK117" s="74">
        <v>6.0266579</v>
      </c>
      <c r="AL117" s="74">
        <v>8.9685313999999998</v>
      </c>
      <c r="AM117" s="74">
        <v>25.217255999999999</v>
      </c>
      <c r="AN117" s="74">
        <v>43.912242999999997</v>
      </c>
      <c r="AO117" s="74">
        <v>118.88946</v>
      </c>
      <c r="AP117" s="74">
        <v>387.04365000000001</v>
      </c>
      <c r="AQ117" s="74">
        <v>14.976610000000001</v>
      </c>
      <c r="AR117" s="74">
        <v>10.536125</v>
      </c>
      <c r="AT117" s="90">
        <v>2010</v>
      </c>
      <c r="AU117" s="74">
        <v>1.7193806</v>
      </c>
      <c r="AV117" s="74">
        <v>0</v>
      </c>
      <c r="AW117" s="74">
        <v>0.1444561</v>
      </c>
      <c r="AX117" s="74">
        <v>0.13698179999999999</v>
      </c>
      <c r="AY117" s="74">
        <v>6.2303200000000003E-2</v>
      </c>
      <c r="AZ117" s="74">
        <v>0.24581259999999999</v>
      </c>
      <c r="BA117" s="74">
        <v>0.20024069999999999</v>
      </c>
      <c r="BB117" s="74">
        <v>0.68726549999999997</v>
      </c>
      <c r="BC117" s="74">
        <v>0.78068990000000005</v>
      </c>
      <c r="BD117" s="74">
        <v>1.5436029</v>
      </c>
      <c r="BE117" s="74">
        <v>2.4647692000000001</v>
      </c>
      <c r="BF117" s="74">
        <v>4.2800269000000002</v>
      </c>
      <c r="BG117" s="74">
        <v>5.6933113999999998</v>
      </c>
      <c r="BH117" s="74">
        <v>10.458005999999999</v>
      </c>
      <c r="BI117" s="74">
        <v>29.082387000000001</v>
      </c>
      <c r="BJ117" s="74">
        <v>55.110148000000002</v>
      </c>
      <c r="BK117" s="74">
        <v>136.84711999999999</v>
      </c>
      <c r="BL117" s="74">
        <v>401.71343000000002</v>
      </c>
      <c r="BM117" s="74">
        <v>13.607633999999999</v>
      </c>
      <c r="BN117" s="74">
        <v>11.632662</v>
      </c>
      <c r="BP117" s="90">
        <v>2010</v>
      </c>
    </row>
    <row r="118" spans="2:68">
      <c r="B118" s="90">
        <v>2011</v>
      </c>
      <c r="C118" s="74">
        <v>1.6031485999999999</v>
      </c>
      <c r="D118" s="74">
        <v>0</v>
      </c>
      <c r="E118" s="74">
        <v>0</v>
      </c>
      <c r="F118" s="74">
        <v>0.1339407</v>
      </c>
      <c r="G118" s="74">
        <v>0</v>
      </c>
      <c r="H118" s="74">
        <v>0</v>
      </c>
      <c r="I118" s="74">
        <v>0.13000329999999999</v>
      </c>
      <c r="J118" s="74">
        <v>0.51137549999999998</v>
      </c>
      <c r="K118" s="74">
        <v>0.88973849999999999</v>
      </c>
      <c r="L118" s="74">
        <v>1.3086487</v>
      </c>
      <c r="M118" s="74">
        <v>1.2168296000000001</v>
      </c>
      <c r="N118" s="74">
        <v>4.2291664000000004</v>
      </c>
      <c r="O118" s="74">
        <v>7.1989764000000003</v>
      </c>
      <c r="P118" s="74">
        <v>14.549196</v>
      </c>
      <c r="Q118" s="74">
        <v>31.066679000000001</v>
      </c>
      <c r="R118" s="74">
        <v>69.656476999999995</v>
      </c>
      <c r="S118" s="74">
        <v>164.76712000000001</v>
      </c>
      <c r="T118" s="74">
        <v>476.01927000000001</v>
      </c>
      <c r="U118" s="74">
        <v>13.059628</v>
      </c>
      <c r="V118" s="74">
        <v>13.631366</v>
      </c>
      <c r="X118" s="90">
        <v>2011</v>
      </c>
      <c r="Y118" s="74">
        <v>1.4092705000000001</v>
      </c>
      <c r="Z118" s="74">
        <v>0.14805409999999999</v>
      </c>
      <c r="AA118" s="74">
        <v>0</v>
      </c>
      <c r="AB118" s="74">
        <v>0</v>
      </c>
      <c r="AC118" s="74">
        <v>0.1268725</v>
      </c>
      <c r="AD118" s="74">
        <v>0.1223861</v>
      </c>
      <c r="AE118" s="74">
        <v>0</v>
      </c>
      <c r="AF118" s="74">
        <v>0.12630949999999999</v>
      </c>
      <c r="AG118" s="74">
        <v>0.74953530000000002</v>
      </c>
      <c r="AH118" s="74">
        <v>1.4144452999999999</v>
      </c>
      <c r="AI118" s="74">
        <v>2.5184375999999999</v>
      </c>
      <c r="AJ118" s="74">
        <v>3.8580017999999998</v>
      </c>
      <c r="AK118" s="74">
        <v>4.8796198000000004</v>
      </c>
      <c r="AL118" s="74">
        <v>14.166460000000001</v>
      </c>
      <c r="AM118" s="74">
        <v>23.489706000000002</v>
      </c>
      <c r="AN118" s="74">
        <v>52.345547000000003</v>
      </c>
      <c r="AO118" s="74">
        <v>103.76391</v>
      </c>
      <c r="AP118" s="74">
        <v>353.44772</v>
      </c>
      <c r="AQ118" s="74">
        <v>14.400555000000001</v>
      </c>
      <c r="AR118" s="74">
        <v>10.126429</v>
      </c>
      <c r="AT118" s="90">
        <v>2011</v>
      </c>
      <c r="AU118" s="74">
        <v>1.5087984000000001</v>
      </c>
      <c r="AV118" s="74">
        <v>7.2065100000000007E-2</v>
      </c>
      <c r="AW118" s="74">
        <v>0</v>
      </c>
      <c r="AX118" s="74">
        <v>6.8801399999999999E-2</v>
      </c>
      <c r="AY118" s="74">
        <v>6.2047699999999997E-2</v>
      </c>
      <c r="AZ118" s="74">
        <v>6.0307399999999997E-2</v>
      </c>
      <c r="BA118" s="74">
        <v>6.5097299999999997E-2</v>
      </c>
      <c r="BB118" s="74">
        <v>0.31768020000000002</v>
      </c>
      <c r="BC118" s="74">
        <v>0.81902969999999997</v>
      </c>
      <c r="BD118" s="74">
        <v>1.3620117</v>
      </c>
      <c r="BE118" s="74">
        <v>1.8740843</v>
      </c>
      <c r="BF118" s="74">
        <v>4.0419372999999998</v>
      </c>
      <c r="BG118" s="74">
        <v>6.0358891000000003</v>
      </c>
      <c r="BH118" s="74">
        <v>14.356674</v>
      </c>
      <c r="BI118" s="74">
        <v>27.210099</v>
      </c>
      <c r="BJ118" s="74">
        <v>60.357379999999999</v>
      </c>
      <c r="BK118" s="74">
        <v>129.94559000000001</v>
      </c>
      <c r="BL118" s="74">
        <v>395.68194</v>
      </c>
      <c r="BM118" s="74">
        <v>13.733199000000001</v>
      </c>
      <c r="BN118" s="74">
        <v>11.525772</v>
      </c>
      <c r="BP118" s="90">
        <v>2011</v>
      </c>
    </row>
    <row r="119" spans="2:68">
      <c r="B119" s="90">
        <v>2012</v>
      </c>
      <c r="C119" s="74">
        <v>1.0427230000000001</v>
      </c>
      <c r="D119" s="74">
        <v>0</v>
      </c>
      <c r="E119" s="74">
        <v>0</v>
      </c>
      <c r="F119" s="74">
        <v>0</v>
      </c>
      <c r="G119" s="74">
        <v>0</v>
      </c>
      <c r="H119" s="74">
        <v>0.1162774</v>
      </c>
      <c r="I119" s="74">
        <v>0.12531629999999999</v>
      </c>
      <c r="J119" s="74">
        <v>1.2885568000000001</v>
      </c>
      <c r="K119" s="74">
        <v>1.6078105</v>
      </c>
      <c r="L119" s="74">
        <v>1.5799867999999999</v>
      </c>
      <c r="M119" s="74">
        <v>2.2550397000000002</v>
      </c>
      <c r="N119" s="74">
        <v>5.0447274000000002</v>
      </c>
      <c r="O119" s="74">
        <v>7.5511467000000003</v>
      </c>
      <c r="P119" s="74">
        <v>17.920193999999999</v>
      </c>
      <c r="Q119" s="74">
        <v>28.376614</v>
      </c>
      <c r="R119" s="74">
        <v>77.606567999999996</v>
      </c>
      <c r="S119" s="74">
        <v>165.12447</v>
      </c>
      <c r="T119" s="74">
        <v>472.67657000000003</v>
      </c>
      <c r="U119" s="74">
        <v>13.771793000000001</v>
      </c>
      <c r="V119" s="74">
        <v>14.056533999999999</v>
      </c>
      <c r="X119" s="90">
        <v>2012</v>
      </c>
      <c r="Y119" s="74">
        <v>0.27492620000000001</v>
      </c>
      <c r="Z119" s="74">
        <v>0</v>
      </c>
      <c r="AA119" s="74">
        <v>0.14760999999999999</v>
      </c>
      <c r="AB119" s="74">
        <v>0.42214040000000003</v>
      </c>
      <c r="AC119" s="74">
        <v>0.25074380000000002</v>
      </c>
      <c r="AD119" s="74">
        <v>0.1192242</v>
      </c>
      <c r="AE119" s="74">
        <v>0.25255300000000003</v>
      </c>
      <c r="AF119" s="74">
        <v>0.38411260000000003</v>
      </c>
      <c r="AG119" s="74">
        <v>0.72669309999999998</v>
      </c>
      <c r="AH119" s="74">
        <v>1.1624167000000001</v>
      </c>
      <c r="AI119" s="74">
        <v>2.2090402</v>
      </c>
      <c r="AJ119" s="74">
        <v>2.8997106000000001</v>
      </c>
      <c r="AK119" s="74">
        <v>6.0013787000000001</v>
      </c>
      <c r="AL119" s="74">
        <v>8.1675515000000001</v>
      </c>
      <c r="AM119" s="74">
        <v>25.750872000000001</v>
      </c>
      <c r="AN119" s="74">
        <v>49.837372999999999</v>
      </c>
      <c r="AO119" s="74">
        <v>112.47035</v>
      </c>
      <c r="AP119" s="74">
        <v>384.29192999999998</v>
      </c>
      <c r="AQ119" s="74">
        <v>15.156973000000001</v>
      </c>
      <c r="AR119" s="74">
        <v>10.451248</v>
      </c>
      <c r="AT119" s="90">
        <v>2012</v>
      </c>
      <c r="AU119" s="74">
        <v>0.66903509999999999</v>
      </c>
      <c r="AV119" s="74">
        <v>0</v>
      </c>
      <c r="AW119" s="74">
        <v>7.1946899999999994E-2</v>
      </c>
      <c r="AX119" s="74">
        <v>0.2054367</v>
      </c>
      <c r="AY119" s="74">
        <v>0.12279139999999999</v>
      </c>
      <c r="AZ119" s="74">
        <v>0.1177324</v>
      </c>
      <c r="BA119" s="74">
        <v>0.18869179999999999</v>
      </c>
      <c r="BB119" s="74">
        <v>0.83489449999999998</v>
      </c>
      <c r="BC119" s="74">
        <v>1.1626406</v>
      </c>
      <c r="BD119" s="74">
        <v>1.369194</v>
      </c>
      <c r="BE119" s="74">
        <v>2.2318028999999999</v>
      </c>
      <c r="BF119" s="74">
        <v>3.9598296999999998</v>
      </c>
      <c r="BG119" s="74">
        <v>6.7716186</v>
      </c>
      <c r="BH119" s="74">
        <v>13.013228</v>
      </c>
      <c r="BI119" s="74">
        <v>27.038633000000001</v>
      </c>
      <c r="BJ119" s="74">
        <v>62.792755999999997</v>
      </c>
      <c r="BK119" s="74">
        <v>135.25263000000001</v>
      </c>
      <c r="BL119" s="74">
        <v>415.19529</v>
      </c>
      <c r="BM119" s="74">
        <v>14.467658</v>
      </c>
      <c r="BN119" s="74">
        <v>11.983802000000001</v>
      </c>
      <c r="BP119" s="90">
        <v>2012</v>
      </c>
    </row>
    <row r="120" spans="2:68">
      <c r="B120" s="90">
        <v>2013</v>
      </c>
      <c r="C120" s="74">
        <v>1.5328803</v>
      </c>
      <c r="D120" s="74">
        <v>0</v>
      </c>
      <c r="E120" s="74">
        <v>0</v>
      </c>
      <c r="F120" s="74">
        <v>0</v>
      </c>
      <c r="G120" s="74">
        <v>0.35735129999999998</v>
      </c>
      <c r="H120" s="74">
        <v>0.5716154</v>
      </c>
      <c r="I120" s="74">
        <v>0.2409203</v>
      </c>
      <c r="J120" s="74">
        <v>0.1289411</v>
      </c>
      <c r="K120" s="74">
        <v>1.2192727999999999</v>
      </c>
      <c r="L120" s="74">
        <v>3.8286102999999998</v>
      </c>
      <c r="M120" s="74">
        <v>3.6595040999999999</v>
      </c>
      <c r="N120" s="74">
        <v>6.2798933999999997</v>
      </c>
      <c r="O120" s="74">
        <v>10.892697</v>
      </c>
      <c r="P120" s="74">
        <v>18.442381999999998</v>
      </c>
      <c r="Q120" s="74">
        <v>45.089798999999999</v>
      </c>
      <c r="R120" s="74">
        <v>85.817018000000004</v>
      </c>
      <c r="S120" s="74">
        <v>202.50738000000001</v>
      </c>
      <c r="T120" s="74">
        <v>500.88087999999999</v>
      </c>
      <c r="U120" s="74">
        <v>16.339067</v>
      </c>
      <c r="V120" s="74">
        <v>16.301534</v>
      </c>
      <c r="X120" s="90">
        <v>2013</v>
      </c>
      <c r="Y120" s="74">
        <v>0.40456619999999999</v>
      </c>
      <c r="Z120" s="74">
        <v>0</v>
      </c>
      <c r="AA120" s="74">
        <v>0.14704</v>
      </c>
      <c r="AB120" s="74">
        <v>0</v>
      </c>
      <c r="AC120" s="74">
        <v>0.37213829999999998</v>
      </c>
      <c r="AD120" s="74">
        <v>0.11663850000000001</v>
      </c>
      <c r="AE120" s="74">
        <v>0.85116210000000003</v>
      </c>
      <c r="AF120" s="74">
        <v>0.64328870000000005</v>
      </c>
      <c r="AG120" s="74">
        <v>0.83412180000000002</v>
      </c>
      <c r="AH120" s="74">
        <v>2.3254492</v>
      </c>
      <c r="AI120" s="74">
        <v>2.9405109</v>
      </c>
      <c r="AJ120" s="74">
        <v>4.8262273999999996</v>
      </c>
      <c r="AK120" s="74">
        <v>7.325494</v>
      </c>
      <c r="AL120" s="74">
        <v>13.631281</v>
      </c>
      <c r="AM120" s="74">
        <v>30.911047</v>
      </c>
      <c r="AN120" s="74">
        <v>58.983243999999999</v>
      </c>
      <c r="AO120" s="74">
        <v>132.46983</v>
      </c>
      <c r="AP120" s="74">
        <v>389.75027999999998</v>
      </c>
      <c r="AQ120" s="74">
        <v>16.881827999999999</v>
      </c>
      <c r="AR120" s="74">
        <v>11.819269</v>
      </c>
      <c r="AT120" s="90">
        <v>2013</v>
      </c>
      <c r="AU120" s="74">
        <v>0.98400980000000005</v>
      </c>
      <c r="AV120" s="74">
        <v>0</v>
      </c>
      <c r="AW120" s="74">
        <v>7.1689000000000003E-2</v>
      </c>
      <c r="AX120" s="74">
        <v>0</v>
      </c>
      <c r="AY120" s="74">
        <v>0.3645949</v>
      </c>
      <c r="AZ120" s="74">
        <v>0.34640749999999998</v>
      </c>
      <c r="BA120" s="74">
        <v>0.54461119999999996</v>
      </c>
      <c r="BB120" s="74">
        <v>0.38639780000000001</v>
      </c>
      <c r="BC120" s="74">
        <v>1.0244869999999999</v>
      </c>
      <c r="BD120" s="74">
        <v>3.0688887</v>
      </c>
      <c r="BE120" s="74">
        <v>3.2960471</v>
      </c>
      <c r="BF120" s="74">
        <v>5.5427225</v>
      </c>
      <c r="BG120" s="74">
        <v>9.0906531000000008</v>
      </c>
      <c r="BH120" s="74">
        <v>16.023326000000001</v>
      </c>
      <c r="BI120" s="74">
        <v>37.850745000000003</v>
      </c>
      <c r="BJ120" s="74">
        <v>71.583787000000001</v>
      </c>
      <c r="BK120" s="74">
        <v>162.98308</v>
      </c>
      <c r="BL120" s="74">
        <v>429.23259000000002</v>
      </c>
      <c r="BM120" s="74">
        <v>16.611806000000001</v>
      </c>
      <c r="BN120" s="74">
        <v>13.73546</v>
      </c>
      <c r="BP120" s="90">
        <v>2013</v>
      </c>
    </row>
    <row r="121" spans="2:68">
      <c r="B121" s="90">
        <v>2014</v>
      </c>
      <c r="C121" s="74">
        <v>1.6430572000000001</v>
      </c>
      <c r="D121" s="74">
        <v>0</v>
      </c>
      <c r="E121" s="74">
        <v>0</v>
      </c>
      <c r="F121" s="74">
        <v>0.1325576</v>
      </c>
      <c r="G121" s="74">
        <v>0.35369729999999999</v>
      </c>
      <c r="H121" s="74">
        <v>0</v>
      </c>
      <c r="I121" s="74">
        <v>0.35126669999999999</v>
      </c>
      <c r="J121" s="74">
        <v>0.38635000000000003</v>
      </c>
      <c r="K121" s="74">
        <v>1.3372885000000001</v>
      </c>
      <c r="L121" s="74">
        <v>2.5035907000000002</v>
      </c>
      <c r="M121" s="74">
        <v>3.6305546999999998</v>
      </c>
      <c r="N121" s="74">
        <v>6.3058930999999996</v>
      </c>
      <c r="O121" s="74">
        <v>13.830814</v>
      </c>
      <c r="P121" s="74">
        <v>20.164629999999999</v>
      </c>
      <c r="Q121" s="74">
        <v>39.143461000000002</v>
      </c>
      <c r="R121" s="74">
        <v>89.640738999999996</v>
      </c>
      <c r="S121" s="74">
        <v>163.58105</v>
      </c>
      <c r="T121" s="74">
        <v>507.19596000000001</v>
      </c>
      <c r="U121" s="74">
        <v>16.181166000000001</v>
      </c>
      <c r="V121" s="74">
        <v>15.736369</v>
      </c>
      <c r="X121" s="90">
        <v>2014</v>
      </c>
      <c r="Y121" s="74">
        <v>0.53317479999999995</v>
      </c>
      <c r="Z121" s="74">
        <v>0</v>
      </c>
      <c r="AA121" s="74">
        <v>0</v>
      </c>
      <c r="AB121" s="74">
        <v>0</v>
      </c>
      <c r="AC121" s="74">
        <v>0.12293320000000001</v>
      </c>
      <c r="AD121" s="74">
        <v>0.45789380000000002</v>
      </c>
      <c r="AE121" s="74">
        <v>0.47031319999999999</v>
      </c>
      <c r="AF121" s="74">
        <v>1.1559936</v>
      </c>
      <c r="AG121" s="74">
        <v>0.83235530000000002</v>
      </c>
      <c r="AH121" s="74">
        <v>0.8963006</v>
      </c>
      <c r="AI121" s="74">
        <v>2.5303580000000001</v>
      </c>
      <c r="AJ121" s="74">
        <v>5.9750272000000004</v>
      </c>
      <c r="AK121" s="74">
        <v>8.8869486999999996</v>
      </c>
      <c r="AL121" s="74">
        <v>12.97335</v>
      </c>
      <c r="AM121" s="74">
        <v>30.306529000000001</v>
      </c>
      <c r="AN121" s="74">
        <v>59.945335</v>
      </c>
      <c r="AO121" s="74">
        <v>134.41557</v>
      </c>
      <c r="AP121" s="74">
        <v>431.28987000000001</v>
      </c>
      <c r="AQ121" s="74">
        <v>18.098206000000001</v>
      </c>
      <c r="AR121" s="74">
        <v>12.417697</v>
      </c>
      <c r="AT121" s="90">
        <v>2014</v>
      </c>
      <c r="AU121" s="74">
        <v>1.1028713000000001</v>
      </c>
      <c r="AV121" s="74">
        <v>0</v>
      </c>
      <c r="AW121" s="74">
        <v>0</v>
      </c>
      <c r="AX121" s="74">
        <v>6.7994399999999997E-2</v>
      </c>
      <c r="AY121" s="74">
        <v>0.240727</v>
      </c>
      <c r="AZ121" s="74">
        <v>0.22776640000000001</v>
      </c>
      <c r="BA121" s="74">
        <v>0.41066580000000003</v>
      </c>
      <c r="BB121" s="74">
        <v>0.77167989999999997</v>
      </c>
      <c r="BC121" s="74">
        <v>1.0820253</v>
      </c>
      <c r="BD121" s="74">
        <v>1.6884235000000001</v>
      </c>
      <c r="BE121" s="74">
        <v>3.0737036</v>
      </c>
      <c r="BF121" s="74">
        <v>6.1379039000000004</v>
      </c>
      <c r="BG121" s="74">
        <v>11.320546</v>
      </c>
      <c r="BH121" s="74">
        <v>16.545629999999999</v>
      </c>
      <c r="BI121" s="74">
        <v>34.631566999999997</v>
      </c>
      <c r="BJ121" s="74">
        <v>73.932901999999999</v>
      </c>
      <c r="BK121" s="74">
        <v>147.22071</v>
      </c>
      <c r="BL121" s="74">
        <v>458.67518999999999</v>
      </c>
      <c r="BM121" s="74">
        <v>17.145399000000001</v>
      </c>
      <c r="BN121" s="74">
        <v>13.873497</v>
      </c>
      <c r="BP121" s="90">
        <v>2014</v>
      </c>
    </row>
    <row r="122" spans="2:68">
      <c r="B122" s="90">
        <v>2015</v>
      </c>
      <c r="C122" s="74">
        <v>1.1291808000000001</v>
      </c>
      <c r="D122" s="74">
        <v>0</v>
      </c>
      <c r="E122" s="74">
        <v>0</v>
      </c>
      <c r="F122" s="74">
        <v>0.13289090000000001</v>
      </c>
      <c r="G122" s="74">
        <v>0</v>
      </c>
      <c r="H122" s="74">
        <v>0.33494629999999997</v>
      </c>
      <c r="I122" s="74">
        <v>0.34290929999999997</v>
      </c>
      <c r="J122" s="74">
        <v>1.0186968999999999</v>
      </c>
      <c r="K122" s="74">
        <v>2.0750736999999999</v>
      </c>
      <c r="L122" s="74">
        <v>2.6052453999999998</v>
      </c>
      <c r="M122" s="74">
        <v>5.5872019000000002</v>
      </c>
      <c r="N122" s="74">
        <v>8.1650925000000001</v>
      </c>
      <c r="O122" s="74">
        <v>12.570650000000001</v>
      </c>
      <c r="P122" s="74">
        <v>19.712821000000002</v>
      </c>
      <c r="Q122" s="74">
        <v>46.844371000000002</v>
      </c>
      <c r="R122" s="74">
        <v>82.191046</v>
      </c>
      <c r="S122" s="74">
        <v>195.63634999999999</v>
      </c>
      <c r="T122" s="74">
        <v>508.48838000000001</v>
      </c>
      <c r="U122" s="74">
        <v>17.374538999999999</v>
      </c>
      <c r="V122" s="74">
        <v>16.589348999999999</v>
      </c>
      <c r="X122" s="90">
        <v>2015</v>
      </c>
      <c r="Y122" s="74">
        <v>0.92650319999999997</v>
      </c>
      <c r="Z122" s="74">
        <v>0</v>
      </c>
      <c r="AA122" s="74">
        <v>0</v>
      </c>
      <c r="AB122" s="74">
        <v>0</v>
      </c>
      <c r="AC122" s="74">
        <v>0</v>
      </c>
      <c r="AD122" s="74">
        <v>0</v>
      </c>
      <c r="AE122" s="74">
        <v>0.22794</v>
      </c>
      <c r="AF122" s="74">
        <v>0.76176840000000001</v>
      </c>
      <c r="AG122" s="74">
        <v>1.0766039999999999</v>
      </c>
      <c r="AH122" s="74">
        <v>1.6369745</v>
      </c>
      <c r="AI122" s="74">
        <v>3.5429091000000001</v>
      </c>
      <c r="AJ122" s="74">
        <v>4.7600201999999996</v>
      </c>
      <c r="AK122" s="74">
        <v>8.4134265999999993</v>
      </c>
      <c r="AL122" s="74">
        <v>14.233093</v>
      </c>
      <c r="AM122" s="74">
        <v>27.186496999999999</v>
      </c>
      <c r="AN122" s="74">
        <v>66.176160999999993</v>
      </c>
      <c r="AO122" s="74">
        <v>148.2097</v>
      </c>
      <c r="AP122" s="74">
        <v>423.81581999999997</v>
      </c>
      <c r="AQ122" s="74">
        <v>18.401209000000001</v>
      </c>
      <c r="AR122" s="74">
        <v>12.649518</v>
      </c>
      <c r="AT122" s="90">
        <v>2015</v>
      </c>
      <c r="AU122" s="74">
        <v>1.0305512999999999</v>
      </c>
      <c r="AV122" s="74">
        <v>0</v>
      </c>
      <c r="AW122" s="74">
        <v>0</v>
      </c>
      <c r="AX122" s="74">
        <v>6.8033899999999994E-2</v>
      </c>
      <c r="AY122" s="74">
        <v>0</v>
      </c>
      <c r="AZ122" s="74">
        <v>0.1679707</v>
      </c>
      <c r="BA122" s="74">
        <v>0.2853407</v>
      </c>
      <c r="BB122" s="74">
        <v>0.89004280000000002</v>
      </c>
      <c r="BC122" s="74">
        <v>1.5707977</v>
      </c>
      <c r="BD122" s="74">
        <v>2.1129060000000002</v>
      </c>
      <c r="BE122" s="74">
        <v>4.5514950000000001</v>
      </c>
      <c r="BF122" s="74">
        <v>6.4331725000000004</v>
      </c>
      <c r="BG122" s="74">
        <v>10.451072999999999</v>
      </c>
      <c r="BH122" s="74">
        <v>16.949459999999998</v>
      </c>
      <c r="BI122" s="74">
        <v>36.810060999999997</v>
      </c>
      <c r="BJ122" s="74">
        <v>73.747247999999999</v>
      </c>
      <c r="BK122" s="74">
        <v>169.1447</v>
      </c>
      <c r="BL122" s="74">
        <v>454.85077999999999</v>
      </c>
      <c r="BM122" s="74">
        <v>17.891337</v>
      </c>
      <c r="BN122" s="74">
        <v>14.393717000000001</v>
      </c>
      <c r="BP122" s="90">
        <v>2015</v>
      </c>
    </row>
    <row r="123" spans="2:68">
      <c r="B123" s="90">
        <v>2016</v>
      </c>
      <c r="C123" s="74">
        <v>1.2377876999999999</v>
      </c>
      <c r="D123" s="74">
        <v>0</v>
      </c>
      <c r="E123" s="74">
        <v>0</v>
      </c>
      <c r="F123" s="74">
        <v>0</v>
      </c>
      <c r="G123" s="74">
        <v>0</v>
      </c>
      <c r="H123" s="74">
        <v>0.11016430000000001</v>
      </c>
      <c r="I123" s="74">
        <v>0.22419990000000001</v>
      </c>
      <c r="J123" s="74">
        <v>0.8729616</v>
      </c>
      <c r="K123" s="74">
        <v>2.8478034999999999</v>
      </c>
      <c r="L123" s="74">
        <v>2.2910441000000001</v>
      </c>
      <c r="M123" s="74">
        <v>4.8506269</v>
      </c>
      <c r="N123" s="74">
        <v>7.5994352000000003</v>
      </c>
      <c r="O123" s="74">
        <v>8.6262872999999995</v>
      </c>
      <c r="P123" s="74">
        <v>19.860467</v>
      </c>
      <c r="Q123" s="74">
        <v>44.409751</v>
      </c>
      <c r="R123" s="74">
        <v>83.075075999999996</v>
      </c>
      <c r="S123" s="74">
        <v>192.59069</v>
      </c>
      <c r="T123" s="74">
        <v>495.98856999999998</v>
      </c>
      <c r="U123" s="74">
        <v>17.112333</v>
      </c>
      <c r="V123" s="74">
        <v>16.068148999999998</v>
      </c>
      <c r="X123" s="90">
        <v>2016</v>
      </c>
      <c r="Y123" s="74">
        <v>0.91415679999999999</v>
      </c>
      <c r="Z123" s="74">
        <v>0</v>
      </c>
      <c r="AA123" s="74">
        <v>0</v>
      </c>
      <c r="AB123" s="74">
        <v>0</v>
      </c>
      <c r="AC123" s="74">
        <v>0</v>
      </c>
      <c r="AD123" s="74">
        <v>0.44122790000000001</v>
      </c>
      <c r="AE123" s="74">
        <v>0.33258539999999998</v>
      </c>
      <c r="AF123" s="74">
        <v>0.49652800000000002</v>
      </c>
      <c r="AG123" s="74">
        <v>0.97663880000000003</v>
      </c>
      <c r="AH123" s="74">
        <v>2.0750383000000001</v>
      </c>
      <c r="AI123" s="74">
        <v>3.0546476</v>
      </c>
      <c r="AJ123" s="74">
        <v>5.1849498000000001</v>
      </c>
      <c r="AK123" s="74">
        <v>8.8415341999999999</v>
      </c>
      <c r="AL123" s="74">
        <v>13.742564</v>
      </c>
      <c r="AM123" s="74">
        <v>28.013366999999999</v>
      </c>
      <c r="AN123" s="74">
        <v>56.552346999999997</v>
      </c>
      <c r="AO123" s="74">
        <v>140.93373</v>
      </c>
      <c r="AP123" s="74">
        <v>421.49874</v>
      </c>
      <c r="AQ123" s="74">
        <v>18.083556999999999</v>
      </c>
      <c r="AR123" s="74">
        <v>12.295858000000001</v>
      </c>
      <c r="AT123" s="90">
        <v>2016</v>
      </c>
      <c r="AU123" s="74">
        <v>1.0803075</v>
      </c>
      <c r="AV123" s="74">
        <v>0</v>
      </c>
      <c r="AW123" s="74">
        <v>0</v>
      </c>
      <c r="AX123" s="74">
        <v>0</v>
      </c>
      <c r="AY123" s="74">
        <v>0</v>
      </c>
      <c r="AZ123" s="74">
        <v>0.27558899999999997</v>
      </c>
      <c r="BA123" s="74">
        <v>0.27869359999999999</v>
      </c>
      <c r="BB123" s="74">
        <v>0.68430860000000004</v>
      </c>
      <c r="BC123" s="74">
        <v>1.9056096</v>
      </c>
      <c r="BD123" s="74">
        <v>2.1807805</v>
      </c>
      <c r="BE123" s="74">
        <v>3.9393571000000001</v>
      </c>
      <c r="BF123" s="74">
        <v>6.3689305000000003</v>
      </c>
      <c r="BG123" s="74">
        <v>8.7363619000000003</v>
      </c>
      <c r="BH123" s="74">
        <v>16.763434</v>
      </c>
      <c r="BI123" s="74">
        <v>36.059474999999999</v>
      </c>
      <c r="BJ123" s="74">
        <v>69.103194000000002</v>
      </c>
      <c r="BK123" s="74">
        <v>163.91893999999999</v>
      </c>
      <c r="BL123" s="74">
        <v>449.15978999999999</v>
      </c>
      <c r="BM123" s="74">
        <v>17.601655000000001</v>
      </c>
      <c r="BN123" s="74">
        <v>13.974987</v>
      </c>
      <c r="BP123" s="90">
        <v>2016</v>
      </c>
    </row>
    <row r="124" spans="2:68">
      <c r="B124" s="90">
        <v>2017</v>
      </c>
      <c r="C124" s="74">
        <v>0.61798739999999996</v>
      </c>
      <c r="D124" s="74">
        <v>0.12271170000000001</v>
      </c>
      <c r="E124" s="74">
        <v>0.13194929999999999</v>
      </c>
      <c r="F124" s="74">
        <v>0</v>
      </c>
      <c r="G124" s="74">
        <v>0.1141895</v>
      </c>
      <c r="H124" s="74">
        <v>0.21648000000000001</v>
      </c>
      <c r="I124" s="74">
        <v>0.4394885</v>
      </c>
      <c r="J124" s="74">
        <v>0.72479439999999995</v>
      </c>
      <c r="K124" s="74">
        <v>2.004912</v>
      </c>
      <c r="L124" s="74">
        <v>2.7178578999999998</v>
      </c>
      <c r="M124" s="74">
        <v>5.2852796</v>
      </c>
      <c r="N124" s="74">
        <v>5.679805</v>
      </c>
      <c r="O124" s="74">
        <v>12.166968000000001</v>
      </c>
      <c r="P124" s="74">
        <v>22.839962</v>
      </c>
      <c r="Q124" s="74">
        <v>40.009107999999998</v>
      </c>
      <c r="R124" s="74">
        <v>77.472106999999994</v>
      </c>
      <c r="S124" s="74">
        <v>176.92447000000001</v>
      </c>
      <c r="T124" s="74">
        <v>504.16424000000001</v>
      </c>
      <c r="U124" s="74">
        <v>17.117035999999999</v>
      </c>
      <c r="V124" s="74">
        <v>15.765631000000001</v>
      </c>
      <c r="X124" s="90">
        <v>2017</v>
      </c>
      <c r="Y124" s="74">
        <v>0.7838096</v>
      </c>
      <c r="Z124" s="74">
        <v>0.1293417</v>
      </c>
      <c r="AA124" s="74">
        <v>0</v>
      </c>
      <c r="AB124" s="74">
        <v>0</v>
      </c>
      <c r="AC124" s="74">
        <v>0.11924220000000001</v>
      </c>
      <c r="AD124" s="74">
        <v>0.21690039999999999</v>
      </c>
      <c r="AE124" s="74">
        <v>0.43328680000000003</v>
      </c>
      <c r="AF124" s="74">
        <v>0.35952000000000001</v>
      </c>
      <c r="AG124" s="74">
        <v>1.3634599999999999</v>
      </c>
      <c r="AH124" s="74">
        <v>2.1414881000000001</v>
      </c>
      <c r="AI124" s="74">
        <v>3.5848901999999998</v>
      </c>
      <c r="AJ124" s="74">
        <v>4.9452251</v>
      </c>
      <c r="AK124" s="74">
        <v>9.3696289000000004</v>
      </c>
      <c r="AL124" s="74">
        <v>15.614008999999999</v>
      </c>
      <c r="AM124" s="74">
        <v>30.968197</v>
      </c>
      <c r="AN124" s="74">
        <v>60.072763999999999</v>
      </c>
      <c r="AO124" s="74">
        <v>144.12674000000001</v>
      </c>
      <c r="AP124" s="74">
        <v>419.23043999999999</v>
      </c>
      <c r="AQ124" s="74">
        <v>18.506881</v>
      </c>
      <c r="AR124" s="74">
        <v>12.645064</v>
      </c>
      <c r="AT124" s="90">
        <v>2017</v>
      </c>
      <c r="AU124" s="74">
        <v>0.69860339999999999</v>
      </c>
      <c r="AV124" s="74">
        <v>0.12593950000000001</v>
      </c>
      <c r="AW124" s="74">
        <v>6.7865499999999995E-2</v>
      </c>
      <c r="AX124" s="74">
        <v>0</v>
      </c>
      <c r="AY124" s="74">
        <v>0.11666120000000001</v>
      </c>
      <c r="AZ124" s="74">
        <v>0.21668999999999999</v>
      </c>
      <c r="BA124" s="74">
        <v>0.43636560000000002</v>
      </c>
      <c r="BB124" s="74">
        <v>0.5414293</v>
      </c>
      <c r="BC124" s="74">
        <v>1.6824410999999999</v>
      </c>
      <c r="BD124" s="74">
        <v>2.4242454000000002</v>
      </c>
      <c r="BE124" s="74">
        <v>4.4216857999999997</v>
      </c>
      <c r="BF124" s="74">
        <v>5.3054620000000003</v>
      </c>
      <c r="BG124" s="74">
        <v>10.732858999999999</v>
      </c>
      <c r="BH124" s="74">
        <v>19.161272</v>
      </c>
      <c r="BI124" s="74">
        <v>35.405070000000002</v>
      </c>
      <c r="BJ124" s="74">
        <v>68.345622000000006</v>
      </c>
      <c r="BK124" s="74">
        <v>158.80672999999999</v>
      </c>
      <c r="BL124" s="74">
        <v>451.09778</v>
      </c>
      <c r="BM124" s="74">
        <v>17.817207</v>
      </c>
      <c r="BN124" s="74">
        <v>14.011464999999999</v>
      </c>
      <c r="BP124" s="90">
        <v>2017</v>
      </c>
    </row>
    <row r="125" spans="2:68">
      <c r="B125" s="90">
        <v>2018</v>
      </c>
      <c r="C125" s="74">
        <v>1.4926877000000001</v>
      </c>
      <c r="D125" s="74">
        <v>0</v>
      </c>
      <c r="E125" s="74">
        <v>0</v>
      </c>
      <c r="F125" s="74">
        <v>0</v>
      </c>
      <c r="G125" s="74">
        <v>0.22571730000000001</v>
      </c>
      <c r="H125" s="74">
        <v>0.1066648</v>
      </c>
      <c r="I125" s="74">
        <v>0.65035790000000004</v>
      </c>
      <c r="J125" s="74">
        <v>0.81539470000000003</v>
      </c>
      <c r="K125" s="74">
        <v>1.13531</v>
      </c>
      <c r="L125" s="74">
        <v>1.2133493</v>
      </c>
      <c r="M125" s="74">
        <v>2.7856926999999998</v>
      </c>
      <c r="N125" s="74">
        <v>5.5813952999999996</v>
      </c>
      <c r="O125" s="74">
        <v>9.2256643</v>
      </c>
      <c r="P125" s="74">
        <v>15.419729999999999</v>
      </c>
      <c r="Q125" s="74">
        <v>31.280704</v>
      </c>
      <c r="R125" s="74">
        <v>63.400680000000001</v>
      </c>
      <c r="S125" s="74">
        <v>153.60419999999999</v>
      </c>
      <c r="T125" s="74">
        <v>414.99054000000001</v>
      </c>
      <c r="U125" s="74">
        <v>14.098331</v>
      </c>
      <c r="V125" s="74">
        <v>12.820228999999999</v>
      </c>
      <c r="X125" s="90">
        <v>2018</v>
      </c>
      <c r="Y125" s="74">
        <v>0.65806010000000004</v>
      </c>
      <c r="Z125" s="74">
        <v>0</v>
      </c>
      <c r="AA125" s="74">
        <v>0</v>
      </c>
      <c r="AB125" s="74">
        <v>0</v>
      </c>
      <c r="AC125" s="74">
        <v>0</v>
      </c>
      <c r="AD125" s="74">
        <v>0.21426999999999999</v>
      </c>
      <c r="AE125" s="74">
        <v>0.21321780000000001</v>
      </c>
      <c r="AF125" s="74">
        <v>0.345858</v>
      </c>
      <c r="AG125" s="74">
        <v>0.87240240000000002</v>
      </c>
      <c r="AH125" s="74">
        <v>1.7612228000000001</v>
      </c>
      <c r="AI125" s="74">
        <v>1.5421606999999999</v>
      </c>
      <c r="AJ125" s="74">
        <v>3.9701089000000001</v>
      </c>
      <c r="AK125" s="74">
        <v>7.3040579000000001</v>
      </c>
      <c r="AL125" s="74">
        <v>11.457618999999999</v>
      </c>
      <c r="AM125" s="74">
        <v>19.095269999999999</v>
      </c>
      <c r="AN125" s="74">
        <v>51.049954999999997</v>
      </c>
      <c r="AO125" s="74">
        <v>107.37025</v>
      </c>
      <c r="AP125" s="74">
        <v>359.77148</v>
      </c>
      <c r="AQ125" s="74">
        <v>14.981982</v>
      </c>
      <c r="AR125" s="74">
        <v>10.047641</v>
      </c>
      <c r="AT125" s="90">
        <v>2018</v>
      </c>
      <c r="AU125" s="74">
        <v>1.0871455999999999</v>
      </c>
      <c r="AV125" s="74">
        <v>0</v>
      </c>
      <c r="AW125" s="74">
        <v>0</v>
      </c>
      <c r="AX125" s="74">
        <v>0</v>
      </c>
      <c r="AY125" s="74">
        <v>0.1154892</v>
      </c>
      <c r="AZ125" s="74">
        <v>0.16034909999999999</v>
      </c>
      <c r="BA125" s="74">
        <v>0.42997410000000003</v>
      </c>
      <c r="BB125" s="74">
        <v>0.57941189999999998</v>
      </c>
      <c r="BC125" s="74">
        <v>1.0030612000000001</v>
      </c>
      <c r="BD125" s="74">
        <v>1.4917838999999999</v>
      </c>
      <c r="BE125" s="74">
        <v>2.1540737000000001</v>
      </c>
      <c r="BF125" s="74">
        <v>4.7608644</v>
      </c>
      <c r="BG125" s="74">
        <v>8.2386804999999992</v>
      </c>
      <c r="BH125" s="74">
        <v>13.390333</v>
      </c>
      <c r="BI125" s="74">
        <v>25.069728000000001</v>
      </c>
      <c r="BJ125" s="74">
        <v>56.945892999999998</v>
      </c>
      <c r="BK125" s="74">
        <v>128.18369000000001</v>
      </c>
      <c r="BL125" s="74">
        <v>380.67908</v>
      </c>
      <c r="BM125" s="74">
        <v>14.543405</v>
      </c>
      <c r="BN125" s="74">
        <v>11.28857</v>
      </c>
      <c r="BP125" s="90">
        <v>2018</v>
      </c>
    </row>
    <row r="126" spans="2:68">
      <c r="B126" s="90">
        <v>2019</v>
      </c>
      <c r="C126" s="74">
        <v>1.375208</v>
      </c>
      <c r="D126" s="74">
        <v>0.1204805</v>
      </c>
      <c r="E126" s="74">
        <v>0.1244408</v>
      </c>
      <c r="F126" s="74">
        <v>0</v>
      </c>
      <c r="G126" s="74">
        <v>0.33516820000000003</v>
      </c>
      <c r="H126" s="74">
        <v>0.3153513</v>
      </c>
      <c r="I126" s="74">
        <v>0.4276739</v>
      </c>
      <c r="J126" s="74">
        <v>0.67593449999999999</v>
      </c>
      <c r="K126" s="74">
        <v>0.63069920000000002</v>
      </c>
      <c r="L126" s="74">
        <v>2.5287434000000002</v>
      </c>
      <c r="M126" s="74">
        <v>3.6949453000000001</v>
      </c>
      <c r="N126" s="74">
        <v>6.6914996000000002</v>
      </c>
      <c r="O126" s="74">
        <v>8.7085127999999994</v>
      </c>
      <c r="P126" s="74">
        <v>18.260739999999998</v>
      </c>
      <c r="Q126" s="74">
        <v>32.215128</v>
      </c>
      <c r="R126" s="74">
        <v>72.464597999999995</v>
      </c>
      <c r="S126" s="74">
        <v>155.41926000000001</v>
      </c>
      <c r="T126" s="74">
        <v>480.35746</v>
      </c>
      <c r="U126" s="74">
        <v>15.95476</v>
      </c>
      <c r="V126" s="74">
        <v>14.271806</v>
      </c>
      <c r="X126" s="90">
        <v>2019</v>
      </c>
      <c r="Y126" s="74">
        <v>0.79506109999999997</v>
      </c>
      <c r="Z126" s="74">
        <v>0</v>
      </c>
      <c r="AA126" s="74">
        <v>0.1320132</v>
      </c>
      <c r="AB126" s="74">
        <v>0</v>
      </c>
      <c r="AC126" s="74">
        <v>0.1180766</v>
      </c>
      <c r="AD126" s="74">
        <v>0</v>
      </c>
      <c r="AE126" s="74">
        <v>0.1049924</v>
      </c>
      <c r="AF126" s="74">
        <v>0.1113364</v>
      </c>
      <c r="AG126" s="74">
        <v>0.86784030000000001</v>
      </c>
      <c r="AH126" s="74">
        <v>1.7580933999999999</v>
      </c>
      <c r="AI126" s="74">
        <v>2.9375065</v>
      </c>
      <c r="AJ126" s="74">
        <v>3.4118566000000001</v>
      </c>
      <c r="AK126" s="74">
        <v>6.9818946000000004</v>
      </c>
      <c r="AL126" s="74">
        <v>11.835851</v>
      </c>
      <c r="AM126" s="74">
        <v>21.565826000000001</v>
      </c>
      <c r="AN126" s="74">
        <v>46.339691000000002</v>
      </c>
      <c r="AO126" s="74">
        <v>98.908743000000001</v>
      </c>
      <c r="AP126" s="74">
        <v>404.99396999999999</v>
      </c>
      <c r="AQ126" s="74">
        <v>16.002006999999999</v>
      </c>
      <c r="AR126" s="74">
        <v>10.524884</v>
      </c>
      <c r="AT126" s="90">
        <v>2019</v>
      </c>
      <c r="AU126" s="74">
        <v>1.0935725000000001</v>
      </c>
      <c r="AV126" s="74">
        <v>6.1857299999999997E-2</v>
      </c>
      <c r="AW126" s="74">
        <v>0.12811520000000001</v>
      </c>
      <c r="AX126" s="74">
        <v>0</v>
      </c>
      <c r="AY126" s="74">
        <v>0.22962360000000001</v>
      </c>
      <c r="AZ126" s="74">
        <v>0.15831490000000001</v>
      </c>
      <c r="BA126" s="74">
        <v>0.26486670000000001</v>
      </c>
      <c r="BB126" s="74">
        <v>0.3919726</v>
      </c>
      <c r="BC126" s="74">
        <v>0.75029500000000005</v>
      </c>
      <c r="BD126" s="74">
        <v>2.1382129000000001</v>
      </c>
      <c r="BE126" s="74">
        <v>3.3100353999999998</v>
      </c>
      <c r="BF126" s="74">
        <v>5.0208591</v>
      </c>
      <c r="BG126" s="74">
        <v>7.8212675000000003</v>
      </c>
      <c r="BH126" s="74">
        <v>14.952335</v>
      </c>
      <c r="BI126" s="74">
        <v>26.769345000000001</v>
      </c>
      <c r="BJ126" s="74">
        <v>58.852580000000003</v>
      </c>
      <c r="BK126" s="74">
        <v>124.45835</v>
      </c>
      <c r="BL126" s="74">
        <v>433.79500000000002</v>
      </c>
      <c r="BM126" s="74">
        <v>15.978553</v>
      </c>
      <c r="BN126" s="74">
        <v>12.206308</v>
      </c>
      <c r="BP126" s="90">
        <v>2019</v>
      </c>
    </row>
    <row r="127" spans="2:68">
      <c r="B127" s="90">
        <v>2020</v>
      </c>
      <c r="C127" s="74">
        <v>1.5191372999999999</v>
      </c>
      <c r="D127" s="74">
        <v>0</v>
      </c>
      <c r="E127" s="74">
        <v>0</v>
      </c>
      <c r="F127" s="74">
        <v>0.13048660000000001</v>
      </c>
      <c r="G127" s="74">
        <v>0.1138922</v>
      </c>
      <c r="H127" s="74">
        <v>0.31603599999999998</v>
      </c>
      <c r="I127" s="74">
        <v>0.52788219999999997</v>
      </c>
      <c r="J127" s="74">
        <v>0.43733820000000001</v>
      </c>
      <c r="K127" s="74">
        <v>1.3722658000000001</v>
      </c>
      <c r="L127" s="74">
        <v>2.1650046000000001</v>
      </c>
      <c r="M127" s="74">
        <v>2.9815919000000002</v>
      </c>
      <c r="N127" s="74">
        <v>4.5573984999999997</v>
      </c>
      <c r="O127" s="74">
        <v>8.3125996000000004</v>
      </c>
      <c r="P127" s="74">
        <v>16.723421999999999</v>
      </c>
      <c r="Q127" s="74">
        <v>38.680638999999999</v>
      </c>
      <c r="R127" s="74">
        <v>67.643375000000006</v>
      </c>
      <c r="S127" s="74">
        <v>159.05950000000001</v>
      </c>
      <c r="T127" s="74">
        <v>469.65010999999998</v>
      </c>
      <c r="U127" s="74">
        <v>16.118431999999999</v>
      </c>
      <c r="V127" s="74">
        <v>14.048550000000001</v>
      </c>
      <c r="X127" s="90">
        <v>2020</v>
      </c>
      <c r="Y127" s="74">
        <v>0.9384749</v>
      </c>
      <c r="Z127" s="74">
        <v>0</v>
      </c>
      <c r="AA127" s="74">
        <v>0</v>
      </c>
      <c r="AB127" s="74">
        <v>0</v>
      </c>
      <c r="AC127" s="74">
        <v>0</v>
      </c>
      <c r="AD127" s="74">
        <v>0.53263389999999999</v>
      </c>
      <c r="AE127" s="74">
        <v>0.20756959999999999</v>
      </c>
      <c r="AF127" s="74">
        <v>0.32391599999999998</v>
      </c>
      <c r="AG127" s="74">
        <v>1.3417072000000001</v>
      </c>
      <c r="AH127" s="74">
        <v>0.82201210000000002</v>
      </c>
      <c r="AI127" s="74">
        <v>2.3846219</v>
      </c>
      <c r="AJ127" s="74">
        <v>3.3792748000000001</v>
      </c>
      <c r="AK127" s="74">
        <v>6.3392125999999998</v>
      </c>
      <c r="AL127" s="74">
        <v>12.104608000000001</v>
      </c>
      <c r="AM127" s="74">
        <v>20.867784</v>
      </c>
      <c r="AN127" s="74">
        <v>54.348914999999998</v>
      </c>
      <c r="AO127" s="74">
        <v>116.88397999999999</v>
      </c>
      <c r="AP127" s="74">
        <v>404.40195</v>
      </c>
      <c r="AQ127" s="74">
        <v>16.758839999999999</v>
      </c>
      <c r="AR127" s="74">
        <v>10.982851</v>
      </c>
      <c r="AT127" s="90">
        <v>2020</v>
      </c>
      <c r="AU127" s="74">
        <v>1.2371297999999999</v>
      </c>
      <c r="AV127" s="74">
        <v>0</v>
      </c>
      <c r="AW127" s="74">
        <v>0</v>
      </c>
      <c r="AX127" s="74">
        <v>6.7259399999999997E-2</v>
      </c>
      <c r="AY127" s="74">
        <v>5.8611000000000003E-2</v>
      </c>
      <c r="AZ127" s="74">
        <v>0.42373110000000003</v>
      </c>
      <c r="BA127" s="74">
        <v>0.3663554</v>
      </c>
      <c r="BB127" s="74">
        <v>0.38027149999999998</v>
      </c>
      <c r="BC127" s="74">
        <v>1.3568144</v>
      </c>
      <c r="BD127" s="74">
        <v>1.4854638</v>
      </c>
      <c r="BE127" s="74">
        <v>2.6782775999999999</v>
      </c>
      <c r="BF127" s="74">
        <v>3.9566807000000002</v>
      </c>
      <c r="BG127" s="74">
        <v>7.2959581</v>
      </c>
      <c r="BH127" s="74">
        <v>14.335872999999999</v>
      </c>
      <c r="BI127" s="74">
        <v>29.534144000000001</v>
      </c>
      <c r="BJ127" s="74">
        <v>60.726185999999998</v>
      </c>
      <c r="BK127" s="74">
        <v>136.08493999999999</v>
      </c>
      <c r="BL127" s="74">
        <v>429.58175999999997</v>
      </c>
      <c r="BM127" s="74">
        <v>16.441054000000001</v>
      </c>
      <c r="BN127" s="74">
        <v>12.361905</v>
      </c>
      <c r="BP127" s="90">
        <v>2020</v>
      </c>
    </row>
    <row r="128" spans="2:68">
      <c r="B128" s="90">
        <v>2021</v>
      </c>
      <c r="C128" s="74">
        <v>2.0610854000000001</v>
      </c>
      <c r="D128" s="74">
        <v>0</v>
      </c>
      <c r="E128" s="74">
        <v>0</v>
      </c>
      <c r="F128" s="74">
        <v>0.13122809999999999</v>
      </c>
      <c r="G128" s="74">
        <v>0.1194586</v>
      </c>
      <c r="H128" s="74">
        <v>0</v>
      </c>
      <c r="I128" s="74">
        <v>0.63793949999999999</v>
      </c>
      <c r="J128" s="74">
        <v>0.3231909</v>
      </c>
      <c r="K128" s="74">
        <v>0.6128285</v>
      </c>
      <c r="L128" s="74">
        <v>2.3247220999999998</v>
      </c>
      <c r="M128" s="74">
        <v>3.7775953000000002</v>
      </c>
      <c r="N128" s="74">
        <v>6.4259008</v>
      </c>
      <c r="O128" s="74">
        <v>10.967502</v>
      </c>
      <c r="P128" s="74">
        <v>17.164963</v>
      </c>
      <c r="Q128" s="74">
        <v>37.318007000000001</v>
      </c>
      <c r="R128" s="74">
        <v>69.358141000000003</v>
      </c>
      <c r="S128" s="74">
        <v>164.42499000000001</v>
      </c>
      <c r="T128" s="74">
        <v>494.21264000000002</v>
      </c>
      <c r="U128" s="74">
        <v>17.514299999999999</v>
      </c>
      <c r="V128" s="74">
        <v>14.720965</v>
      </c>
      <c r="X128" s="90">
        <v>2021</v>
      </c>
      <c r="Y128" s="74">
        <v>1.0904100000000001</v>
      </c>
      <c r="Z128" s="74">
        <v>0.12735920000000001</v>
      </c>
      <c r="AA128" s="74">
        <v>0</v>
      </c>
      <c r="AB128" s="74">
        <v>0</v>
      </c>
      <c r="AC128" s="74">
        <v>0</v>
      </c>
      <c r="AD128" s="74">
        <v>0.33199869999999998</v>
      </c>
      <c r="AE128" s="74">
        <v>0.10426530000000001</v>
      </c>
      <c r="AF128" s="74">
        <v>0.42592020000000003</v>
      </c>
      <c r="AG128" s="74">
        <v>1.192448</v>
      </c>
      <c r="AH128" s="74">
        <v>1.8012976999999999</v>
      </c>
      <c r="AI128" s="74">
        <v>3.7925220999999998</v>
      </c>
      <c r="AJ128" s="74">
        <v>4.8225309000000003</v>
      </c>
      <c r="AK128" s="74">
        <v>6.8980794999999997</v>
      </c>
      <c r="AL128" s="74">
        <v>13.733651999999999</v>
      </c>
      <c r="AM128" s="74">
        <v>24.320996999999998</v>
      </c>
      <c r="AN128" s="74">
        <v>47.454053999999999</v>
      </c>
      <c r="AO128" s="74">
        <v>111.69553999999999</v>
      </c>
      <c r="AP128" s="74">
        <v>434.17741000000001</v>
      </c>
      <c r="AQ128" s="74">
        <v>18.085563</v>
      </c>
      <c r="AR128" s="74">
        <v>11.542377999999999</v>
      </c>
      <c r="AT128" s="90">
        <v>2021</v>
      </c>
      <c r="AU128" s="74">
        <v>1.5894470999999999</v>
      </c>
      <c r="AV128" s="74">
        <v>6.18516E-2</v>
      </c>
      <c r="AW128" s="74">
        <v>0</v>
      </c>
      <c r="AX128" s="74">
        <v>6.7584400000000003E-2</v>
      </c>
      <c r="AY128" s="74">
        <v>6.15997E-2</v>
      </c>
      <c r="AZ128" s="74">
        <v>0.1646514</v>
      </c>
      <c r="BA128" s="74">
        <v>0.36849480000000001</v>
      </c>
      <c r="BB128" s="74">
        <v>0.3748553</v>
      </c>
      <c r="BC128" s="74">
        <v>0.90661829999999999</v>
      </c>
      <c r="BD128" s="74">
        <v>2.0605623999999998</v>
      </c>
      <c r="BE128" s="74">
        <v>3.7851664</v>
      </c>
      <c r="BF128" s="74">
        <v>5.6110679000000001</v>
      </c>
      <c r="BG128" s="74">
        <v>8.8735686999999999</v>
      </c>
      <c r="BH128" s="74">
        <v>15.388906</v>
      </c>
      <c r="BI128" s="74">
        <v>30.607627000000001</v>
      </c>
      <c r="BJ128" s="74">
        <v>57.978555</v>
      </c>
      <c r="BK128" s="74">
        <v>135.86159000000001</v>
      </c>
      <c r="BL128" s="74">
        <v>457.64235000000002</v>
      </c>
      <c r="BM128" s="74">
        <v>17.802032000000001</v>
      </c>
      <c r="BN128" s="74">
        <v>12.981953000000001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Chronic kidney disease (ICD-10 B52.0, D59.3, E10.2, E11.2, E12.2, E13.2, E14.2, E85.1, I12, I13, I15.0, I15.1, N00–N07, N11, N12, N14, N15, N18, N19, N25–N28, N39.1, N39.2, Q60–Q63, T82.4, T86.1), 1979–2021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[GRIM_output_3.xls]GRIM0005</v>
      </c>
      <c r="F5" s="98" t="s">
        <v>155</v>
      </c>
      <c r="G5" s="148">
        <f>$D$8</f>
        <v>2021</v>
      </c>
    </row>
    <row r="6" spans="1:11" ht="28.9" customHeight="1">
      <c r="B6" s="195" t="s">
        <v>216</v>
      </c>
      <c r="C6" s="195" t="s">
        <v>217</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Chronic kidney disease,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ht="30">
      <c r="B19" s="100" t="s">
        <v>108</v>
      </c>
      <c r="C19" s="195" t="s">
        <v>220</v>
      </c>
      <c r="F19" s="108" t="s">
        <v>14</v>
      </c>
      <c r="G19" s="107">
        <v>9</v>
      </c>
    </row>
    <row r="20" spans="1:20" ht="45">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221</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ht="90">
      <c r="B25" s="195" t="s">
        <v>222</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Chronic kidney disease (ICD-10 B52.0, D59.3, E10.2, E11.2, E12.2, E13.2, E14.2, E85.1, I12, I13, I15.0, I15.1, N00–N07, N11, N12, N14, N15, N18, N19, N25–N28, N39.1, N39.2, Q60–Q63, T82.4, T86.1),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2.0610854000000001</v>
      </c>
      <c r="D32" s="113">
        <f ca="1">INDIRECT("Rates!D"&amp;$E$8)</f>
        <v>0</v>
      </c>
      <c r="E32" s="113">
        <f ca="1">INDIRECT("Rates!E"&amp;$E$8)</f>
        <v>0</v>
      </c>
      <c r="F32" s="113">
        <f ca="1">INDIRECT("Rates!F"&amp;$E$8)</f>
        <v>0.13122809999999999</v>
      </c>
      <c r="G32" s="113">
        <f ca="1">INDIRECT("Rates!G"&amp;$E$8)</f>
        <v>0.1194586</v>
      </c>
      <c r="H32" s="113">
        <f ca="1">INDIRECT("Rates!H"&amp;$E$8)</f>
        <v>0</v>
      </c>
      <c r="I32" s="113">
        <f ca="1">INDIRECT("Rates!I"&amp;$E$8)</f>
        <v>0.63793949999999999</v>
      </c>
      <c r="J32" s="113">
        <f ca="1">INDIRECT("Rates!J"&amp;$E$8)</f>
        <v>0.3231909</v>
      </c>
      <c r="K32" s="113">
        <f ca="1">INDIRECT("Rates!K"&amp;$E$8)</f>
        <v>0.6128285</v>
      </c>
      <c r="L32" s="113">
        <f ca="1">INDIRECT("Rates!L"&amp;$E$8)</f>
        <v>2.3247220999999998</v>
      </c>
      <c r="M32" s="113">
        <f ca="1">INDIRECT("Rates!M"&amp;$E$8)</f>
        <v>3.7775953000000002</v>
      </c>
      <c r="N32" s="113">
        <f ca="1">INDIRECT("Rates!N"&amp;$E$8)</f>
        <v>6.4259008</v>
      </c>
      <c r="O32" s="113">
        <f ca="1">INDIRECT("Rates!O"&amp;$E$8)</f>
        <v>10.967502</v>
      </c>
      <c r="P32" s="113">
        <f ca="1">INDIRECT("Rates!P"&amp;$E$8)</f>
        <v>17.164963</v>
      </c>
      <c r="Q32" s="113">
        <f ca="1">INDIRECT("Rates!Q"&amp;$E$8)</f>
        <v>37.318007000000001</v>
      </c>
      <c r="R32" s="113">
        <f ca="1">INDIRECT("Rates!R"&amp;$E$8)</f>
        <v>69.358141000000003</v>
      </c>
      <c r="S32" s="113">
        <f ca="1">INDIRECT("Rates!S"&amp;$E$8)</f>
        <v>164.42499000000001</v>
      </c>
      <c r="T32" s="113">
        <f ca="1">INDIRECT("Rates!T"&amp;$E$8)</f>
        <v>494.21264000000002</v>
      </c>
    </row>
    <row r="33" spans="1:21">
      <c r="B33" s="101" t="s">
        <v>186</v>
      </c>
      <c r="C33" s="113">
        <f ca="1">INDIRECT("Rates!Y"&amp;$E$8)</f>
        <v>1.0904100000000001</v>
      </c>
      <c r="D33" s="113">
        <f ca="1">INDIRECT("Rates!Z"&amp;$E$8)</f>
        <v>0.12735920000000001</v>
      </c>
      <c r="E33" s="113">
        <f ca="1">INDIRECT("Rates!AA"&amp;$E$8)</f>
        <v>0</v>
      </c>
      <c r="F33" s="113">
        <f ca="1">INDIRECT("Rates!AB"&amp;$E$8)</f>
        <v>0</v>
      </c>
      <c r="G33" s="113">
        <f ca="1">INDIRECT("Rates!AC"&amp;$E$8)</f>
        <v>0</v>
      </c>
      <c r="H33" s="113">
        <f ca="1">INDIRECT("Rates!AD"&amp;$E$8)</f>
        <v>0.33199869999999998</v>
      </c>
      <c r="I33" s="113">
        <f ca="1">INDIRECT("Rates!AE"&amp;$E$8)</f>
        <v>0.10426530000000001</v>
      </c>
      <c r="J33" s="113">
        <f ca="1">INDIRECT("Rates!AF"&amp;$E$8)</f>
        <v>0.42592020000000003</v>
      </c>
      <c r="K33" s="113">
        <f ca="1">INDIRECT("Rates!AG"&amp;$E$8)</f>
        <v>1.192448</v>
      </c>
      <c r="L33" s="113">
        <f ca="1">INDIRECT("Rates!AH"&amp;$E$8)</f>
        <v>1.8012976999999999</v>
      </c>
      <c r="M33" s="113">
        <f ca="1">INDIRECT("Rates!AI"&amp;$E$8)</f>
        <v>3.7925220999999998</v>
      </c>
      <c r="N33" s="113">
        <f ca="1">INDIRECT("Rates!AJ"&amp;$E$8)</f>
        <v>4.8225309000000003</v>
      </c>
      <c r="O33" s="113">
        <f ca="1">INDIRECT("Rates!AK"&amp;$E$8)</f>
        <v>6.8980794999999997</v>
      </c>
      <c r="P33" s="113">
        <f ca="1">INDIRECT("Rates!AL"&amp;$E$8)</f>
        <v>13.733651999999999</v>
      </c>
      <c r="Q33" s="113">
        <f ca="1">INDIRECT("Rates!AM"&amp;$E$8)</f>
        <v>24.320996999999998</v>
      </c>
      <c r="R33" s="113">
        <f ca="1">INDIRECT("Rates!AN"&amp;$E$8)</f>
        <v>47.454053999999999</v>
      </c>
      <c r="S33" s="113">
        <f ca="1">INDIRECT("Rates!AO"&amp;$E$8)</f>
        <v>111.69553999999999</v>
      </c>
      <c r="T33" s="113">
        <f ca="1">INDIRECT("Rates!AP"&amp;$E$8)</f>
        <v>434.17741000000001</v>
      </c>
    </row>
    <row r="35" spans="1:21">
      <c r="A35" s="63">
        <v>2</v>
      </c>
      <c r="B35" s="96" t="str">
        <f>"Number of deaths due to " &amp;Admin!B6&amp;" (ICD-10 "&amp;UPPER(Admin!C6)&amp;"), by sex and age group, " &amp;Admin!D8</f>
        <v>Number of deaths due to Chronic kidney disease (ICD-10 B52.0, D59.3, E10.2, E11.2, E12.2, E13.2, E14.2, E85.1, I12, I13, I15.0, I15.1, N00–N07, N11, N12, N14, N15, N18, N19, N25–N28, N39.1, N39.2, Q60–Q63, T82.4, T86.1),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16</v>
      </c>
      <c r="D38" s="113">
        <f ca="1">INDIRECT("Deaths!D"&amp;$E$8)</f>
        <v>0</v>
      </c>
      <c r="E38" s="113">
        <f ca="1">INDIRECT("Deaths!E"&amp;$E$8)</f>
        <v>0</v>
      </c>
      <c r="F38" s="113">
        <f ca="1">INDIRECT("Deaths!F"&amp;$E$8)</f>
        <v>1</v>
      </c>
      <c r="G38" s="113">
        <f ca="1">INDIRECT("Deaths!G"&amp;$E$8)</f>
        <v>1</v>
      </c>
      <c r="H38" s="113">
        <f ca="1">INDIRECT("Deaths!H"&amp;$E$8)</f>
        <v>0</v>
      </c>
      <c r="I38" s="113">
        <f ca="1">INDIRECT("Deaths!I"&amp;$E$8)</f>
        <v>6</v>
      </c>
      <c r="J38" s="113">
        <f ca="1">INDIRECT("Deaths!J"&amp;$E$8)</f>
        <v>3</v>
      </c>
      <c r="K38" s="113">
        <f ca="1">INDIRECT("Deaths!K"&amp;$E$8)</f>
        <v>5</v>
      </c>
      <c r="L38" s="113">
        <f ca="1">INDIRECT("Deaths!L"&amp;$E$8)</f>
        <v>19</v>
      </c>
      <c r="M38" s="113">
        <f ca="1">INDIRECT("Deaths!M"&amp;$E$8)</f>
        <v>30</v>
      </c>
      <c r="N38" s="113">
        <f ca="1">INDIRECT("Deaths!N"&amp;$E$8)</f>
        <v>49</v>
      </c>
      <c r="O38" s="113">
        <f ca="1">INDIRECT("Deaths!O"&amp;$E$8)</f>
        <v>78</v>
      </c>
      <c r="P38" s="113">
        <f ca="1">INDIRECT("Deaths!P"&amp;$E$8)</f>
        <v>106</v>
      </c>
      <c r="Q38" s="113">
        <f ca="1">INDIRECT("Deaths!Q"&amp;$E$8)</f>
        <v>207</v>
      </c>
      <c r="R38" s="113">
        <f ca="1">INDIRECT("Deaths!R"&amp;$E$8)</f>
        <v>269</v>
      </c>
      <c r="S38" s="113">
        <f ca="1">INDIRECT("Deaths!S"&amp;$E$8)</f>
        <v>411</v>
      </c>
      <c r="T38" s="113">
        <f ca="1">INDIRECT("Deaths!T"&amp;$E$8)</f>
        <v>1032</v>
      </c>
      <c r="U38" s="115">
        <f ca="1">SUM(C38:T38)</f>
        <v>2233</v>
      </c>
    </row>
    <row r="39" spans="1:21">
      <c r="B39" s="63" t="s">
        <v>63</v>
      </c>
      <c r="C39" s="113">
        <f ca="1">INDIRECT("Deaths!Y"&amp;$E$8)</f>
        <v>8</v>
      </c>
      <c r="D39" s="113">
        <f ca="1">INDIRECT("Deaths!Z"&amp;$E$8)</f>
        <v>1</v>
      </c>
      <c r="E39" s="113">
        <f ca="1">INDIRECT("Deaths!AA"&amp;$E$8)</f>
        <v>0</v>
      </c>
      <c r="F39" s="113">
        <f ca="1">INDIRECT("Deaths!AB"&amp;$E$8)</f>
        <v>0</v>
      </c>
      <c r="G39" s="113">
        <f ca="1">INDIRECT("Deaths!AC"&amp;$E$8)</f>
        <v>0</v>
      </c>
      <c r="H39" s="113">
        <f ca="1">INDIRECT("Deaths!AD"&amp;$E$8)</f>
        <v>3</v>
      </c>
      <c r="I39" s="113">
        <f ca="1">INDIRECT("Deaths!AE"&amp;$E$8)</f>
        <v>1</v>
      </c>
      <c r="J39" s="113">
        <f ca="1">INDIRECT("Deaths!AF"&amp;$E$8)</f>
        <v>4</v>
      </c>
      <c r="K39" s="113">
        <f ca="1">INDIRECT("Deaths!AG"&amp;$E$8)</f>
        <v>10</v>
      </c>
      <c r="L39" s="113">
        <f ca="1">INDIRECT("Deaths!AH"&amp;$E$8)</f>
        <v>15</v>
      </c>
      <c r="M39" s="113">
        <f ca="1">INDIRECT("Deaths!AI"&amp;$E$8)</f>
        <v>31</v>
      </c>
      <c r="N39" s="113">
        <f ca="1">INDIRECT("Deaths!AJ"&amp;$E$8)</f>
        <v>38</v>
      </c>
      <c r="O39" s="113">
        <f ca="1">INDIRECT("Deaths!AK"&amp;$E$8)</f>
        <v>52</v>
      </c>
      <c r="P39" s="113">
        <f ca="1">INDIRECT("Deaths!AL"&amp;$E$8)</f>
        <v>91</v>
      </c>
      <c r="Q39" s="113">
        <f ca="1">INDIRECT("Deaths!AM"&amp;$E$8)</f>
        <v>144</v>
      </c>
      <c r="R39" s="113">
        <f ca="1">INDIRECT("Deaths!AN"&amp;$E$8)</f>
        <v>199</v>
      </c>
      <c r="S39" s="113">
        <f ca="1">INDIRECT("Deaths!AO"&amp;$E$8)</f>
        <v>330</v>
      </c>
      <c r="T39" s="113">
        <f ca="1">INDIRECT("Deaths!AP"&amp;$E$8)</f>
        <v>1413</v>
      </c>
      <c r="U39" s="115">
        <f ca="1">SUM(C39:T39)</f>
        <v>2340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-16</v>
      </c>
      <c r="D42" s="117">
        <f t="shared" ref="D42:T42" ca="1" si="0">-1*D38</f>
        <v>0</v>
      </c>
      <c r="E42" s="117">
        <f t="shared" ca="1" si="0"/>
        <v>0</v>
      </c>
      <c r="F42" s="117">
        <f t="shared" ca="1" si="0"/>
        <v>-1</v>
      </c>
      <c r="G42" s="117">
        <f t="shared" ca="1" si="0"/>
        <v>-1</v>
      </c>
      <c r="H42" s="117">
        <f t="shared" ca="1" si="0"/>
        <v>0</v>
      </c>
      <c r="I42" s="117">
        <f t="shared" ca="1" si="0"/>
        <v>-6</v>
      </c>
      <c r="J42" s="117">
        <f t="shared" ca="1" si="0"/>
        <v>-3</v>
      </c>
      <c r="K42" s="117">
        <f t="shared" ca="1" si="0"/>
        <v>-5</v>
      </c>
      <c r="L42" s="117">
        <f t="shared" ca="1" si="0"/>
        <v>-19</v>
      </c>
      <c r="M42" s="117">
        <f t="shared" ca="1" si="0"/>
        <v>-30</v>
      </c>
      <c r="N42" s="117">
        <f t="shared" ca="1" si="0"/>
        <v>-49</v>
      </c>
      <c r="O42" s="117">
        <f t="shared" ca="1" si="0"/>
        <v>-78</v>
      </c>
      <c r="P42" s="117">
        <f t="shared" ca="1" si="0"/>
        <v>-106</v>
      </c>
      <c r="Q42" s="117">
        <f t="shared" ca="1" si="0"/>
        <v>-207</v>
      </c>
      <c r="R42" s="117">
        <f t="shared" ca="1" si="0"/>
        <v>-269</v>
      </c>
      <c r="S42" s="117">
        <f t="shared" ca="1" si="0"/>
        <v>-411</v>
      </c>
      <c r="T42" s="117">
        <f t="shared" ca="1" si="0"/>
        <v>-1032</v>
      </c>
      <c r="U42" s="79"/>
    </row>
    <row r="43" spans="1:21">
      <c r="B43" s="63" t="s">
        <v>63</v>
      </c>
      <c r="C43" s="117">
        <f ca="1">C39</f>
        <v>8</v>
      </c>
      <c r="D43" s="117">
        <f t="shared" ref="D43:T43" ca="1" si="1">D39</f>
        <v>1</v>
      </c>
      <c r="E43" s="117">
        <f t="shared" ca="1" si="1"/>
        <v>0</v>
      </c>
      <c r="F43" s="117">
        <f t="shared" ca="1" si="1"/>
        <v>0</v>
      </c>
      <c r="G43" s="117">
        <f t="shared" ca="1" si="1"/>
        <v>0</v>
      </c>
      <c r="H43" s="117">
        <f t="shared" ca="1" si="1"/>
        <v>3</v>
      </c>
      <c r="I43" s="117">
        <f t="shared" ca="1" si="1"/>
        <v>1</v>
      </c>
      <c r="J43" s="117">
        <f t="shared" ca="1" si="1"/>
        <v>4</v>
      </c>
      <c r="K43" s="117">
        <f t="shared" ca="1" si="1"/>
        <v>10</v>
      </c>
      <c r="L43" s="117">
        <f t="shared" ca="1" si="1"/>
        <v>15</v>
      </c>
      <c r="M43" s="117">
        <f t="shared" ca="1" si="1"/>
        <v>31</v>
      </c>
      <c r="N43" s="117">
        <f t="shared" ca="1" si="1"/>
        <v>38</v>
      </c>
      <c r="O43" s="117">
        <f t="shared" ca="1" si="1"/>
        <v>52</v>
      </c>
      <c r="P43" s="117">
        <f t="shared" ca="1" si="1"/>
        <v>91</v>
      </c>
      <c r="Q43" s="117">
        <f t="shared" ca="1" si="1"/>
        <v>144</v>
      </c>
      <c r="R43" s="117">
        <f t="shared" ca="1" si="1"/>
        <v>199</v>
      </c>
      <c r="S43" s="117">
        <f t="shared" ca="1" si="1"/>
        <v>330</v>
      </c>
      <c r="T43" s="117">
        <f t="shared" ca="1" si="1"/>
        <v>1413</v>
      </c>
      <c r="U43" s="79"/>
    </row>
    <row r="45" spans="1:21">
      <c r="A45" s="63">
        <v>3</v>
      </c>
      <c r="B45" s="96" t="str">
        <f>"Number of deaths due to " &amp;Admin!B6&amp;" (ICD-10 "&amp;UPPER(Admin!C6)&amp;"), by sex and year, " &amp;Admin!D6&amp;"–" &amp;Admin!D8</f>
        <v>Number of deaths due to Chronic kidney disease (ICD-10 B52.0, D59.3, E10.2, E11.2, E12.2, E13.2, E14.2, E85.1, I12, I13, I15.0, I15.1, N00–N07, N11, N12, N14, N15, N18, N19, N25–N28, N39.1, N39.2, Q60–Q63, T82.4, T86.1), by sex and year, 1979–2021</v>
      </c>
      <c r="C45" s="99"/>
      <c r="D45" s="99"/>
      <c r="E45" s="99"/>
    </row>
    <row r="46" spans="1:21">
      <c r="A46" s="63">
        <v>4</v>
      </c>
      <c r="B46" s="96" t="str">
        <f>"Age-standardised death rates for " &amp;Admin!B6&amp;" (ICD-10 "&amp;UPPER(Admin!C6)&amp;"), by sex and year, " &amp;Admin!D6&amp;"–" &amp;Admin!D8</f>
        <v>Age-standardised death rates for Chronic kidney disease (ICD-10 B52.0, D59.3, E10.2, E11.2, E12.2, E13.2, E14.2, E85.1, I12, I13, I15.0, I15.1, N00–N07, N11, N12, N14, N15, N18, N19, N25–N28, N39.1, N39.2, Q60–Q63, T82.4, T86.1),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629</v>
      </c>
      <c r="D129" s="119">
        <f>Deaths!AR86</f>
        <v>907</v>
      </c>
      <c r="E129" s="119">
        <f>Deaths!BN86</f>
        <v>1536</v>
      </c>
      <c r="F129" s="120">
        <f>Rates!V86</f>
        <v>16.73105</v>
      </c>
      <c r="G129" s="120">
        <f>Rates!AR86</f>
        <v>15.484821</v>
      </c>
      <c r="H129" s="120">
        <f>Rates!BN86</f>
        <v>15.740405000000001</v>
      </c>
    </row>
    <row r="130" spans="2:8">
      <c r="B130" s="101">
        <v>1980</v>
      </c>
      <c r="C130" s="119">
        <f>Deaths!V87</f>
        <v>747</v>
      </c>
      <c r="D130" s="119">
        <f>Deaths!AR87</f>
        <v>875</v>
      </c>
      <c r="E130" s="119">
        <f>Deaths!BN87</f>
        <v>1622</v>
      </c>
      <c r="F130" s="120">
        <f>Rates!V87</f>
        <v>19.623775999999999</v>
      </c>
      <c r="G130" s="120">
        <f>Rates!AR87</f>
        <v>14.550366</v>
      </c>
      <c r="H130" s="120">
        <f>Rates!BN87</f>
        <v>16.188461</v>
      </c>
    </row>
    <row r="131" spans="2:8">
      <c r="B131" s="101">
        <v>1981</v>
      </c>
      <c r="C131" s="119">
        <f>Deaths!V88</f>
        <v>678</v>
      </c>
      <c r="D131" s="119">
        <f>Deaths!AR88</f>
        <v>964</v>
      </c>
      <c r="E131" s="119">
        <f>Deaths!BN88</f>
        <v>1642</v>
      </c>
      <c r="F131" s="120">
        <f>Rates!V88</f>
        <v>17.321141999999998</v>
      </c>
      <c r="G131" s="120">
        <f>Rates!AR88</f>
        <v>15.441065</v>
      </c>
      <c r="H131" s="120">
        <f>Rates!BN88</f>
        <v>15.866308</v>
      </c>
    </row>
    <row r="132" spans="2:8">
      <c r="B132" s="101">
        <v>1982</v>
      </c>
      <c r="C132" s="119">
        <f>Deaths!V89</f>
        <v>773</v>
      </c>
      <c r="D132" s="119">
        <f>Deaths!AR89</f>
        <v>1016</v>
      </c>
      <c r="E132" s="119">
        <f>Deaths!BN89</f>
        <v>1789</v>
      </c>
      <c r="F132" s="120">
        <f>Rates!V89</f>
        <v>19.390488999999999</v>
      </c>
      <c r="G132" s="120">
        <f>Rates!AR89</f>
        <v>15.828001</v>
      </c>
      <c r="H132" s="120">
        <f>Rates!BN89</f>
        <v>16.864269</v>
      </c>
    </row>
    <row r="133" spans="2:8">
      <c r="B133" s="101">
        <v>1983</v>
      </c>
      <c r="C133" s="119">
        <f>Deaths!V90</f>
        <v>741</v>
      </c>
      <c r="D133" s="119">
        <f>Deaths!AR90</f>
        <v>986</v>
      </c>
      <c r="E133" s="119">
        <f>Deaths!BN90</f>
        <v>1727</v>
      </c>
      <c r="F133" s="120">
        <f>Rates!V90</f>
        <v>17.857019999999999</v>
      </c>
      <c r="G133" s="120">
        <f>Rates!AR90</f>
        <v>14.932323</v>
      </c>
      <c r="H133" s="120">
        <f>Rates!BN90</f>
        <v>15.891795999999999</v>
      </c>
    </row>
    <row r="134" spans="2:8">
      <c r="B134" s="101">
        <v>1984</v>
      </c>
      <c r="C134" s="119">
        <f>Deaths!V91</f>
        <v>703</v>
      </c>
      <c r="D134" s="119">
        <f>Deaths!AR91</f>
        <v>945</v>
      </c>
      <c r="E134" s="119">
        <f>Deaths!BN91</f>
        <v>1648</v>
      </c>
      <c r="F134" s="120">
        <f>Rates!V91</f>
        <v>16.763387999999999</v>
      </c>
      <c r="G134" s="120">
        <f>Rates!AR91</f>
        <v>13.840452000000001</v>
      </c>
      <c r="H134" s="120">
        <f>Rates!BN91</f>
        <v>14.689767</v>
      </c>
    </row>
    <row r="135" spans="2:8">
      <c r="B135" s="101">
        <v>1985</v>
      </c>
      <c r="C135" s="119">
        <f>Deaths!V92</f>
        <v>753</v>
      </c>
      <c r="D135" s="119">
        <f>Deaths!AR92</f>
        <v>1005</v>
      </c>
      <c r="E135" s="119">
        <f>Deaths!BN92</f>
        <v>1758</v>
      </c>
      <c r="F135" s="120">
        <f>Rates!V92</f>
        <v>17.684930000000001</v>
      </c>
      <c r="G135" s="120">
        <f>Rates!AR92</f>
        <v>14.329091999999999</v>
      </c>
      <c r="H135" s="120">
        <f>Rates!BN92</f>
        <v>15.377302</v>
      </c>
    </row>
    <row r="136" spans="2:8">
      <c r="B136" s="101">
        <v>1986</v>
      </c>
      <c r="C136" s="119">
        <f>Deaths!V93</f>
        <v>696</v>
      </c>
      <c r="D136" s="119">
        <f>Deaths!AR93</f>
        <v>992</v>
      </c>
      <c r="E136" s="119">
        <f>Deaths!BN93</f>
        <v>1688</v>
      </c>
      <c r="F136" s="120">
        <f>Rates!V93</f>
        <v>15.812745</v>
      </c>
      <c r="G136" s="120">
        <f>Rates!AR93</f>
        <v>13.583873000000001</v>
      </c>
      <c r="H136" s="120">
        <f>Rates!BN93</f>
        <v>14.186591999999999</v>
      </c>
    </row>
    <row r="137" spans="2:8">
      <c r="B137" s="101">
        <v>1987</v>
      </c>
      <c r="C137" s="119">
        <f>Deaths!V94</f>
        <v>706</v>
      </c>
      <c r="D137" s="119">
        <f>Deaths!AR94</f>
        <v>1012</v>
      </c>
      <c r="E137" s="119">
        <f>Deaths!BN94</f>
        <v>1718</v>
      </c>
      <c r="F137" s="120">
        <f>Rates!V94</f>
        <v>15.441948999999999</v>
      </c>
      <c r="G137" s="120">
        <f>Rates!AR94</f>
        <v>13.54894</v>
      </c>
      <c r="H137" s="120">
        <f>Rates!BN94</f>
        <v>14.069144</v>
      </c>
    </row>
    <row r="138" spans="2:8">
      <c r="B138" s="101">
        <v>1988</v>
      </c>
      <c r="C138" s="119">
        <f>Deaths!V95</f>
        <v>786</v>
      </c>
      <c r="D138" s="119">
        <f>Deaths!AR95</f>
        <v>1034</v>
      </c>
      <c r="E138" s="119">
        <f>Deaths!BN95</f>
        <v>1820</v>
      </c>
      <c r="F138" s="120">
        <f>Rates!V95</f>
        <v>17.074439999999999</v>
      </c>
      <c r="G138" s="120">
        <f>Rates!AR95</f>
        <v>13.495573</v>
      </c>
      <c r="H138" s="120">
        <f>Rates!BN95</f>
        <v>14.635358</v>
      </c>
    </row>
    <row r="139" spans="2:8">
      <c r="B139" s="101">
        <v>1989</v>
      </c>
      <c r="C139" s="119">
        <f>Deaths!V96</f>
        <v>782</v>
      </c>
      <c r="D139" s="119">
        <f>Deaths!AR96</f>
        <v>1089</v>
      </c>
      <c r="E139" s="119">
        <f>Deaths!BN96</f>
        <v>1871</v>
      </c>
      <c r="F139" s="120">
        <f>Rates!V96</f>
        <v>16.276516000000001</v>
      </c>
      <c r="G139" s="120">
        <f>Rates!AR96</f>
        <v>13.75286</v>
      </c>
      <c r="H139" s="120">
        <f>Rates!BN96</f>
        <v>14.529363</v>
      </c>
    </row>
    <row r="140" spans="2:8">
      <c r="B140" s="101">
        <v>1990</v>
      </c>
      <c r="C140" s="119">
        <f>Deaths!V97</f>
        <v>806</v>
      </c>
      <c r="D140" s="119">
        <f>Deaths!AR97</f>
        <v>1021</v>
      </c>
      <c r="E140" s="119">
        <f>Deaths!BN97</f>
        <v>1827</v>
      </c>
      <c r="F140" s="120">
        <f>Rates!V97</f>
        <v>16.642150000000001</v>
      </c>
      <c r="G140" s="120">
        <f>Rates!AR97</f>
        <v>12.652581</v>
      </c>
      <c r="H140" s="120">
        <f>Rates!BN97</f>
        <v>13.882329</v>
      </c>
    </row>
    <row r="141" spans="2:8">
      <c r="B141" s="101">
        <v>1991</v>
      </c>
      <c r="C141" s="119">
        <f>Deaths!V98</f>
        <v>823</v>
      </c>
      <c r="D141" s="119">
        <f>Deaths!AR98</f>
        <v>1045</v>
      </c>
      <c r="E141" s="119">
        <f>Deaths!BN98</f>
        <v>1868</v>
      </c>
      <c r="F141" s="120">
        <f>Rates!V98</f>
        <v>15.969376</v>
      </c>
      <c r="G141" s="120">
        <f>Rates!AR98</f>
        <v>12.477986</v>
      </c>
      <c r="H141" s="120">
        <f>Rates!BN98</f>
        <v>13.590928</v>
      </c>
    </row>
    <row r="142" spans="2:8">
      <c r="B142" s="101">
        <v>1992</v>
      </c>
      <c r="C142" s="119">
        <f>Deaths!V99</f>
        <v>778</v>
      </c>
      <c r="D142" s="119">
        <f>Deaths!AR99</f>
        <v>1009</v>
      </c>
      <c r="E142" s="119">
        <f>Deaths!BN99</f>
        <v>1787</v>
      </c>
      <c r="F142" s="120">
        <f>Rates!V99</f>
        <v>14.496999000000001</v>
      </c>
      <c r="G142" s="120">
        <f>Rates!AR99</f>
        <v>11.735488</v>
      </c>
      <c r="H142" s="120">
        <f>Rates!BN99</f>
        <v>12.638539</v>
      </c>
    </row>
    <row r="143" spans="2:8">
      <c r="B143" s="101">
        <v>1993</v>
      </c>
      <c r="C143" s="119">
        <f>Deaths!V100</f>
        <v>830</v>
      </c>
      <c r="D143" s="119">
        <f>Deaths!AR100</f>
        <v>1028</v>
      </c>
      <c r="E143" s="119">
        <f>Deaths!BN100</f>
        <v>1858</v>
      </c>
      <c r="F143" s="120">
        <f>Rates!V100</f>
        <v>15.134446000000001</v>
      </c>
      <c r="G143" s="120">
        <f>Rates!AR100</f>
        <v>11.57471</v>
      </c>
      <c r="H143" s="120">
        <f>Rates!BN100</f>
        <v>12.751239999999999</v>
      </c>
    </row>
    <row r="144" spans="2:8">
      <c r="B144" s="101">
        <v>1994</v>
      </c>
      <c r="C144" s="119">
        <f>Deaths!V101</f>
        <v>882</v>
      </c>
      <c r="D144" s="119">
        <f>Deaths!AR101</f>
        <v>1050</v>
      </c>
      <c r="E144" s="119">
        <f>Deaths!BN101</f>
        <v>1932</v>
      </c>
      <c r="F144" s="120">
        <f>Rates!V101</f>
        <v>15.739789</v>
      </c>
      <c r="G144" s="120">
        <f>Rates!AR101</f>
        <v>11.365059</v>
      </c>
      <c r="H144" s="120">
        <f>Rates!BN101</f>
        <v>12.886309000000001</v>
      </c>
    </row>
    <row r="145" spans="2:8">
      <c r="B145" s="101">
        <v>1995</v>
      </c>
      <c r="C145" s="119">
        <f>Deaths!V102</f>
        <v>839</v>
      </c>
      <c r="D145" s="119">
        <f>Deaths!AR102</f>
        <v>1060</v>
      </c>
      <c r="E145" s="119">
        <f>Deaths!BN102</f>
        <v>1899</v>
      </c>
      <c r="F145" s="120">
        <f>Rates!V102</f>
        <v>14.353926</v>
      </c>
      <c r="G145" s="120">
        <f>Rates!AR102</f>
        <v>11.138726999999999</v>
      </c>
      <c r="H145" s="120">
        <f>Rates!BN102</f>
        <v>12.241016999999999</v>
      </c>
    </row>
    <row r="146" spans="2:8">
      <c r="B146" s="101">
        <v>1996</v>
      </c>
      <c r="C146" s="119">
        <f>Deaths!V103</f>
        <v>954</v>
      </c>
      <c r="D146" s="119">
        <f>Deaths!AR103</f>
        <v>1126</v>
      </c>
      <c r="E146" s="119">
        <f>Deaths!BN103</f>
        <v>2080</v>
      </c>
      <c r="F146" s="120">
        <f>Rates!V103</f>
        <v>15.768874</v>
      </c>
      <c r="G146" s="120">
        <f>Rates!AR103</f>
        <v>11.445114999999999</v>
      </c>
      <c r="H146" s="120">
        <f>Rates!BN103</f>
        <v>12.976336999999999</v>
      </c>
    </row>
    <row r="147" spans="2:8">
      <c r="B147" s="101">
        <v>1997</v>
      </c>
      <c r="C147" s="119">
        <f>Deaths!V104</f>
        <v>1051</v>
      </c>
      <c r="D147" s="119">
        <f>Deaths!AR104</f>
        <v>1186</v>
      </c>
      <c r="E147" s="119">
        <f>Deaths!BN104</f>
        <v>2237</v>
      </c>
      <c r="F147" s="120">
        <f>Rates!V104</f>
        <v>16.424921000000001</v>
      </c>
      <c r="G147" s="120">
        <f>Rates!AR104</f>
        <v>11.680941000000001</v>
      </c>
      <c r="H147" s="120">
        <f>Rates!BN104</f>
        <v>13.401408</v>
      </c>
    </row>
    <row r="148" spans="2:8">
      <c r="B148" s="101">
        <v>1998</v>
      </c>
      <c r="C148" s="119">
        <f>Deaths!V105</f>
        <v>1048</v>
      </c>
      <c r="D148" s="119">
        <f>Deaths!AR105</f>
        <v>1256</v>
      </c>
      <c r="E148" s="119">
        <f>Deaths!BN105</f>
        <v>2304</v>
      </c>
      <c r="F148" s="120">
        <f>Rates!V105</f>
        <v>15.843456</v>
      </c>
      <c r="G148" s="120">
        <f>Rates!AR105</f>
        <v>11.939727</v>
      </c>
      <c r="H148" s="120">
        <f>Rates!BN105</f>
        <v>13.359149</v>
      </c>
    </row>
    <row r="149" spans="2:8">
      <c r="B149" s="101">
        <v>1999</v>
      </c>
      <c r="C149" s="119">
        <f>Deaths!V106</f>
        <v>1073</v>
      </c>
      <c r="D149" s="119">
        <f>Deaths!AR106</f>
        <v>1243</v>
      </c>
      <c r="E149" s="119">
        <f>Deaths!BN106</f>
        <v>2316</v>
      </c>
      <c r="F149" s="120">
        <f>Rates!V106</f>
        <v>15.887974</v>
      </c>
      <c r="G149" s="120">
        <f>Rates!AR106</f>
        <v>11.43544</v>
      </c>
      <c r="H149" s="120">
        <f>Rates!BN106</f>
        <v>12.986713</v>
      </c>
    </row>
    <row r="150" spans="2:8">
      <c r="B150" s="101">
        <v>2000</v>
      </c>
      <c r="C150" s="119">
        <f>Deaths!V107</f>
        <v>1032</v>
      </c>
      <c r="D150" s="119">
        <f>Deaths!AR107</f>
        <v>1205</v>
      </c>
      <c r="E150" s="119">
        <f>Deaths!BN107</f>
        <v>2237</v>
      </c>
      <c r="F150" s="120">
        <f>Rates!V107</f>
        <v>14.533875999999999</v>
      </c>
      <c r="G150" s="120">
        <f>Rates!AR107</f>
        <v>10.693880999999999</v>
      </c>
      <c r="H150" s="120">
        <f>Rates!BN107</f>
        <v>12.069875</v>
      </c>
    </row>
    <row r="151" spans="2:8">
      <c r="B151" s="101">
        <v>2001</v>
      </c>
      <c r="C151" s="119">
        <f>Deaths!V108</f>
        <v>1083</v>
      </c>
      <c r="D151" s="119">
        <f>Deaths!AR108</f>
        <v>1206</v>
      </c>
      <c r="E151" s="119">
        <f>Deaths!BN108</f>
        <v>2289</v>
      </c>
      <c r="F151" s="120">
        <f>Rates!V108</f>
        <v>14.472042</v>
      </c>
      <c r="G151" s="120">
        <f>Rates!AR108</f>
        <v>10.218992999999999</v>
      </c>
      <c r="H151" s="120">
        <f>Rates!BN108</f>
        <v>11.871079</v>
      </c>
    </row>
    <row r="152" spans="2:8">
      <c r="B152" s="101">
        <v>2002</v>
      </c>
      <c r="C152" s="119">
        <f>Deaths!V109</f>
        <v>1129</v>
      </c>
      <c r="D152" s="119">
        <f>Deaths!AR109</f>
        <v>1357</v>
      </c>
      <c r="E152" s="119">
        <f>Deaths!BN109</f>
        <v>2486</v>
      </c>
      <c r="F152" s="120">
        <f>Rates!V109</f>
        <v>14.813136999999999</v>
      </c>
      <c r="G152" s="120">
        <f>Rates!AR109</f>
        <v>11.188560000000001</v>
      </c>
      <c r="H152" s="120">
        <f>Rates!BN109</f>
        <v>12.492896</v>
      </c>
    </row>
    <row r="153" spans="2:8">
      <c r="B153" s="101">
        <v>2003</v>
      </c>
      <c r="C153" s="119">
        <f>Deaths!V110</f>
        <v>1121</v>
      </c>
      <c r="D153" s="119">
        <f>Deaths!AR110</f>
        <v>1310</v>
      </c>
      <c r="E153" s="119">
        <f>Deaths!BN110</f>
        <v>2431</v>
      </c>
      <c r="F153" s="120">
        <f>Rates!V110</f>
        <v>14.10585</v>
      </c>
      <c r="G153" s="120">
        <f>Rates!AR110</f>
        <v>10.468932000000001</v>
      </c>
      <c r="H153" s="120">
        <f>Rates!BN110</f>
        <v>11.929682</v>
      </c>
    </row>
    <row r="154" spans="2:8">
      <c r="B154" s="101">
        <v>2004</v>
      </c>
      <c r="C154" s="119">
        <f>Deaths!V111</f>
        <v>1131</v>
      </c>
      <c r="D154" s="119">
        <f>Deaths!AR111</f>
        <v>1232</v>
      </c>
      <c r="E154" s="119">
        <f>Deaths!BN111</f>
        <v>2363</v>
      </c>
      <c r="F154" s="120">
        <f>Rates!V111</f>
        <v>13.993312</v>
      </c>
      <c r="G154" s="120">
        <f>Rates!AR111</f>
        <v>9.7126484000000008</v>
      </c>
      <c r="H154" s="120">
        <f>Rates!BN111</f>
        <v>11.301818000000001</v>
      </c>
    </row>
    <row r="155" spans="2:8">
      <c r="B155" s="101">
        <v>2005</v>
      </c>
      <c r="C155" s="119">
        <f>Deaths!V112</f>
        <v>1105</v>
      </c>
      <c r="D155" s="119">
        <f>Deaths!AR112</f>
        <v>1321</v>
      </c>
      <c r="E155" s="119">
        <f>Deaths!BN112</f>
        <v>2426</v>
      </c>
      <c r="F155" s="120">
        <f>Rates!V112</f>
        <v>13.092086999999999</v>
      </c>
      <c r="G155" s="120">
        <f>Rates!AR112</f>
        <v>10.046189</v>
      </c>
      <c r="H155" s="120">
        <f>Rates!BN112</f>
        <v>11.214325000000001</v>
      </c>
    </row>
    <row r="156" spans="2:8">
      <c r="B156" s="101">
        <v>2006</v>
      </c>
      <c r="C156" s="119">
        <f>Deaths!V113</f>
        <v>1335</v>
      </c>
      <c r="D156" s="119">
        <f>Deaths!AR113</f>
        <v>1376</v>
      </c>
      <c r="E156" s="119">
        <f>Deaths!BN113</f>
        <v>2711</v>
      </c>
      <c r="F156" s="120">
        <f>Rates!V113</f>
        <v>15.112938</v>
      </c>
      <c r="G156" s="120">
        <f>Rates!AR113</f>
        <v>10.080674</v>
      </c>
      <c r="H156" s="120">
        <f>Rates!BN113</f>
        <v>12.107563000000001</v>
      </c>
    </row>
    <row r="157" spans="2:8">
      <c r="B157" s="101">
        <v>2007</v>
      </c>
      <c r="C157" s="119">
        <f>Deaths!V114</f>
        <v>1369</v>
      </c>
      <c r="D157" s="119">
        <f>Deaths!AR114</f>
        <v>1653</v>
      </c>
      <c r="E157" s="119">
        <f>Deaths!BN114</f>
        <v>3022</v>
      </c>
      <c r="F157" s="120">
        <f>Rates!V114</f>
        <v>14.935701999999999</v>
      </c>
      <c r="G157" s="120">
        <f>Rates!AR114</f>
        <v>11.706884000000001</v>
      </c>
      <c r="H157" s="120">
        <f>Rates!BN114</f>
        <v>12.957473</v>
      </c>
    </row>
    <row r="158" spans="2:8">
      <c r="B158" s="101">
        <v>2008</v>
      </c>
      <c r="C158" s="119">
        <f>Deaths!V115</f>
        <v>1488</v>
      </c>
      <c r="D158" s="119">
        <f>Deaths!AR115</f>
        <v>1771</v>
      </c>
      <c r="E158" s="119">
        <f>Deaths!BN115</f>
        <v>3259</v>
      </c>
      <c r="F158" s="120">
        <f>Rates!V115</f>
        <v>15.620469999999999</v>
      </c>
      <c r="G158" s="120">
        <f>Rates!AR115</f>
        <v>11.941915</v>
      </c>
      <c r="H158" s="120">
        <f>Rates!BN115</f>
        <v>13.518867999999999</v>
      </c>
    </row>
    <row r="159" spans="2:8">
      <c r="B159" s="101">
        <v>2009</v>
      </c>
      <c r="C159" s="119">
        <f>Deaths!V116</f>
        <v>1500</v>
      </c>
      <c r="D159" s="119">
        <f>Deaths!AR116</f>
        <v>1830</v>
      </c>
      <c r="E159" s="119">
        <f>Deaths!BN116</f>
        <v>3330</v>
      </c>
      <c r="F159" s="120">
        <f>Rates!V116</f>
        <v>15.212828999999999</v>
      </c>
      <c r="G159" s="120">
        <f>Rates!AR116</f>
        <v>12.090236000000001</v>
      </c>
      <c r="H159" s="120">
        <f>Rates!BN116</f>
        <v>13.408073</v>
      </c>
    </row>
    <row r="160" spans="2:8">
      <c r="B160" s="101">
        <v>2010</v>
      </c>
      <c r="C160" s="119">
        <f>Deaths!V117</f>
        <v>1341</v>
      </c>
      <c r="D160" s="119">
        <f>Deaths!AR117</f>
        <v>1657</v>
      </c>
      <c r="E160" s="119">
        <f>Deaths!BN117</f>
        <v>2998</v>
      </c>
      <c r="F160" s="120">
        <f>Rates!V117</f>
        <v>13.079882</v>
      </c>
      <c r="G160" s="120">
        <f>Rates!AR117</f>
        <v>10.536125</v>
      </c>
      <c r="H160" s="120">
        <f>Rates!BN117</f>
        <v>11.632662</v>
      </c>
    </row>
    <row r="161" spans="2:8">
      <c r="B161" s="101">
        <v>2011</v>
      </c>
      <c r="C161" s="119">
        <f>Deaths!V118</f>
        <v>1452</v>
      </c>
      <c r="D161" s="119">
        <f>Deaths!AR118</f>
        <v>1616</v>
      </c>
      <c r="E161" s="119">
        <f>Deaths!BN118</f>
        <v>3068</v>
      </c>
      <c r="F161" s="120">
        <f>Rates!V118</f>
        <v>13.631366</v>
      </c>
      <c r="G161" s="120">
        <f>Rates!AR118</f>
        <v>10.126429</v>
      </c>
      <c r="H161" s="120">
        <f>Rates!BN118</f>
        <v>11.525772</v>
      </c>
    </row>
    <row r="162" spans="2:8">
      <c r="B162" s="112">
        <f>IF($D$8&gt;=2012,2012,"")</f>
        <v>2012</v>
      </c>
      <c r="C162" s="119">
        <f>Deaths!V119</f>
        <v>1558</v>
      </c>
      <c r="D162" s="119">
        <f>Deaths!AR119</f>
        <v>1731</v>
      </c>
      <c r="E162" s="119">
        <f>Deaths!BN119</f>
        <v>3289</v>
      </c>
      <c r="F162" s="120">
        <f>Rates!V119</f>
        <v>14.056533999999999</v>
      </c>
      <c r="G162" s="120">
        <f>Rates!AR119</f>
        <v>10.451248</v>
      </c>
      <c r="H162" s="120">
        <f>Rates!BN119</f>
        <v>11.983802000000001</v>
      </c>
    </row>
    <row r="163" spans="2:8">
      <c r="B163" s="112">
        <f>IF($D$8&gt;=2013,2013,"")</f>
        <v>2013</v>
      </c>
      <c r="C163" s="119">
        <f>Deaths!V120</f>
        <v>1880</v>
      </c>
      <c r="D163" s="119">
        <f>Deaths!AR120</f>
        <v>1962</v>
      </c>
      <c r="E163" s="119">
        <f>Deaths!BN120</f>
        <v>3842</v>
      </c>
      <c r="F163" s="120">
        <f>Rates!V120</f>
        <v>16.301534</v>
      </c>
      <c r="G163" s="120">
        <f>Rates!AR120</f>
        <v>11.819269</v>
      </c>
      <c r="H163" s="120">
        <f>Rates!BN120</f>
        <v>13.73546</v>
      </c>
    </row>
    <row r="164" spans="2:8">
      <c r="B164" s="112">
        <f>IF($D$8&gt;=2014,2014,"")</f>
        <v>2014</v>
      </c>
      <c r="C164" s="119">
        <f>Deaths!V121</f>
        <v>1888</v>
      </c>
      <c r="D164" s="119">
        <f>Deaths!AR121</f>
        <v>2137</v>
      </c>
      <c r="E164" s="119">
        <f>Deaths!BN121</f>
        <v>4025</v>
      </c>
      <c r="F164" s="120">
        <f>Rates!V121</f>
        <v>15.736369</v>
      </c>
      <c r="G164" s="120">
        <f>Rates!AR121</f>
        <v>12.417697</v>
      </c>
      <c r="H164" s="120">
        <f>Rates!BN121</f>
        <v>13.873497</v>
      </c>
    </row>
    <row r="165" spans="2:8">
      <c r="B165" s="112">
        <f>IF($D$8&gt;=2015,2015,"")</f>
        <v>2015</v>
      </c>
      <c r="C165" s="119">
        <f>Deaths!V122</f>
        <v>2055</v>
      </c>
      <c r="D165" s="119">
        <f>Deaths!AR122</f>
        <v>2206</v>
      </c>
      <c r="E165" s="119">
        <f>Deaths!BN122</f>
        <v>4261</v>
      </c>
      <c r="F165" s="120">
        <f>Rates!V122</f>
        <v>16.589348999999999</v>
      </c>
      <c r="G165" s="120">
        <f>Rates!AR122</f>
        <v>12.649518</v>
      </c>
      <c r="H165" s="120">
        <f>Rates!BN122</f>
        <v>14.393717000000001</v>
      </c>
    </row>
    <row r="166" spans="2:8">
      <c r="B166" s="112">
        <f>IF($D$8&gt;=2016,2016,"")</f>
        <v>2016</v>
      </c>
      <c r="C166" s="119">
        <f>Deaths!V123</f>
        <v>2054</v>
      </c>
      <c r="D166" s="119">
        <f>Deaths!AR123</f>
        <v>2204</v>
      </c>
      <c r="E166" s="119">
        <f>Deaths!BN123</f>
        <v>4258</v>
      </c>
      <c r="F166" s="120">
        <f>Rates!V123</f>
        <v>16.068148999999998</v>
      </c>
      <c r="G166" s="120">
        <f>Rates!AR123</f>
        <v>12.295858000000001</v>
      </c>
      <c r="H166" s="120">
        <f>Rates!BN123</f>
        <v>13.974987</v>
      </c>
    </row>
    <row r="167" spans="2:8">
      <c r="B167" s="112">
        <f>IF($D$8&gt;=2017,2017,"")</f>
        <v>2017</v>
      </c>
      <c r="C167" s="119">
        <f>Deaths!V124</f>
        <v>2089</v>
      </c>
      <c r="D167" s="119">
        <f>Deaths!AR124</f>
        <v>2293</v>
      </c>
      <c r="E167" s="119">
        <f>Deaths!BN124</f>
        <v>4382</v>
      </c>
      <c r="F167" s="120">
        <f>Rates!V124</f>
        <v>15.765631000000001</v>
      </c>
      <c r="G167" s="120">
        <f>Rates!AR124</f>
        <v>12.645064</v>
      </c>
      <c r="H167" s="120">
        <f>Rates!BN124</f>
        <v>14.011464999999999</v>
      </c>
    </row>
    <row r="168" spans="2:8">
      <c r="B168" s="112">
        <f>IF($D$8&gt;=2018,2018,"")</f>
        <v>2018</v>
      </c>
      <c r="C168" s="119">
        <f>Deaths!V125</f>
        <v>1747</v>
      </c>
      <c r="D168" s="119">
        <f>Deaths!AR125</f>
        <v>1884</v>
      </c>
      <c r="E168" s="119">
        <f>Deaths!BN125</f>
        <v>3631</v>
      </c>
      <c r="F168" s="120">
        <f>Rates!V125</f>
        <v>12.820228999999999</v>
      </c>
      <c r="G168" s="120">
        <f>Rates!AR125</f>
        <v>10.047641</v>
      </c>
      <c r="H168" s="120">
        <f>Rates!BN125</f>
        <v>11.28857</v>
      </c>
    </row>
    <row r="169" spans="2:8">
      <c r="B169" s="112">
        <f>IF($D$8&gt;=2019,2019,"")</f>
        <v>2019</v>
      </c>
      <c r="C169" s="119">
        <f>Deaths!V126</f>
        <v>2007</v>
      </c>
      <c r="D169" s="119">
        <f>Deaths!AR126</f>
        <v>2042</v>
      </c>
      <c r="E169" s="119">
        <f>Deaths!BN126</f>
        <v>4049</v>
      </c>
      <c r="F169" s="120">
        <f>Rates!V126</f>
        <v>14.271806</v>
      </c>
      <c r="G169" s="120">
        <f>Rates!AR126</f>
        <v>10.524884</v>
      </c>
      <c r="H169" s="120">
        <f>Rates!BN126</f>
        <v>12.206308</v>
      </c>
    </row>
    <row r="170" spans="2:8">
      <c r="B170" s="112">
        <f>IF($D$8&gt;=2020,2020,"")</f>
        <v>2020</v>
      </c>
      <c r="C170" s="119">
        <f>Deaths!V127</f>
        <v>2052</v>
      </c>
      <c r="D170" s="119">
        <f>Deaths!AR127</f>
        <v>2166</v>
      </c>
      <c r="E170" s="119">
        <f>Deaths!BN127</f>
        <v>4218</v>
      </c>
      <c r="F170" s="120">
        <f>Rates!V127</f>
        <v>14.048550000000001</v>
      </c>
      <c r="G170" s="120">
        <f>Rates!AR127</f>
        <v>10.982851</v>
      </c>
      <c r="H170" s="120">
        <f>Rates!BN127</f>
        <v>12.361905</v>
      </c>
    </row>
    <row r="171" spans="2:8">
      <c r="B171" s="112">
        <f>IF($D$8&gt;=2021,2021,"")</f>
        <v>2021</v>
      </c>
      <c r="C171" s="119">
        <f>Deaths!V128</f>
        <v>2233</v>
      </c>
      <c r="D171" s="119">
        <f>Deaths!AR128</f>
        <v>2340</v>
      </c>
      <c r="E171" s="119">
        <f>Deaths!BN128</f>
        <v>4573</v>
      </c>
      <c r="F171" s="120">
        <f>Rates!V128</f>
        <v>14.720965</v>
      </c>
      <c r="G171" s="120">
        <f>Rates!AR128</f>
        <v>11.542377999999999</v>
      </c>
      <c r="H171" s="120">
        <f>Rates!BN128</f>
        <v>12.981953000000001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16.73105</v>
      </c>
      <c r="G184" s="125">
        <f>INDEX($B$57:$H$175,MATCH($C$184,$B$57:$B$175,0),6)</f>
        <v>15.484821</v>
      </c>
      <c r="H184" s="125">
        <f>INDEX($B$57:$H$175,MATCH($C$184,$B$57:$B$175,0),7)</f>
        <v>15.740405000000001</v>
      </c>
    </row>
    <row r="185" spans="2:8">
      <c r="B185" s="49" t="s">
        <v>67</v>
      </c>
      <c r="C185" s="124">
        <f>'Interactive summary tables'!$G$10</f>
        <v>2021</v>
      </c>
      <c r="D185" s="28"/>
      <c r="E185" s="49" t="s">
        <v>72</v>
      </c>
      <c r="F185" s="125">
        <f>INDEX($B$57:$H$175,MATCH($C$185,$B$57:$B$175,0),5)</f>
        <v>14.720965</v>
      </c>
      <c r="G185" s="125">
        <f>INDEX($B$57:$H$175,MATCH($C$185,$B$57:$B$175,0),6)</f>
        <v>11.542377999999999</v>
      </c>
      <c r="H185" s="125">
        <f>INDEX($B$57:$H$175,MATCH($C$185,$B$57:$B$175,0),7)</f>
        <v>12.981953000000001</v>
      </c>
    </row>
    <row r="186" spans="2:8">
      <c r="B186" s="48"/>
      <c r="C186" s="124"/>
      <c r="D186" s="28"/>
      <c r="E186" s="49" t="s">
        <v>74</v>
      </c>
      <c r="F186" s="126">
        <f>IF(F$184="—","–",IF($C$185&lt;=$C$184,"–",(F$185-F$184)/F$184))</f>
        <v>-0.12014099533502082</v>
      </c>
      <c r="G186" s="126">
        <f>IF(G$184="—","–",IF($C$185&lt;=$C$184,"–",(G$185-G$184)/G$184))</f>
        <v>-0.25460048908540828</v>
      </c>
      <c r="H186" s="126">
        <f>IF(H$184="—","–",IF($C$185&lt;=$C$184,"–",(H$185-H$184)/H$184))</f>
        <v>-0.17524657084744644</v>
      </c>
    </row>
    <row r="187" spans="2:8">
      <c r="B187" s="49" t="s">
        <v>76</v>
      </c>
      <c r="C187" s="124">
        <f>$C$185-$C$184</f>
        <v>42</v>
      </c>
      <c r="D187" s="28"/>
      <c r="E187" s="49" t="s">
        <v>73</v>
      </c>
      <c r="F187" s="126">
        <f>IF(F$184="—","–",IF($C$185&lt;=$C$184,"–",((F$185/F$184)^(1/($C$185-$C$184))-1)))</f>
        <v>-3.0428280035109667E-3</v>
      </c>
      <c r="G187" s="126">
        <f>IF(G$184="—","–",IF($C$185&lt;=$C$184,"–",((G$185/G$184)^(1/($C$185-$C$184))-1)))</f>
        <v>-6.9716546639662091E-3</v>
      </c>
      <c r="H187" s="126">
        <f>IF(H$184="—","–",IF($C$185&lt;=$C$184,"-",((H$185/H$184)^(1/($C$185-$C$184))-1)))</f>
        <v>-4.5768942143582514E-3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Chronic kidney disease (ICD-10 B52.0, D59.3, E10.2, E11.2, E12.2, E13.2, E14.2, E85.1, I12, I13, I15.0, I15.1, N00–N07, N11, N12, N14, N15, N18, N19, N25–N28, N39.1, N39.2, Q60–Q63, T82.4, T86.1)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Chronic kidney disease (ICD-10 B52.0, D59.3, E10.2, E11.2, E12.2, E13.2, E14.2, E85.1, I12, I13, I15.0, I15.1, N00–N07, N11, N12, N14, N15, N18, N19, N25–N28, N39.1, N39.2, Q60–Q63, T82.4, T86.1)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'[AIHW-PHE-229-GRIM0005.xlsx]Deaths'!$C$86</v>
      </c>
      <c r="G207" s="136" t="str">
        <f ca="1">CELL("address",INDEX(Deaths!$Y$7:$AP$132,MATCH($C$207,Deaths!$B$7:$B$132,0),MATCH($C$210,Deaths!$Y$6:$AP$6,0)))</f>
        <v>'[AIHW-PHE-229-GRIM0005.xlsx]Deaths'!$Y$86</v>
      </c>
      <c r="H207" s="136" t="str">
        <f ca="1">CELL("address",INDEX(Deaths!$AU$7:$BL$132,MATCH($C$207,Deaths!$B$7:$B$132,0),MATCH($C$210,Deaths!$AU$6:$BL$6,0)))</f>
        <v>'[AIHW-PHE-229-GRIM0005.xlsx]Deaths'!$AU$86</v>
      </c>
    </row>
    <row r="208" spans="2:8">
      <c r="B208" s="53" t="s">
        <v>67</v>
      </c>
      <c r="C208" s="135">
        <f>'Interactive summary tables'!$E$34</f>
        <v>2021</v>
      </c>
      <c r="D208" s="17"/>
      <c r="E208" s="17" t="s">
        <v>87</v>
      </c>
      <c r="F208" s="136" t="str">
        <f ca="1">CELL("address",INDEX(Deaths!$C$7:$T$132,MATCH($C$208,Deaths!$B$7:$B$132,0),MATCH($C$211,Deaths!$C$6:$T$6,0)))</f>
        <v>'[AIHW-PHE-229-GRIM0005.xlsx]Deaths'!$T$128</v>
      </c>
      <c r="G208" s="136" t="str">
        <f ca="1">CELL("address",INDEX(Deaths!$Y$7:$AP$132,MATCH($C$208,Deaths!$B$7:$B$132,0),MATCH($C$211,Deaths!$Y$6:$AP$6,0)))</f>
        <v>'[AIHW-PHE-229-GRIM0005.xlsx]Deaths'!$AP$128</v>
      </c>
      <c r="H208" s="136" t="str">
        <f ca="1">CELL("address",INDEX(Deaths!$AU$7:$BL$132,MATCH($C$208,Deaths!$B$7:$B$132,0),MATCH($C$211,Deaths!$AU$6:$BL$6,0)))</f>
        <v>'[AIHW-PHE-229-GRIM0005.xlsx]Deaths'!$BL$128</v>
      </c>
    </row>
    <row r="209" spans="2:8">
      <c r="B209" s="53"/>
      <c r="C209" s="135"/>
      <c r="D209" s="17"/>
      <c r="E209" s="17" t="s">
        <v>93</v>
      </c>
      <c r="F209" s="137">
        <f ca="1">SUM(INDIRECT(F$207,1):INDIRECT(F$208,1))</f>
        <v>51723</v>
      </c>
      <c r="G209" s="138">
        <f ca="1">SUM(INDIRECT(G$207,1):INDIRECT(G$208,1))</f>
        <v>60346</v>
      </c>
      <c r="H209" s="138">
        <f ca="1">SUM(INDIRECT(H$207,1):INDIRECT(H$208,1))</f>
        <v>112069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'[AIHW-PHE-229-GRIM0005.xlsx]Populations'!$D$95</v>
      </c>
      <c r="G211" s="136" t="str">
        <f ca="1">CELL("address",INDEX(Populations!$Y$16:$AP$141,MATCH($C$207,Populations!$C$16:$C$141,0),MATCH($C$210,Populations!$Y$15:$AP$15,0)))</f>
        <v>'[AIHW-PHE-229-GRIM0005.xlsx]Populations'!$Y$95</v>
      </c>
      <c r="H211" s="136" t="str">
        <f ca="1">CELL("address",INDEX(Populations!$AT$16:$BK$141,MATCH($C$207,Populations!$C$16:$C$141,0),MATCH($C$210,Populations!$AT$15:$BK$15,0)))</f>
        <v>'[AIHW-PHE-229-GRIM0005.xlsx]Populations'!$AT$95</v>
      </c>
    </row>
    <row r="212" spans="2:8">
      <c r="B212" s="53"/>
      <c r="C212" s="17"/>
      <c r="D212" s="17"/>
      <c r="E212" s="17" t="s">
        <v>87</v>
      </c>
      <c r="F212" s="136" t="str">
        <f ca="1">CELL("address",INDEX(Populations!$D$16:$U$141,MATCH($C$208,Populations!$C$16:$C$141,0),MATCH($C$211,Populations!$D$15:$U$15,0)))</f>
        <v>'[AIHW-PHE-229-GRIM0005.xlsx]Populations'!$U$137</v>
      </c>
      <c r="G212" s="136" t="str">
        <f ca="1">CELL("address",INDEX(Populations!$Y$16:$AP$141,MATCH($C$208,Populations!$C$16:$C$141,0),MATCH($C$211,Populations!$Y$15:$AP$15,0)))</f>
        <v>'[AIHW-PHE-229-GRIM0005.xlsx]Populations'!$AP$137</v>
      </c>
      <c r="H212" s="136" t="str">
        <f ca="1">CELL("address",INDEX(Populations!$AT$16:$BK$141,MATCH($C$208,Populations!$C$16:$C$141,0),MATCH($C$211,Populations!$AT$15:$BK$15,0)))</f>
        <v>'[AIHW-PHE-229-GRIM0005.xlsx]Populations'!$BK$137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12.365105083921454</v>
      </c>
      <c r="G215" s="140">
        <f t="shared" ref="G215:H215" ca="1" si="2">IF($C$208&lt;$C$207,"-",IF($C$214&lt;$C$213,"-",G$209/G$213*100000))</f>
        <v>14.281051582651406</v>
      </c>
      <c r="H215" s="140">
        <f t="shared" ca="1" si="2"/>
        <v>13.32793373766493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Chronic kidney disease (ICD-10 B52.0, D59.3, E10.2, E11.2, E12.2, E13.2, E14.2, E85.1, I12, I13, I15.0, I15.1, N00–N07, N11, N12, N14, N15, N18, N19, N25–N28, N39.1, N39.2, Q60–Q63, T82.4, T86.1)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Chronic kidney disease (ICD-10 B52.0, D59.3, E10.2, E11.2, E12.2, E13.2, E14.2, E85.1, I12, I13, I15.0, I15.1, N00–N07, N11, N12, N14, N15, N18, N19, N25–N28, N39.1, N39.2, Q60–Q63, T82.4, T86.1)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Chronic kidney disease (ICD-10 B52.0, D59.3, E10.2, E11.2, E12.2, E13.2, E14.2, E85.1, I12, I13, I15.0, I15.1, N00–N07, N11, N12, N14, N15, N18, N19, N25–N28, N39.1, N39.2, Q60–Q63, T82.4, T86.1)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Chronic kidney disease (ICD-10 B52.0, D59.3, E10.2, E11.2, E12.2, E13.2, E14.2, E85.1, I12, I13, I15.0, I15.1, N00–N07, N11, N12, N14, N15, N18, N19, N25–N28, N39.1, N39.2, Q60–Q63, T82.4, T86.1)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Chronic kidney disease (ICD-10 B52.0, D59.3, E10.2, E11.2, E12.2, E13.2, E14.2, E85.1, I12, I13, I15.0, I15.1, N00–N07, N11, N12, N14, N15, N18, N19, N25–N28, N39.1, N39.2, Q60–Q63, T82.4, T86.1)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4312C75D-84C1-4F44-B656-C48952416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