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updateLinks="never" codeName="ThisWorkbook" defaultThemeVersion="124226"/>
  <mc:AlternateContent xmlns:mc="http://schemas.openxmlformats.org/markup-compatibility/2006">
    <mc:Choice Requires="x15">
      <x15ac:absPath xmlns:x15ac="http://schemas.microsoft.com/office/spreadsheetml/2010/11/ac" url="http://projects.aihw.gov.au/PRJ01437/Publications/2023 GRIM books ready/"/>
    </mc:Choice>
  </mc:AlternateContent>
  <xr:revisionPtr revIDLastSave="0" documentId="13_ncr:1_{877FA72E-C6F6-41D3-B7FE-3A480C554807}" xr6:coauthVersionLast="47" xr6:coauthVersionMax="47" xr10:uidLastSave="{00000000-0000-0000-0000-000000000000}"/>
  <bookViews>
    <workbookView xWindow="-120" yWindow="-120" windowWidth="29040" windowHeight="17640" tabRatio="864" xr2:uid="{00000000-000D-0000-FFFF-FFFF00000000}"/>
  </bookViews>
  <sheets>
    <sheet name="Title" sheetId="4" r:id="rId1"/>
    <sheet name="Explanatory notes" sheetId="1" r:id="rId2"/>
    <sheet name="Graphs" sheetId="11" r:id="rId3"/>
    <sheet name="Interactive summary tables" sheetId="12" r:id="rId4"/>
    <sheet name="Summary measures" sheetId="3" r:id="rId5"/>
    <sheet name="Deaths" sheetId="5" r:id="rId6"/>
    <sheet name="Rates" sheetId="14" r:id="rId7"/>
    <sheet name="Populations" sheetId="13" r:id="rId8"/>
    <sheet name="Admin" sheetId="7" state="hidden" r:id="rId9"/>
    <sheet name="snapshotids" sheetId="15" state="hidden" r:id="rId10"/>
  </sheets>
  <definedNames>
    <definedName name="ASR_female" localSheetId="8">OFFSET(INDIRECT(Admin!$E$22),0,5,COUNTA(INDIRECT(Admin!$E$24)))</definedName>
    <definedName name="ASR_male" localSheetId="8">OFFSET(INDIRECT(Admin!$E$22),0,4,COUNTA(INDIRECT(Admin!$E$24)))</definedName>
    <definedName name="Deaths_female" localSheetId="8">OFFSET(INDIRECT(Admin!$E$22),0,2,COUNTA(INDIRECT(Admin!$E$24)))</definedName>
    <definedName name="Deaths_male" localSheetId="8">OFFSET(INDIRECT(Admin!$E$22),0,1,COUNTA(INDIRECT(Admin!$E$24)))</definedName>
    <definedName name="_xlnm.Print_Area" localSheetId="5">Deaths!$A$1:$BQ$133</definedName>
    <definedName name="_xlnm.Print_Area" localSheetId="1">'Explanatory notes'!$A$1:$C$67</definedName>
    <definedName name="_xlnm.Print_Area" localSheetId="3">'Interactive summary tables'!$A$1:$Q$43</definedName>
    <definedName name="_xlnm.Print_Area" localSheetId="7">Populations!$A$1:$BO$142</definedName>
    <definedName name="_xlnm.Print_Area" localSheetId="6">Rates!$A$1:$BQ$133</definedName>
    <definedName name="_xlnm.Print_Area" localSheetId="4">'Summary measures'!$A$1:$AZ$133</definedName>
    <definedName name="_xlnm.Print_Area" localSheetId="0">Title!$A$1:$O$24</definedName>
    <definedName name="Years" localSheetId="8">OFFSET(INDIRECT(Admin!$E$22),0,0,COUNTA(INDIRECT(Admin!$E$24)))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 i="7" l="1"/>
  <c r="G4" i="7"/>
  <c r="E5" i="7" l="1"/>
  <c r="T31" i="7" l="1"/>
  <c r="S31" i="7"/>
  <c r="R31" i="7"/>
  <c r="Q31" i="7"/>
  <c r="P31" i="7"/>
  <c r="O31" i="7"/>
  <c r="N31" i="7"/>
  <c r="M31" i="7"/>
  <c r="L31" i="7"/>
  <c r="K31" i="7"/>
  <c r="J31" i="7"/>
  <c r="I31" i="7"/>
  <c r="H31" i="7"/>
  <c r="G31" i="7"/>
  <c r="F31" i="7"/>
  <c r="E31" i="7"/>
  <c r="D31" i="7"/>
  <c r="C31" i="7"/>
  <c r="E22" i="7" l="1"/>
  <c r="G7" i="7"/>
  <c r="B1" i="7" l="1"/>
  <c r="B7" i="4" l="1"/>
  <c r="B9" i="4" l="1"/>
  <c r="B1" i="11"/>
  <c r="B1" i="12"/>
  <c r="G5" i="7"/>
  <c r="B163" i="7" l="1"/>
  <c r="B164" i="7"/>
  <c r="B165" i="7"/>
  <c r="B166" i="7"/>
  <c r="B167" i="7"/>
  <c r="B168" i="7"/>
  <c r="B169" i="7"/>
  <c r="B170" i="7"/>
  <c r="B171" i="7"/>
  <c r="B172" i="7"/>
  <c r="B173" i="7"/>
  <c r="B174" i="7"/>
  <c r="B175" i="7"/>
  <c r="B162" i="7"/>
  <c r="E23" i="7" l="1"/>
  <c r="E24" i="7" s="1"/>
  <c r="E8" i="7"/>
  <c r="B46" i="7"/>
  <c r="B35" i="7"/>
  <c r="B29" i="7" l="1"/>
  <c r="B45" i="7"/>
  <c r="C32" i="12" l="1"/>
  <c r="L37" i="12"/>
  <c r="C211" i="7" l="1"/>
  <c r="C214" i="7" s="1"/>
  <c r="C210" i="7"/>
  <c r="C213" i="7" s="1"/>
  <c r="C208" i="7"/>
  <c r="C207" i="7"/>
  <c r="C185" i="7"/>
  <c r="C184" i="7"/>
  <c r="C219" i="7" l="1"/>
  <c r="L34" i="12" s="1"/>
  <c r="C191" i="7"/>
  <c r="L12" i="12" s="1"/>
  <c r="B227" i="7"/>
  <c r="B228" i="7"/>
  <c r="B198" i="7"/>
  <c r="B202" i="7" s="1"/>
  <c r="L5" i="12" s="1"/>
  <c r="B226" i="7"/>
  <c r="B225" i="7"/>
  <c r="C217" i="7"/>
  <c r="C216" i="7"/>
  <c r="C188" i="7"/>
  <c r="C187" i="7"/>
  <c r="C189" i="7"/>
  <c r="B233" i="7" l="1"/>
  <c r="L10" i="12"/>
  <c r="L15" i="12"/>
  <c r="C29" i="12"/>
  <c r="C8" i="12" l="1"/>
  <c r="C5" i="12"/>
  <c r="L29" i="12" l="1"/>
  <c r="D37" i="7" l="1"/>
  <c r="E37" i="7"/>
  <c r="F37" i="7"/>
  <c r="G37" i="7"/>
  <c r="H37" i="7"/>
  <c r="I37" i="7"/>
  <c r="J37" i="7"/>
  <c r="K37" i="7"/>
  <c r="L37" i="7"/>
  <c r="M37" i="7"/>
  <c r="N37" i="7"/>
  <c r="O37" i="7"/>
  <c r="P37" i="7"/>
  <c r="Q37" i="7"/>
  <c r="R37" i="7"/>
  <c r="S37" i="7"/>
  <c r="T37" i="7"/>
  <c r="C37" i="7"/>
  <c r="D39" i="7"/>
  <c r="N39" i="7"/>
  <c r="E39" i="7"/>
  <c r="J32" i="7"/>
  <c r="O39" i="7"/>
  <c r="Q32" i="7"/>
  <c r="K38" i="7"/>
  <c r="H208" i="7"/>
  <c r="O33" i="7"/>
  <c r="G32" i="7"/>
  <c r="H33" i="7"/>
  <c r="T39" i="7"/>
  <c r="H211" i="7"/>
  <c r="M33" i="7"/>
  <c r="L39" i="7"/>
  <c r="S38" i="7"/>
  <c r="D32" i="7"/>
  <c r="K39" i="7"/>
  <c r="L38" i="7"/>
  <c r="M38" i="7"/>
  <c r="K32" i="7"/>
  <c r="O32" i="7"/>
  <c r="P32" i="7"/>
  <c r="H207" i="7"/>
  <c r="F39" i="7"/>
  <c r="S33" i="7"/>
  <c r="I38" i="7"/>
  <c r="N33" i="7"/>
  <c r="R32" i="7"/>
  <c r="J38" i="7"/>
  <c r="F32" i="7"/>
  <c r="P33" i="7"/>
  <c r="G211" i="7"/>
  <c r="M39" i="7"/>
  <c r="C32" i="7"/>
  <c r="T32" i="7"/>
  <c r="I39" i="7"/>
  <c r="R39" i="7"/>
  <c r="E38" i="7"/>
  <c r="G38" i="7"/>
  <c r="P38" i="7"/>
  <c r="T33" i="7"/>
  <c r="G33" i="7"/>
  <c r="L32" i="7"/>
  <c r="H32" i="7"/>
  <c r="N38" i="7"/>
  <c r="S39" i="7"/>
  <c r="F208" i="7"/>
  <c r="L33" i="7"/>
  <c r="Q33" i="7"/>
  <c r="P39" i="7"/>
  <c r="H38" i="7"/>
  <c r="O38" i="7"/>
  <c r="I32" i="7"/>
  <c r="F38" i="7"/>
  <c r="Q38" i="7"/>
  <c r="T38" i="7"/>
  <c r="R38" i="7"/>
  <c r="D38" i="7"/>
  <c r="N32" i="7"/>
  <c r="C33" i="7"/>
  <c r="I33" i="7"/>
  <c r="F33" i="7"/>
  <c r="R33" i="7"/>
  <c r="C39" i="7"/>
  <c r="G39" i="7"/>
  <c r="G208" i="7"/>
  <c r="F207" i="7"/>
  <c r="E32" i="7"/>
  <c r="C38" i="7"/>
  <c r="D33" i="7"/>
  <c r="S32" i="7"/>
  <c r="K33" i="7"/>
  <c r="H39" i="7"/>
  <c r="G212" i="7"/>
  <c r="J33" i="7"/>
  <c r="H212" i="7"/>
  <c r="M32" i="7"/>
  <c r="F211" i="7"/>
  <c r="E33" i="7"/>
  <c r="F212" i="7"/>
  <c r="J39" i="7"/>
  <c r="G207" i="7"/>
  <c r="T43" i="7" l="1"/>
  <c r="F42" i="7"/>
  <c r="G42" i="7"/>
  <c r="P43" i="7"/>
  <c r="H43" i="7"/>
  <c r="L43" i="7"/>
  <c r="J43" i="7"/>
  <c r="F43" i="7"/>
  <c r="D94" i="7"/>
  <c r="C162" i="7"/>
  <c r="E122" i="7"/>
  <c r="C140" i="7"/>
  <c r="E60" i="7"/>
  <c r="E43" i="7"/>
  <c r="E164" i="7"/>
  <c r="D76" i="7"/>
  <c r="C87" i="7"/>
  <c r="D114" i="7"/>
  <c r="D101" i="7"/>
  <c r="E73" i="7"/>
  <c r="E155" i="7"/>
  <c r="E77" i="7"/>
  <c r="D152" i="7"/>
  <c r="M43" i="7"/>
  <c r="E112" i="7"/>
  <c r="E65" i="7"/>
  <c r="E93" i="7"/>
  <c r="C42" i="7"/>
  <c r="U38" i="7"/>
  <c r="C125" i="7"/>
  <c r="D128" i="7"/>
  <c r="G129" i="7"/>
  <c r="E94" i="7"/>
  <c r="R43" i="7"/>
  <c r="C60" i="7"/>
  <c r="D139" i="7"/>
  <c r="E146" i="7"/>
  <c r="C43" i="7"/>
  <c r="C126" i="7"/>
  <c r="D70" i="7"/>
  <c r="K43" i="7"/>
  <c r="C131" i="7"/>
  <c r="D145" i="7"/>
  <c r="C102" i="7"/>
  <c r="G67" i="7"/>
  <c r="C107" i="7"/>
  <c r="C82" i="7"/>
  <c r="E102" i="7"/>
  <c r="C135" i="7"/>
  <c r="E108" i="7"/>
  <c r="D42" i="7"/>
  <c r="D92" i="7"/>
  <c r="K42" i="7"/>
  <c r="D43" i="7"/>
  <c r="T42" i="7"/>
  <c r="D75" i="7"/>
  <c r="E88" i="7"/>
  <c r="J42" i="7"/>
  <c r="D171" i="7"/>
  <c r="G99" i="7"/>
  <c r="C66" i="7"/>
  <c r="D140" i="7"/>
  <c r="E99" i="7"/>
  <c r="D141" i="7"/>
  <c r="P42" i="7"/>
  <c r="D173" i="7"/>
  <c r="D61" i="7"/>
  <c r="H131" i="7"/>
  <c r="D134" i="7"/>
  <c r="C104" i="7"/>
  <c r="E128" i="7"/>
  <c r="C147" i="7"/>
  <c r="E147" i="7"/>
  <c r="E140" i="7"/>
  <c r="D85" i="7"/>
  <c r="D142" i="7"/>
  <c r="E116" i="7"/>
  <c r="D80" i="7"/>
  <c r="R42" i="7"/>
  <c r="D59" i="7"/>
  <c r="C106" i="7"/>
  <c r="I42" i="7"/>
  <c r="D129" i="7"/>
  <c r="D170" i="7"/>
  <c r="O43" i="7"/>
  <c r="N42" i="7"/>
  <c r="G65" i="7"/>
  <c r="C150" i="7"/>
  <c r="D125" i="7"/>
  <c r="E150" i="7"/>
  <c r="E127" i="7"/>
  <c r="F154" i="7"/>
  <c r="C64" i="7"/>
  <c r="E161" i="7"/>
  <c r="C72" i="7"/>
  <c r="E165" i="7"/>
  <c r="D159" i="7"/>
  <c r="H151" i="7"/>
  <c r="C80" i="7"/>
  <c r="D122" i="7"/>
  <c r="D169" i="7"/>
  <c r="C136" i="7"/>
  <c r="E159" i="7"/>
  <c r="D120" i="7"/>
  <c r="E133" i="7"/>
  <c r="D130" i="7"/>
  <c r="E172" i="7"/>
  <c r="D158" i="7"/>
  <c r="D175" i="7"/>
  <c r="C84" i="7"/>
  <c r="O42" i="7"/>
  <c r="C158" i="7"/>
  <c r="H42" i="7"/>
  <c r="E105" i="7"/>
  <c r="L42" i="7"/>
  <c r="C62" i="7"/>
  <c r="E167" i="7"/>
  <c r="C157" i="7"/>
  <c r="D103" i="7"/>
  <c r="C92" i="7"/>
  <c r="C172" i="7"/>
  <c r="D74" i="7"/>
  <c r="C159" i="7"/>
  <c r="E68" i="7"/>
  <c r="C98" i="7"/>
  <c r="C101" i="7"/>
  <c r="C79" i="7"/>
  <c r="C100" i="7"/>
  <c r="D67" i="7"/>
  <c r="D79" i="7"/>
  <c r="E83" i="7"/>
  <c r="C167" i="7"/>
  <c r="E42" i="7"/>
  <c r="D131" i="7"/>
  <c r="S42" i="7"/>
  <c r="D98" i="7"/>
  <c r="E142" i="7"/>
  <c r="D88" i="7"/>
  <c r="E79" i="7"/>
  <c r="D106" i="7"/>
  <c r="C70" i="7"/>
  <c r="C75" i="7"/>
  <c r="E119" i="7"/>
  <c r="D144" i="7"/>
  <c r="M42" i="7"/>
  <c r="E130" i="7"/>
  <c r="D124" i="7"/>
  <c r="E85" i="7"/>
  <c r="D155" i="7"/>
  <c r="E121" i="7"/>
  <c r="N43" i="7"/>
  <c r="C174" i="7"/>
  <c r="D57" i="7"/>
  <c r="E125" i="7"/>
  <c r="C61" i="7"/>
  <c r="C122" i="7"/>
  <c r="E135" i="7"/>
  <c r="C99" i="7"/>
  <c r="E92" i="7"/>
  <c r="C88" i="7"/>
  <c r="E131" i="7"/>
  <c r="E66" i="7"/>
  <c r="E144" i="7"/>
  <c r="D151" i="7"/>
  <c r="C123" i="7"/>
  <c r="D78" i="7"/>
  <c r="E120" i="7"/>
  <c r="C95" i="7"/>
  <c r="D81" i="7"/>
  <c r="E168" i="7"/>
  <c r="E115" i="7"/>
  <c r="E153" i="7"/>
  <c r="E118" i="7"/>
  <c r="D109" i="7"/>
  <c r="E57" i="7"/>
  <c r="E173" i="7"/>
  <c r="E100" i="7"/>
  <c r="C156" i="7"/>
  <c r="C111" i="7"/>
  <c r="E158" i="7"/>
  <c r="I43" i="7"/>
  <c r="D73" i="7"/>
  <c r="D108" i="7"/>
  <c r="E156" i="7"/>
  <c r="D136" i="7"/>
  <c r="D97" i="7"/>
  <c r="E137" i="7"/>
  <c r="C103" i="7"/>
  <c r="G43" i="7"/>
  <c r="D99" i="7"/>
  <c r="H71" i="7"/>
  <c r="C165" i="7"/>
  <c r="C90" i="7"/>
  <c r="E113" i="7"/>
  <c r="E87" i="7"/>
  <c r="C138" i="7"/>
  <c r="E139" i="7"/>
  <c r="E75" i="7"/>
  <c r="D172" i="7"/>
  <c r="E129" i="7"/>
  <c r="C85" i="7"/>
  <c r="E117" i="7"/>
  <c r="C142" i="7"/>
  <c r="E80" i="7"/>
  <c r="D105" i="7"/>
  <c r="E111" i="7"/>
  <c r="E61" i="7"/>
  <c r="C155" i="7"/>
  <c r="E101" i="7"/>
  <c r="E59" i="7"/>
  <c r="C117" i="7"/>
  <c r="D149" i="7"/>
  <c r="C152" i="7"/>
  <c r="E95" i="7"/>
  <c r="E71" i="7"/>
  <c r="E89" i="7"/>
  <c r="Q42" i="7"/>
  <c r="C133" i="7"/>
  <c r="D84" i="7"/>
  <c r="E126" i="7"/>
  <c r="F93" i="7"/>
  <c r="C65" i="7"/>
  <c r="C171" i="7"/>
  <c r="E64" i="7"/>
  <c r="F112" i="7"/>
  <c r="F110" i="7"/>
  <c r="D157" i="7"/>
  <c r="D112" i="7"/>
  <c r="D117" i="7"/>
  <c r="E141" i="7"/>
  <c r="C58" i="7"/>
  <c r="C146" i="7"/>
  <c r="E149" i="7"/>
  <c r="D93" i="7"/>
  <c r="G95" i="7"/>
  <c r="C69" i="7"/>
  <c r="E152" i="7"/>
  <c r="D110" i="7"/>
  <c r="D66" i="7"/>
  <c r="H119" i="7"/>
  <c r="C163" i="7"/>
  <c r="C121" i="7"/>
  <c r="G96" i="7"/>
  <c r="E96" i="7"/>
  <c r="E67" i="7"/>
  <c r="E145" i="7"/>
  <c r="D126" i="7"/>
  <c r="G92" i="7"/>
  <c r="C134" i="7"/>
  <c r="G118" i="7"/>
  <c r="E81" i="7"/>
  <c r="C118" i="7"/>
  <c r="F80" i="7"/>
  <c r="D167" i="7"/>
  <c r="D111" i="7"/>
  <c r="C110" i="7"/>
  <c r="F108" i="7"/>
  <c r="D168" i="7"/>
  <c r="H107" i="7"/>
  <c r="E132" i="7"/>
  <c r="C132" i="7"/>
  <c r="E163" i="7"/>
  <c r="H128" i="7"/>
  <c r="C154" i="7"/>
  <c r="F149" i="7"/>
  <c r="E74" i="7"/>
  <c r="D166" i="7"/>
  <c r="F143" i="7"/>
  <c r="E151" i="7"/>
  <c r="C113" i="7"/>
  <c r="E62" i="7"/>
  <c r="C109" i="7"/>
  <c r="E157" i="7"/>
  <c r="E136" i="7"/>
  <c r="C114" i="7"/>
  <c r="E76" i="7"/>
  <c r="D91" i="7"/>
  <c r="C166" i="7"/>
  <c r="H127" i="7"/>
  <c r="C161" i="7"/>
  <c r="C78" i="7"/>
  <c r="E82" i="7"/>
  <c r="G121" i="7"/>
  <c r="H81" i="7"/>
  <c r="D113" i="7"/>
  <c r="D118" i="7"/>
  <c r="H141" i="7"/>
  <c r="D58" i="7"/>
  <c r="S43" i="7"/>
  <c r="E162" i="7"/>
  <c r="F121" i="7"/>
  <c r="C96" i="7"/>
  <c r="E148" i="7"/>
  <c r="G138" i="7"/>
  <c r="F76" i="7"/>
  <c r="D143" i="7"/>
  <c r="E104" i="7"/>
  <c r="G108" i="7"/>
  <c r="D86" i="7"/>
  <c r="E58" i="7"/>
  <c r="F72" i="7"/>
  <c r="G148" i="7"/>
  <c r="C115" i="7"/>
  <c r="F146" i="7"/>
  <c r="H67" i="7"/>
  <c r="H109" i="7"/>
  <c r="E109" i="7"/>
  <c r="D156" i="7"/>
  <c r="D132" i="7"/>
  <c r="D150" i="7"/>
  <c r="C112" i="7"/>
  <c r="E154" i="7"/>
  <c r="D161" i="7"/>
  <c r="E97" i="7"/>
  <c r="D100" i="7"/>
  <c r="C89" i="7"/>
  <c r="C145" i="7"/>
  <c r="F89" i="7"/>
  <c r="G87" i="7"/>
  <c r="F60" i="7"/>
  <c r="E174" i="7"/>
  <c r="F142" i="7"/>
  <c r="H79" i="7"/>
  <c r="H59" i="7"/>
  <c r="H76" i="7"/>
  <c r="H140" i="7"/>
  <c r="E170" i="7"/>
  <c r="G151" i="7"/>
  <c r="E166" i="7"/>
  <c r="C77" i="7"/>
  <c r="D137" i="7"/>
  <c r="H106" i="7"/>
  <c r="F164" i="7"/>
  <c r="E72" i="7"/>
  <c r="H122" i="7"/>
  <c r="C148" i="7"/>
  <c r="C143" i="7"/>
  <c r="F65" i="7"/>
  <c r="D83" i="7"/>
  <c r="D135" i="7"/>
  <c r="D65" i="7"/>
  <c r="G97" i="7"/>
  <c r="D89" i="7"/>
  <c r="D82" i="7"/>
  <c r="G78" i="7"/>
  <c r="C116" i="7"/>
  <c r="E175" i="7"/>
  <c r="F129" i="7"/>
  <c r="D69" i="7"/>
  <c r="F167" i="7"/>
  <c r="C169" i="7"/>
  <c r="F133" i="7"/>
  <c r="D133" i="7"/>
  <c r="C173" i="7"/>
  <c r="C105" i="7"/>
  <c r="F152" i="7"/>
  <c r="G83" i="7"/>
  <c r="G146" i="7"/>
  <c r="H100" i="7"/>
  <c r="D77" i="7"/>
  <c r="E78" i="7"/>
  <c r="E138" i="7"/>
  <c r="E110" i="7"/>
  <c r="F59" i="7"/>
  <c r="E103" i="7"/>
  <c r="C91" i="7"/>
  <c r="E114" i="7"/>
  <c r="C63" i="7"/>
  <c r="E69" i="7"/>
  <c r="H61" i="7"/>
  <c r="D160" i="7"/>
  <c r="H74" i="7"/>
  <c r="E171" i="7"/>
  <c r="D90" i="7"/>
  <c r="D147" i="7"/>
  <c r="E124" i="7"/>
  <c r="G68" i="7"/>
  <c r="D72" i="7"/>
  <c r="C74" i="7"/>
  <c r="F124" i="7"/>
  <c r="H134" i="7"/>
  <c r="G137" i="7"/>
  <c r="C168" i="7"/>
  <c r="C128" i="7"/>
  <c r="C119" i="7"/>
  <c r="G159" i="7"/>
  <c r="C129" i="7"/>
  <c r="D138" i="7"/>
  <c r="G64" i="7"/>
  <c r="G103" i="7"/>
  <c r="E86" i="7"/>
  <c r="C175" i="7"/>
  <c r="F78" i="7"/>
  <c r="F91" i="7"/>
  <c r="C59" i="7"/>
  <c r="C170" i="7"/>
  <c r="D102" i="7"/>
  <c r="E143" i="7"/>
  <c r="D71" i="7"/>
  <c r="C130" i="7"/>
  <c r="D95" i="7"/>
  <c r="D68" i="7"/>
  <c r="D165" i="7"/>
  <c r="D64" i="7"/>
  <c r="H85" i="7"/>
  <c r="H159" i="7"/>
  <c r="D123" i="7"/>
  <c r="C86" i="7"/>
  <c r="C73" i="7"/>
  <c r="F69" i="7"/>
  <c r="D153" i="7"/>
  <c r="E91" i="7"/>
  <c r="E84" i="7"/>
  <c r="H63" i="7"/>
  <c r="C160" i="7"/>
  <c r="H89" i="7"/>
  <c r="D115" i="7"/>
  <c r="F137" i="7"/>
  <c r="F163" i="7"/>
  <c r="F147" i="7"/>
  <c r="C164" i="7"/>
  <c r="H166" i="7"/>
  <c r="D146" i="7"/>
  <c r="H108" i="7"/>
  <c r="G88" i="7"/>
  <c r="C83" i="7"/>
  <c r="G161" i="7"/>
  <c r="G122" i="7"/>
  <c r="F71" i="7"/>
  <c r="F169" i="7"/>
  <c r="F82" i="7"/>
  <c r="C71" i="7"/>
  <c r="H73" i="7"/>
  <c r="H132" i="7"/>
  <c r="H58" i="7"/>
  <c r="G57" i="7"/>
  <c r="G184" i="7" s="1"/>
  <c r="D63" i="7"/>
  <c r="H144" i="7"/>
  <c r="E98" i="7"/>
  <c r="F174" i="7"/>
  <c r="D164" i="7"/>
  <c r="C120" i="7"/>
  <c r="F172" i="7"/>
  <c r="G98" i="7"/>
  <c r="H97" i="7"/>
  <c r="H82" i="7"/>
  <c r="H96" i="7"/>
  <c r="G154" i="7"/>
  <c r="C94" i="7"/>
  <c r="G75" i="7"/>
  <c r="G101" i="7"/>
  <c r="F122" i="7"/>
  <c r="D154" i="7"/>
  <c r="H130" i="7"/>
  <c r="G167" i="7"/>
  <c r="G126" i="7"/>
  <c r="G82" i="7"/>
  <c r="D96" i="7"/>
  <c r="F75" i="7"/>
  <c r="C137" i="7"/>
  <c r="H149" i="7"/>
  <c r="H80" i="7"/>
  <c r="H103" i="7"/>
  <c r="D148" i="7"/>
  <c r="G135" i="7"/>
  <c r="D163" i="7"/>
  <c r="G111" i="7"/>
  <c r="H157" i="7"/>
  <c r="D162" i="7"/>
  <c r="C127" i="7"/>
  <c r="C97" i="7"/>
  <c r="C149" i="7"/>
  <c r="G94" i="7"/>
  <c r="H171" i="7"/>
  <c r="E134" i="7"/>
  <c r="G106" i="7"/>
  <c r="H57" i="7"/>
  <c r="H184" i="7" s="1"/>
  <c r="E169" i="7"/>
  <c r="F102" i="7"/>
  <c r="F139" i="7"/>
  <c r="F153" i="7"/>
  <c r="C141" i="7"/>
  <c r="H113" i="7"/>
  <c r="F101" i="7"/>
  <c r="F134" i="7"/>
  <c r="E70" i="7"/>
  <c r="D121" i="7"/>
  <c r="G89" i="7"/>
  <c r="G74" i="7"/>
  <c r="C108" i="7"/>
  <c r="D87" i="7"/>
  <c r="G66" i="7"/>
  <c r="H104" i="7"/>
  <c r="H93" i="7"/>
  <c r="C124" i="7"/>
  <c r="C144" i="7"/>
  <c r="F68" i="7"/>
  <c r="C68" i="7"/>
  <c r="D107" i="7"/>
  <c r="G81" i="7"/>
  <c r="D119" i="7"/>
  <c r="C67" i="7"/>
  <c r="F144" i="7"/>
  <c r="H75" i="7"/>
  <c r="H153" i="7"/>
  <c r="D60" i="7"/>
  <c r="H84" i="7"/>
  <c r="G60" i="7"/>
  <c r="D174" i="7"/>
  <c r="F114" i="7"/>
  <c r="E63" i="7"/>
  <c r="G115" i="7"/>
  <c r="H78" i="7"/>
  <c r="G86" i="7"/>
  <c r="H98" i="7"/>
  <c r="G165" i="7"/>
  <c r="G172" i="7"/>
  <c r="G73" i="7"/>
  <c r="H116" i="7"/>
  <c r="G160" i="7"/>
  <c r="H163" i="7"/>
  <c r="G91" i="7"/>
  <c r="H150" i="7"/>
  <c r="G102" i="7"/>
  <c r="H87" i="7"/>
  <c r="G150" i="7"/>
  <c r="H142" i="7"/>
  <c r="G125" i="7"/>
  <c r="F97" i="7"/>
  <c r="C139" i="7"/>
  <c r="F156" i="7"/>
  <c r="F141" i="7"/>
  <c r="F132" i="7"/>
  <c r="G134" i="7"/>
  <c r="H91" i="7"/>
  <c r="D116" i="7"/>
  <c r="F107" i="7"/>
  <c r="F105" i="7"/>
  <c r="G130" i="7"/>
  <c r="F58" i="7"/>
  <c r="G70" i="7"/>
  <c r="G174" i="7"/>
  <c r="H170" i="7"/>
  <c r="H60" i="7"/>
  <c r="G166" i="7"/>
  <c r="G58" i="7"/>
  <c r="H64" i="7"/>
  <c r="G123" i="7"/>
  <c r="H112" i="7"/>
  <c r="F135" i="7"/>
  <c r="F175" i="7"/>
  <c r="G62" i="7"/>
  <c r="G107" i="7"/>
  <c r="F87" i="7"/>
  <c r="G59" i="7"/>
  <c r="H154" i="7"/>
  <c r="G109" i="7"/>
  <c r="F170" i="7"/>
  <c r="F185" i="7" s="1"/>
  <c r="F158" i="7"/>
  <c r="H138" i="7"/>
  <c r="H66" i="7"/>
  <c r="G113" i="7"/>
  <c r="G136" i="7"/>
  <c r="C93" i="7"/>
  <c r="G158" i="7"/>
  <c r="G156" i="7"/>
  <c r="F111" i="7"/>
  <c r="H68" i="7"/>
  <c r="G141" i="7"/>
  <c r="F157" i="7"/>
  <c r="F150" i="7"/>
  <c r="G84" i="7"/>
  <c r="F118" i="7"/>
  <c r="F120" i="7"/>
  <c r="F86" i="7"/>
  <c r="E90" i="7"/>
  <c r="H92" i="7"/>
  <c r="C151" i="7"/>
  <c r="E123" i="7"/>
  <c r="F131" i="7"/>
  <c r="H62" i="7"/>
  <c r="H165" i="7"/>
  <c r="D62" i="7"/>
  <c r="H156" i="7"/>
  <c r="E160" i="7"/>
  <c r="C76" i="7"/>
  <c r="G153" i="7"/>
  <c r="G145" i="7"/>
  <c r="F81" i="7"/>
  <c r="H162" i="7"/>
  <c r="F57" i="7"/>
  <c r="F184" i="7" s="1"/>
  <c r="C81" i="7"/>
  <c r="F63" i="7"/>
  <c r="F83" i="7"/>
  <c r="F165" i="7"/>
  <c r="H105" i="7"/>
  <c r="F109" i="7"/>
  <c r="H152" i="7"/>
  <c r="G155" i="7"/>
  <c r="G132" i="7"/>
  <c r="H117" i="7"/>
  <c r="H129" i="7"/>
  <c r="F155" i="7"/>
  <c r="H136" i="7"/>
  <c r="G69" i="7"/>
  <c r="F88" i="7"/>
  <c r="F160" i="7"/>
  <c r="G128" i="7"/>
  <c r="G79" i="7"/>
  <c r="F117" i="7"/>
  <c r="F106" i="7"/>
  <c r="F148" i="7"/>
  <c r="F70" i="7"/>
  <c r="H95" i="7"/>
  <c r="F62" i="7"/>
  <c r="H110" i="7"/>
  <c r="F85" i="7"/>
  <c r="G93" i="7"/>
  <c r="G90" i="7"/>
  <c r="G116" i="7"/>
  <c r="H101" i="7"/>
  <c r="F140" i="7"/>
  <c r="H143" i="7"/>
  <c r="G80" i="7"/>
  <c r="H115" i="7"/>
  <c r="H175" i="7"/>
  <c r="H164" i="7"/>
  <c r="G173" i="7"/>
  <c r="H90" i="7"/>
  <c r="F79" i="7"/>
  <c r="H158" i="7"/>
  <c r="F98" i="7"/>
  <c r="F130" i="7"/>
  <c r="D127" i="7"/>
  <c r="G105" i="7"/>
  <c r="F113" i="7"/>
  <c r="H88" i="7"/>
  <c r="F61" i="7"/>
  <c r="H139" i="7"/>
  <c r="H102" i="7"/>
  <c r="F125" i="7"/>
  <c r="F126" i="7"/>
  <c r="G168" i="7"/>
  <c r="H123" i="7"/>
  <c r="F115" i="7"/>
  <c r="H173" i="7"/>
  <c r="H137" i="7"/>
  <c r="H135" i="7"/>
  <c r="H114" i="7"/>
  <c r="D104" i="7"/>
  <c r="C153" i="7"/>
  <c r="H148" i="7"/>
  <c r="F67" i="7"/>
  <c r="H121" i="7"/>
  <c r="F166" i="7"/>
  <c r="C57" i="7"/>
  <c r="G147" i="7"/>
  <c r="F64" i="7"/>
  <c r="G77" i="7"/>
  <c r="H168" i="7"/>
  <c r="H147" i="7"/>
  <c r="F173" i="7"/>
  <c r="G71" i="7"/>
  <c r="F136" i="7"/>
  <c r="F162" i="7"/>
  <c r="H160" i="7"/>
  <c r="F119" i="7"/>
  <c r="G169" i="7"/>
  <c r="E106" i="7"/>
  <c r="G139" i="7"/>
  <c r="F151" i="7"/>
  <c r="G72" i="7"/>
  <c r="H77" i="7"/>
  <c r="G61" i="7"/>
  <c r="F127" i="7"/>
  <c r="H172" i="7"/>
  <c r="G127" i="7"/>
  <c r="H133" i="7"/>
  <c r="F96" i="7"/>
  <c r="H169" i="7"/>
  <c r="F99" i="7"/>
  <c r="G85" i="7"/>
  <c r="G143" i="7"/>
  <c r="F73" i="7"/>
  <c r="F159" i="7"/>
  <c r="H69" i="7"/>
  <c r="G142" i="7"/>
  <c r="H111" i="7"/>
  <c r="G120" i="7"/>
  <c r="G162" i="7"/>
  <c r="F161" i="7"/>
  <c r="H145" i="7"/>
  <c r="G104" i="7"/>
  <c r="F138" i="7"/>
  <c r="H72" i="7"/>
  <c r="G144" i="7"/>
  <c r="H146" i="7"/>
  <c r="H161" i="7"/>
  <c r="F171" i="7"/>
  <c r="G119" i="7"/>
  <c r="E107" i="7"/>
  <c r="H70" i="7"/>
  <c r="G124" i="7"/>
  <c r="G175" i="7"/>
  <c r="G131" i="7"/>
  <c r="G163" i="7"/>
  <c r="F74" i="7"/>
  <c r="F123" i="7"/>
  <c r="G157" i="7"/>
  <c r="G152" i="7"/>
  <c r="G76" i="7"/>
  <c r="G171" i="7"/>
  <c r="H155" i="7"/>
  <c r="H126" i="7"/>
  <c r="F84" i="7"/>
  <c r="H83" i="7"/>
  <c r="F128" i="7"/>
  <c r="G133" i="7"/>
  <c r="F95" i="7"/>
  <c r="F94" i="7"/>
  <c r="F77" i="7"/>
  <c r="H120" i="7"/>
  <c r="H167" i="7"/>
  <c r="G149" i="7"/>
  <c r="G100" i="7"/>
  <c r="F103" i="7"/>
  <c r="F92" i="7"/>
  <c r="F66" i="7"/>
  <c r="H118" i="7"/>
  <c r="H174" i="7"/>
  <c r="G117" i="7"/>
  <c r="F168" i="7"/>
  <c r="F104" i="7"/>
  <c r="H94" i="7"/>
  <c r="H86" i="7"/>
  <c r="G164" i="7"/>
  <c r="F145" i="7"/>
  <c r="G63" i="7"/>
  <c r="G110" i="7"/>
  <c r="F116" i="7"/>
  <c r="H125" i="7"/>
  <c r="F100" i="7"/>
  <c r="G114" i="7"/>
  <c r="F90" i="7"/>
  <c r="G112" i="7"/>
  <c r="H65" i="7"/>
  <c r="H124" i="7"/>
  <c r="G140" i="7"/>
  <c r="G170" i="7"/>
  <c r="G185" i="7" s="1"/>
  <c r="H99" i="7"/>
  <c r="Q39" i="7"/>
  <c r="F209" i="7"/>
  <c r="H209" i="7"/>
  <c r="F213" i="7"/>
  <c r="G209" i="7"/>
  <c r="H213" i="7"/>
  <c r="G213" i="7"/>
  <c r="H185" i="7" l="1"/>
  <c r="H186" i="7" s="1"/>
  <c r="O12" i="12" s="1"/>
  <c r="U39" i="7"/>
  <c r="H215" i="7"/>
  <c r="O34" i="12" s="1"/>
  <c r="F215" i="7"/>
  <c r="M34" i="12" s="1"/>
  <c r="Q43" i="7"/>
  <c r="G215" i="7"/>
  <c r="N34" i="12" s="1"/>
  <c r="F186" i="7"/>
  <c r="M12" i="12" s="1"/>
  <c r="F187" i="7"/>
  <c r="M10" i="12" s="1"/>
  <c r="G186" i="7"/>
  <c r="N12" i="12" s="1"/>
  <c r="G187" i="7"/>
  <c r="N10" i="12" s="1"/>
  <c r="H187" i="7" l="1"/>
  <c r="O10" i="12" s="1"/>
</calcChain>
</file>

<file path=xl/sharedStrings.xml><?xml version="1.0" encoding="utf-8"?>
<sst xmlns="http://schemas.openxmlformats.org/spreadsheetml/2006/main" count="2179" uniqueCount="233">
  <si>
    <t xml:space="preserve">Admin page </t>
  </si>
  <si>
    <t>Males</t>
  </si>
  <si>
    <t>Age group</t>
  </si>
  <si>
    <t>Females</t>
  </si>
  <si>
    <t>Persons</t>
  </si>
  <si>
    <t>Year</t>
  </si>
  <si>
    <t>0–4</t>
  </si>
  <si>
    <t>5–9</t>
  </si>
  <si>
    <t>10–14</t>
  </si>
  <si>
    <t>15–19</t>
  </si>
  <si>
    <t>20–24</t>
  </si>
  <si>
    <t>25–29</t>
  </si>
  <si>
    <t>30–34</t>
  </si>
  <si>
    <t>35–39</t>
  </si>
  <si>
    <t>40–44</t>
  </si>
  <si>
    <t>45–49</t>
  </si>
  <si>
    <t>50–54</t>
  </si>
  <si>
    <t>55–59</t>
  </si>
  <si>
    <t>60–64</t>
  </si>
  <si>
    <t>65–69</t>
  </si>
  <si>
    <t>70–74</t>
  </si>
  <si>
    <t>75–79</t>
  </si>
  <si>
    <t>80–84</t>
  </si>
  <si>
    <t>85+</t>
  </si>
  <si>
    <t/>
  </si>
  <si>
    <t>Crude rate</t>
  </si>
  <si>
    <t>Deaths</t>
  </si>
  <si>
    <t>Missing</t>
  </si>
  <si>
    <t>Total</t>
  </si>
  <si>
    <t>Suggested citation</t>
  </si>
  <si>
    <t>Summary measures</t>
  </si>
  <si>
    <t>Total deaths</t>
  </si>
  <si>
    <t>% ICD chapter</t>
  </si>
  <si>
    <t>% All causes</t>
  </si>
  <si>
    <t>Contents</t>
  </si>
  <si>
    <t>Explanatory notes</t>
  </si>
  <si>
    <t>Graphs</t>
  </si>
  <si>
    <t>Rates</t>
  </si>
  <si>
    <t>Data sources</t>
  </si>
  <si>
    <t>Data sources, methods and explanatory notes</t>
  </si>
  <si>
    <t>Mortality data</t>
  </si>
  <si>
    <t>Methods</t>
  </si>
  <si>
    <t>Where to get more information about deaths in Australia</t>
  </si>
  <si>
    <t>ICD version and years</t>
  </si>
  <si>
    <t>ICD codes</t>
  </si>
  <si>
    <t>Classification and coding</t>
  </si>
  <si>
    <t>General Record of Incidence of Mortality workbooks</t>
  </si>
  <si>
    <t>Adjusted by comparability factor</t>
  </si>
  <si>
    <t>Other notes</t>
  </si>
  <si>
    <t>Some of the summary measures in this workbook will be different to those in earlier versions due to different calculation methods. For example, this version uses single year of age at death directly from the source data to derive mean age at death for years 1964 onward, whereas the same measure in previous versions used the midpoint of the five-year age group as the mean for all deaths in the age group.</t>
  </si>
  <si>
    <t>Special notes:</t>
  </si>
  <si>
    <t>M:F rate ratio</t>
  </si>
  <si>
    <t>Name for the title</t>
  </si>
  <si>
    <t>Name of the chapter</t>
  </si>
  <si>
    <t>Comparability factor notes</t>
  </si>
  <si>
    <t>Comparability factor</t>
  </si>
  <si>
    <t>Special notes</t>
  </si>
  <si>
    <t>Comparability factor:</t>
  </si>
  <si>
    <t>Comparability factor notes:</t>
  </si>
  <si>
    <t>Start Year</t>
  </si>
  <si>
    <t>Latest year</t>
  </si>
  <si>
    <t>Yellow = enter new values when updating</t>
  </si>
  <si>
    <t>Males count</t>
  </si>
  <si>
    <t>Females count</t>
  </si>
  <si>
    <t>Population</t>
  </si>
  <si>
    <t>Standard populations</t>
  </si>
  <si>
    <t>Year 1</t>
  </si>
  <si>
    <t>Year 2</t>
  </si>
  <si>
    <t>Years</t>
  </si>
  <si>
    <t>Notes</t>
  </si>
  <si>
    <t>Summary tables:</t>
  </si>
  <si>
    <t>Rate 1</t>
  </si>
  <si>
    <t>Rate 2</t>
  </si>
  <si>
    <t>Per cent annual change</t>
  </si>
  <si>
    <t>Per cent total change</t>
  </si>
  <si>
    <t>Note:</t>
  </si>
  <si>
    <t>..  Not applicable (for example, there were no deaths in one of the years selected)</t>
  </si>
  <si>
    <t>Year 2 - Year 1</t>
  </si>
  <si>
    <t>Aggregated age-specific mortality rates</t>
  </si>
  <si>
    <t>Age group 1</t>
  </si>
  <si>
    <t>Age group 2</t>
  </si>
  <si>
    <t>1. Select the first year</t>
  </si>
  <si>
    <t>1. Select the first and last years</t>
  </si>
  <si>
    <t>2. Select age groups</t>
  </si>
  <si>
    <t>Year(s)</t>
  </si>
  <si>
    <t>Provides an age-specific mortality rate (per 100,000 population) for selected range of years and age groups.</t>
  </si>
  <si>
    <t>..  Not applicable</t>
  </si>
  <si>
    <t>Graphs:</t>
  </si>
  <si>
    <t>Address Start</t>
  </si>
  <si>
    <t>Address End</t>
  </si>
  <si>
    <t>Year selection error</t>
  </si>
  <si>
    <t>Years same</t>
  </si>
  <si>
    <t>Age group #</t>
  </si>
  <si>
    <t>Age group 1 number</t>
  </si>
  <si>
    <t>Age group 2 number</t>
  </si>
  <si>
    <t>Sum of Deaths</t>
  </si>
  <si>
    <t>Sum of Population</t>
  </si>
  <si>
    <t>Rate per 100,000</t>
  </si>
  <si>
    <t>Please ensure that the first year is earlier than the last year.</t>
  </si>
  <si>
    <t>Title options:</t>
  </si>
  <si>
    <t>Title selection:</t>
  </si>
  <si>
    <t>Please ensure that the youngest age group is younger or equal to the oldest age group.</t>
  </si>
  <si>
    <t>Year(s) displayed as:</t>
  </si>
  <si>
    <t>ICD-2 1918–1921</t>
  </si>
  <si>
    <t>ICD-3 1922–1930</t>
  </si>
  <si>
    <t>ICD-4 1931–1939</t>
  </si>
  <si>
    <t>ICD-5 1940–1949</t>
  </si>
  <si>
    <t>ICD-6 1950–1957</t>
  </si>
  <si>
    <t>ICD-7 1958–1967</t>
  </si>
  <si>
    <t>ICD-8 1968–1978</t>
  </si>
  <si>
    <t>ICD-9 1979–1996</t>
  </si>
  <si>
    <t>ICD-10 1997–present</t>
  </si>
  <si>
    <t xml:space="preserve">Suggested citation: </t>
  </si>
  <si>
    <t>2. Select the last year</t>
  </si>
  <si>
    <t>http://datarequest.aihw.gov.au</t>
  </si>
  <si>
    <t>Average annual and total change in mortality rates</t>
  </si>
  <si>
    <t>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t>
  </si>
  <si>
    <t>Total change</t>
  </si>
  <si>
    <t>Average annual change</t>
  </si>
  <si>
    <t>Youngest</t>
  </si>
  <si>
    <t>Oldest</t>
  </si>
  <si>
    <t>Age group (years)</t>
  </si>
  <si>
    <t>Australian standard (2001)</t>
  </si>
  <si>
    <t>Age-standardised rate</t>
  </si>
  <si>
    <t>Mean age at death (years)</t>
  </si>
  <si>
    <t>Median age at death (years)</t>
  </si>
  <si>
    <t>Age-standardised rates (per 100,000)</t>
  </si>
  <si>
    <t>Crude rate (per 100,000)</t>
  </si>
  <si>
    <t>WHO world standard</t>
  </si>
  <si>
    <t>Segi world standard</t>
  </si>
  <si>
    <t>OECD standard (2010)</t>
  </si>
  <si>
    <t>Interactive summary tables</t>
  </si>
  <si>
    <t>Summary measures (in Summary measures worksheet)</t>
  </si>
  <si>
    <t>3. Deaths in this workbook are counted according to year of registration of death, not necessarily the year in which the death occurred.</t>
  </si>
  <si>
    <t>Rates (deaths per 100,000)</t>
  </si>
  <si>
    <t>Males deaths</t>
  </si>
  <si>
    <t>Females deaths</t>
  </si>
  <si>
    <t>Persons deaths</t>
  </si>
  <si>
    <r>
      <rPr>
        <u/>
        <sz val="11"/>
        <color theme="1"/>
        <rFont val="Calibri"/>
        <family val="2"/>
        <scheme val="minor"/>
      </rPr>
      <t>% ICD chapter</t>
    </r>
    <r>
      <rPr>
        <sz val="11"/>
        <color theme="1"/>
        <rFont val="Calibri"/>
        <family val="2"/>
        <scheme val="minor"/>
      </rPr>
      <t>: represents the per cent of all deaths (by sex) in the parent ICD-10 chapter that are due to this particular cause.</t>
    </r>
  </si>
  <si>
    <r>
      <rPr>
        <u/>
        <sz val="11"/>
        <color theme="1"/>
        <rFont val="Calibri"/>
        <family val="2"/>
        <scheme val="minor"/>
      </rPr>
      <t>% All causes</t>
    </r>
    <r>
      <rPr>
        <sz val="11"/>
        <color theme="1"/>
        <rFont val="Calibri"/>
        <family val="2"/>
        <scheme val="minor"/>
      </rPr>
      <t>: represents the per cent of the total deaths in that year (by sex) that are due to this particular cause.</t>
    </r>
  </si>
  <si>
    <t>% Total PYLL before age 75</t>
  </si>
  <si>
    <r>
      <rPr>
        <u/>
        <sz val="11"/>
        <color theme="1"/>
        <rFont val="Calibri"/>
        <family val="2"/>
        <scheme val="minor"/>
      </rPr>
      <t>Total deaths</t>
    </r>
    <r>
      <rPr>
        <sz val="11"/>
        <color theme="1"/>
        <rFont val="Calibri"/>
        <family val="2"/>
        <scheme val="minor"/>
      </rPr>
      <t>: number of deaths registered in the reference year.</t>
    </r>
  </si>
  <si>
    <t>First cell address</t>
  </si>
  <si>
    <t>Last cell address</t>
  </si>
  <si>
    <t xml:space="preserve">Range </t>
  </si>
  <si>
    <t>Year selector for summary tables</t>
  </si>
  <si>
    <t>Latest year row for deaths &amp; rates</t>
  </si>
  <si>
    <t>Note: 0s appearing in columns C-H above, where there is no year written, do not represent actual zeros. They indicate that there is no data entered yet for those years.</t>
  </si>
  <si>
    <t>Year of publication</t>
  </si>
  <si>
    <t>(Formatted for deaths pyramid)</t>
  </si>
  <si>
    <t>Green = indicates Excel-driven values</t>
  </si>
  <si>
    <t>Males age-standardised rate</t>
  </si>
  <si>
    <t>Females age-standardised rate</t>
  </si>
  <si>
    <t>Persons age-standardised rate</t>
  </si>
  <si>
    <t>ICD-10 code(s)</t>
  </si>
  <si>
    <t>Final data up to</t>
  </si>
  <si>
    <t>Revised data for</t>
  </si>
  <si>
    <t>Preliminary data for</t>
  </si>
  <si>
    <t>deaths@aihw.gov.au</t>
  </si>
  <si>
    <t>For more information contact:</t>
  </si>
  <si>
    <t>2. Age-specific and crude rates are based on the most recent version of the Australian estimated resident population as at 30 June of the reference year available to AIHW at the time of preparing these workbooks.</t>
  </si>
  <si>
    <t>1. Rates are expressed as deaths per 100,000 population.</t>
  </si>
  <si>
    <r>
      <rPr>
        <u/>
        <sz val="11"/>
        <color theme="1"/>
        <rFont val="Calibri"/>
        <family val="2"/>
        <scheme val="minor"/>
      </rPr>
      <t>Australian standard (2001)</t>
    </r>
    <r>
      <rPr>
        <sz val="11"/>
        <color theme="1"/>
        <rFont val="Calibri"/>
        <family val="2"/>
        <scheme val="minor"/>
      </rPr>
      <t>: directly age-standardised rates adjusted using the current Australian standard population (that is, the non-recast Australian estimated resident population (ERP) as at 30 June 2001).</t>
    </r>
  </si>
  <si>
    <r>
      <rPr>
        <u/>
        <sz val="11"/>
        <color theme="1"/>
        <rFont val="Calibri"/>
        <family val="2"/>
        <scheme val="minor"/>
      </rPr>
      <t>OECD standard (2010)</t>
    </r>
    <r>
      <rPr>
        <sz val="11"/>
        <color theme="1"/>
        <rFont val="Calibri"/>
        <family val="2"/>
        <scheme val="minor"/>
      </rPr>
      <t xml:space="preserve">: directly age-standardised rates adjusted using the 2010 Organisation for Economic Co-operation and Development (OECD) standard population. </t>
    </r>
  </si>
  <si>
    <r>
      <rPr>
        <u/>
        <sz val="11"/>
        <color theme="1"/>
        <rFont val="Calibri"/>
        <family val="2"/>
        <scheme val="minor"/>
      </rPr>
      <t>WHO world standard</t>
    </r>
    <r>
      <rPr>
        <sz val="11"/>
        <color theme="1"/>
        <rFont val="Calibri"/>
        <family val="2"/>
        <scheme val="minor"/>
      </rPr>
      <t>: directly age-standardised rates adjusted using the World Health Organization (WHO) standard population.</t>
    </r>
  </si>
  <si>
    <r>
      <rPr>
        <u/>
        <sz val="11"/>
        <color theme="1"/>
        <rFont val="Calibri"/>
        <family val="2"/>
        <scheme val="minor"/>
      </rPr>
      <t>Segi world standard</t>
    </r>
    <r>
      <rPr>
        <sz val="11"/>
        <color theme="1"/>
        <rFont val="Calibri"/>
        <family val="2"/>
        <scheme val="minor"/>
      </rPr>
      <t>: directly age-standardised rates adjusted using the Segi world standard population.</t>
    </r>
  </si>
  <si>
    <r>
      <rPr>
        <u/>
        <sz val="11"/>
        <color theme="1"/>
        <rFont val="Calibri"/>
        <family val="2"/>
        <scheme val="minor"/>
      </rPr>
      <t>Age-standardised rates</t>
    </r>
    <r>
      <rPr>
        <sz val="11"/>
        <color theme="1"/>
        <rFont val="Calibri"/>
        <family val="2"/>
        <scheme val="minor"/>
      </rPr>
      <t>: rates that are standardised to a specific standard age structure to facilitate comparison between populations and over time. Age-standardised rates using commonly used standard populations are included as follows:</t>
    </r>
  </si>
  <si>
    <r>
      <rPr>
        <u/>
        <sz val="11"/>
        <color theme="1"/>
        <rFont val="Calibri"/>
        <family val="2"/>
        <scheme val="minor"/>
      </rPr>
      <t>Mean age at death</t>
    </r>
    <r>
      <rPr>
        <sz val="11"/>
        <color theme="1"/>
        <rFont val="Calibri"/>
        <family val="2"/>
        <scheme val="minor"/>
      </rPr>
      <t>: For years 1964 onward, mean age at death is calculated based on the arithmetic mean of age at death in single years. Infants (less than 1 year old) are treated as age 0 years. Prior to 1964, age at death in years is estimated using the midpoint of the 5 year age group. For example, all persons age 0 to 4 are treated as age 2.5 years. Prior to 1964, mean age at death is calculated based on the arithmetic mean of the estimated age at death.</t>
    </r>
  </si>
  <si>
    <r>
      <rPr>
        <u/>
        <sz val="11"/>
        <color theme="1"/>
        <rFont val="Calibri"/>
        <family val="2"/>
        <scheme val="minor"/>
      </rPr>
      <t>Median age at death</t>
    </r>
    <r>
      <rPr>
        <sz val="11"/>
        <color theme="1"/>
        <rFont val="Calibri"/>
        <family val="2"/>
        <scheme val="minor"/>
      </rPr>
      <t>: For years 1964 onward, median age at death is calculated based on the median of age at death in single years. Infants (less than 1 year old) are treated as age 0 years. Median age at death is not calculated for years prior to 1964.</t>
    </r>
  </si>
  <si>
    <t>AIHW Australia's health</t>
  </si>
  <si>
    <t>AIHW data request tool</t>
  </si>
  <si>
    <r>
      <rPr>
        <u/>
        <sz val="11"/>
        <color theme="1"/>
        <rFont val="Calibri"/>
        <family val="2"/>
        <scheme val="minor"/>
      </rPr>
      <t>PYLL before age 75 (rate)</t>
    </r>
    <r>
      <rPr>
        <sz val="11"/>
        <color theme="1"/>
        <rFont val="Calibri"/>
        <family val="2"/>
        <scheme val="minor"/>
      </rPr>
      <t>:  PYLL is presented here as a rate of person-years per 1,000 population under age 75 years.</t>
    </r>
  </si>
  <si>
    <r>
      <rPr>
        <u/>
        <sz val="11"/>
        <color theme="1"/>
        <rFont val="Calibri"/>
        <family val="2"/>
        <scheme val="minor"/>
      </rPr>
      <t>% Total PYLL before age 75</t>
    </r>
    <r>
      <rPr>
        <sz val="11"/>
        <color theme="1"/>
        <rFont val="Calibri"/>
        <family val="2"/>
        <scheme val="minor"/>
      </rPr>
      <t>: PYLL is presented here as a per cent of all PYLLs (by sex) in that year.</t>
    </r>
  </si>
  <si>
    <r>
      <rPr>
        <u/>
        <sz val="11"/>
        <color theme="1"/>
        <rFont val="Calibri"/>
        <family val="2"/>
        <scheme val="minor"/>
      </rPr>
      <t>PYLL before age 75 (person-years)</t>
    </r>
    <r>
      <rPr>
        <sz val="11"/>
        <color theme="1"/>
        <rFont val="Calibri"/>
        <family val="2"/>
        <scheme val="minor"/>
      </rPr>
      <t>: PYLL is presented here in person-years.</t>
    </r>
  </si>
  <si>
    <t>PYLL before age 75 (person-years)</t>
  </si>
  <si>
    <t>PYLL before age 75
(rate)</t>
  </si>
  <si>
    <t>Potential years of life lost (PYLL)</t>
  </si>
  <si>
    <t>Australian estimated resident population</t>
  </si>
  <si>
    <t>ABS status</t>
  </si>
  <si>
    <t>SAS output reference:</t>
  </si>
  <si>
    <t>3. Age-standardised rates are rates that have been adjusted using a common standard age structure. In Australia, rates are commonly standardised to the 2001 Australian estimated resident population, but they can also be standardised to other populations. See below for the different standards presented in this workbook.</t>
  </si>
  <si>
    <t>2. Causes of death are coded by the ABS to the International Statistical Classification of Diseases and Related Health Problems (ICD).</t>
  </si>
  <si>
    <t>Populations</t>
  </si>
  <si>
    <t>Population data</t>
  </si>
  <si>
    <r>
      <rPr>
        <u/>
        <sz val="11"/>
        <color theme="1"/>
        <rFont val="Calibri"/>
        <family val="2"/>
        <scheme val="minor"/>
      </rPr>
      <t>Crude rate</t>
    </r>
    <r>
      <rPr>
        <sz val="11"/>
        <color theme="1"/>
        <rFont val="Calibri"/>
        <family val="2"/>
        <scheme val="minor"/>
      </rPr>
      <t>: number of deaths for a given year and cause of death, per 100,000 population, based on the Australian estimated resident population on 30 June of that year.</t>
    </r>
  </si>
  <si>
    <t>ICD-1 1907–1917</t>
  </si>
  <si>
    <t>ICD-10 1997–</t>
  </si>
  <si>
    <t>Males rate</t>
  </si>
  <si>
    <t>Females rate</t>
  </si>
  <si>
    <t>1. Information about deaths is collected on death certificates and certified by either a medical practitioner or a coroner. Registration of deaths is compulsory in Australia and is the responsibility of each state and territory Registrar of Births, Deaths and Marriages under jurisdiction specific legislation. On behalf of the Registrars, deaths data are assembled, coded and published by statistical agencies. These agencies have varied since 1900 and have included state based statistical offices, the Commonwealth Statistician's Office and the Commonwealth Bureau of Census and Statistics, now known as the Australian Bureau of Statistics (ABS). Cause of Death Unit Record File data are provided to the AIHW by the Registries of Births, Deaths and Marriages and the National Coronial Information System (managed by the Victorian Department of Justice) and include cause of death coded by the ABS. The data are maintained by the AIHW in the National Mortality Database.</t>
  </si>
  <si>
    <t>Snapshotids used in this report</t>
  </si>
  <si>
    <t>AIHW life expectancy and deaths webpage</t>
  </si>
  <si>
    <t>The comparability factor is used to adjust 1979–1996 (ICD-9 coded) data to post-1997 (ICD-10) standards (see below for further information).</t>
  </si>
  <si>
    <t>http://www.aihw.gov.au/deaths/</t>
  </si>
  <si>
    <t>http://www.aihw.gov.au/australias-health-publications/</t>
  </si>
  <si>
    <r>
      <t xml:space="preserve">Australian estimated resident populations are sourced from </t>
    </r>
    <r>
      <rPr>
        <i/>
        <sz val="11"/>
        <color theme="1"/>
        <rFont val="Calibri"/>
        <family val="2"/>
        <scheme val="minor"/>
      </rPr>
      <t>Australian demographic statistic</t>
    </r>
    <r>
      <rPr>
        <sz val="11"/>
        <color theme="1"/>
        <rFont val="Calibri"/>
        <family val="2"/>
        <scheme val="minor"/>
      </rPr>
      <t xml:space="preserve">s (ABS cat. no. 3101.0) and </t>
    </r>
    <r>
      <rPr>
        <i/>
        <sz val="11"/>
        <color theme="1"/>
        <rFont val="Calibri"/>
        <family val="2"/>
        <scheme val="minor"/>
      </rPr>
      <t>Australian historical population statistics</t>
    </r>
    <r>
      <rPr>
        <sz val="11"/>
        <color theme="1"/>
        <rFont val="Calibri"/>
        <family val="2"/>
        <scheme val="minor"/>
      </rPr>
      <t xml:space="preserve"> (ABS cat. no. 3104.0.65.001).</t>
    </r>
  </si>
  <si>
    <r>
      <t>Potential years of life lost (PYLL)</t>
    </r>
    <r>
      <rPr>
        <sz val="11"/>
        <color theme="1"/>
        <rFont val="Calibri"/>
        <family val="2"/>
        <scheme val="minor"/>
      </rPr>
      <t>: PYLL is an indicator of premature mortality. It represents the total number of years not lived by an individual before an arbitrary upper limit to life, in this workbook, 75 years. For years 1964 onward, PYLL is calculated based on age at death in single years. Prior to 1964, age at death in years is estimated using the midpoint of the 5 year age group. For example, all persons age 0 to 4 are treated as age 2.5 years.</t>
    </r>
  </si>
  <si>
    <r>
      <t>M:F rate ratio:</t>
    </r>
    <r>
      <rPr>
        <sz val="11"/>
        <color theme="1"/>
        <rFont val="Calibri"/>
        <family val="2"/>
        <scheme val="minor"/>
      </rPr>
      <t xml:space="preserve"> represents the age-standardised death rate for males divided by the age-standardised death rate for females. A ratio of 1 means that males and females have the same death rate; a ratio of greater than 1 means that the rate is higher for males compared with females; a ratio of less than 1 means that the rate is lower for males compared with females.</t>
    </r>
  </si>
  <si>
    <t>SnapshotId</t>
  </si>
  <si>
    <r>
      <t xml:space="preserve">6. Data for 2010 have not been adjusted for the additional deaths arising from outstanding registrations of deaths in Queensland in 2010. For more detail please refer to Technical note 3 in </t>
    </r>
    <r>
      <rPr>
        <i/>
        <sz val="11"/>
        <color theme="1"/>
        <rFont val="Calibri"/>
        <family val="2"/>
        <scheme val="minor"/>
      </rPr>
      <t>Causes of death, Australia, 2010</t>
    </r>
    <r>
      <rPr>
        <sz val="11"/>
        <color theme="1"/>
        <rFont val="Calibri"/>
        <family val="2"/>
        <scheme val="minor"/>
      </rPr>
      <t xml:space="preserve"> (ABS cat. no. 3303.0).</t>
    </r>
  </si>
  <si>
    <t>https://www.abs.gov.au/statistics/health/causes-death/causes-death-australia/latest-release</t>
  </si>
  <si>
    <t>https://www.abs.gov.au/statistics/people/population/deaths-australia/latest-release</t>
  </si>
  <si>
    <t>ABS Causes of Death, Australia</t>
  </si>
  <si>
    <t>ABS Deaths, Australia</t>
  </si>
  <si>
    <r>
      <t xml:space="preserve">5. Cause of death data for GRIM books have been adjusted for Victorian additional death registrations in 2019. A time series adjustment has been applied to causes of death to enable a more accurate comparison of mortality over time. When the time series adjustment is applied, deaths are presented in the year in which they were registered (i.e. removed from 2019 and added to 2017 or 2018). For more detail please refer to </t>
    </r>
    <r>
      <rPr>
        <i/>
        <sz val="11"/>
        <color theme="1"/>
        <rFont val="Calibri"/>
        <family val="2"/>
        <scheme val="minor"/>
      </rPr>
      <t>Technical note: Victorian additional registrations and time series adjustments</t>
    </r>
    <r>
      <rPr>
        <sz val="11"/>
        <color theme="1"/>
        <rFont val="Calibri"/>
        <family val="2"/>
        <scheme val="minor"/>
      </rPr>
      <t xml:space="preserve"> in </t>
    </r>
    <r>
      <rPr>
        <i/>
        <sz val="11"/>
        <color theme="1"/>
        <rFont val="Calibri"/>
        <family val="2"/>
        <scheme val="minor"/>
      </rPr>
      <t xml:space="preserve">Causes of death, Australia, 2019 </t>
    </r>
    <r>
      <rPr>
        <sz val="11"/>
        <color theme="1"/>
        <rFont val="Calibri"/>
        <family val="2"/>
        <scheme val="minor"/>
      </rPr>
      <t>(ABS Cat. no. 3303.0).</t>
    </r>
  </si>
  <si>
    <r>
      <rPr>
        <u/>
        <sz val="11"/>
        <color theme="1"/>
        <rFont val="Calibri"/>
        <family val="2"/>
        <scheme val="minor"/>
      </rPr>
      <t>Adjusted by comparability factor</t>
    </r>
    <r>
      <rPr>
        <sz val="11"/>
        <color theme="1"/>
        <rFont val="Calibri"/>
        <family val="2"/>
        <scheme val="minor"/>
      </rPr>
      <t xml:space="preserve">: directly age-standardised rates (to the Australian standard population 2001) that have been adjusted to reflect the coding standard changes between ICD-9 and ICD-10.
</t>
    </r>
    <r>
      <rPr>
        <i/>
        <sz val="11"/>
        <color theme="1"/>
        <rFont val="Calibri"/>
        <family val="2"/>
        <scheme val="minor"/>
      </rPr>
      <t>Note: Australian deaths data for 1979–1996 are coded to the ICD-9 and deaths from 1997 onward are coded to the ICD-10. To adjust for this break in time series, a comparability factor can be applied to the ICD-9 coded data. The factor, when applied to ICD-9 coded deaths, adjusts the distribution of causes to reflect that which would have arisen if ICD-10 was used.
- A comparability factor of 1 indicates that there is no change due to the break in time series from ICD-9 to ICD-10 coded data.
- A comparability factor of less than 1 indicates that ICD-9 captured more deaths for the specified cause of death than ICD-10.
- A comparability factor of greater than 1 indicates that ICD-9 captured fewer deaths for the specified cause of death than ICD-10.
To adjust data from ICD-9 coded years to ICD-10 standards, mortality measures (e.g. counts and rates) from ICD-9 years are multiplied by the comparability factor, to align with ICD-10 years.</t>
    </r>
  </si>
  <si>
    <t>ABS Deaths, Australia methodology</t>
  </si>
  <si>
    <t>4. Deaths registered in 2018 and earlier are based on the final version of cause of death data; deaths registered in 2019 are based on the revised version; deaths registered in 2020 and 2021 are based on the preliminary version. Revised and preliminary versions  are subject to further revision by the ABS.</t>
  </si>
  <si>
    <t>https://www.abs.gov.au/methodologies/causes-death-australia-methodology/2021</t>
  </si>
  <si>
    <t>https://www.abs.gov.au/methodologies/deaths-australia-methodology/2021</t>
  </si>
  <si>
    <t>GRIM0904</t>
  </si>
  <si>
    <t>GRIM_output_2.xls</t>
  </si>
  <si>
    <t>Cerebrovascular disease (ICD-10 I60–I69), 1907–2021</t>
  </si>
  <si>
    <t>Final</t>
  </si>
  <si>
    <t>Final Recast</t>
  </si>
  <si>
    <t>Preliminary Rebased</t>
  </si>
  <si>
    <t>Preliminary</t>
  </si>
  <si>
    <t>Cerebrovascular disease</t>
  </si>
  <si>
    <t>I60–I69</t>
  </si>
  <si>
    <t>All diseases of the circulatory system</t>
  </si>
  <si>
    <t>I00–I99</t>
  </si>
  <si>
    <t>64, 65</t>
  </si>
  <si>
    <t>24a, 24b, 83, 91b</t>
  </si>
  <si>
    <t>82a–e, 97a</t>
  </si>
  <si>
    <t>83a–d, 83f</t>
  </si>
  <si>
    <t>330–334</t>
  </si>
  <si>
    <t>430–438</t>
  </si>
  <si>
    <t>None.</t>
  </si>
  <si>
    <t>Data for Cerebrovascular disease (I60–I69) are from the ICD-10 chapter All diseases of the circulatory system (I00–I99).</t>
  </si>
  <si>
    <r>
      <t xml:space="preserve">Australian Institute of Health and Welfare (2023) </t>
    </r>
    <r>
      <rPr>
        <i/>
        <sz val="11"/>
        <color theme="1"/>
        <rFont val="Calibri"/>
        <family val="2"/>
        <scheme val="minor"/>
      </rPr>
      <t>General Record of Incidence of Mortality (GRIM) books 2021: Cerebrovascular disease</t>
    </r>
    <r>
      <rPr>
        <sz val="11"/>
        <color theme="1"/>
        <rFont val="Calibri"/>
        <family val="2"/>
        <scheme val="minor"/>
      </rPr>
      <t>, AIHW, Australian Government.</t>
    </r>
  </si>
  <si>
    <t>ABS Causes of Death, Australia methodology</t>
  </si>
  <si>
    <r>
      <t>7. Data for the registration years 2013–2020 have been updated to include data quality and completeness activities conducted by the ABS. These include: additional Victorian death registrations in 2013–2016 that had not previously been included in the National Mortality Database; revisions to associated causes of death in Western Australia (2016–2020); and updates to deaths due to Other ill-defined and unspecified causes of mortality (R99) in the 2017 reference year. As a result, data may not equal previously published data for these years. For more detail, refer to</t>
    </r>
    <r>
      <rPr>
        <i/>
        <sz val="11"/>
        <color theme="1"/>
        <rFont val="Calibri"/>
        <family val="2"/>
        <scheme val="minor"/>
      </rPr>
      <t xml:space="preserve"> Technical Note: Victorian additional registrations (2013–2016)</t>
    </r>
    <r>
      <rPr>
        <sz val="11"/>
        <color theme="1"/>
        <rFont val="Calibri"/>
        <family val="2"/>
        <scheme val="minor"/>
      </rPr>
      <t xml:space="preserve">, </t>
    </r>
    <r>
      <rPr>
        <i/>
        <sz val="11"/>
        <color theme="1"/>
        <rFont val="Calibri"/>
        <family val="2"/>
        <scheme val="minor"/>
      </rPr>
      <t>Technical note: Updates to doctor certified causes of death data, Western Australia, 2016 to 2020</t>
    </r>
    <r>
      <rPr>
        <sz val="11"/>
        <color theme="1"/>
        <rFont val="Calibri"/>
        <family val="2"/>
        <scheme val="minor"/>
      </rPr>
      <t xml:space="preserve"> and </t>
    </r>
    <r>
      <rPr>
        <i/>
        <sz val="11"/>
        <color theme="1"/>
        <rFont val="Calibri"/>
        <family val="2"/>
        <scheme val="minor"/>
      </rPr>
      <t>Data quality: Historical considerations</t>
    </r>
    <r>
      <rPr>
        <sz val="11"/>
        <color theme="1"/>
        <rFont val="Calibri"/>
        <family val="2"/>
        <scheme val="minor"/>
      </rPr>
      <t xml:space="preserve"> in </t>
    </r>
    <r>
      <rPr>
        <i/>
        <sz val="11"/>
        <color theme="1"/>
        <rFont val="Calibri"/>
        <family val="2"/>
        <scheme val="minor"/>
      </rPr>
      <t>Causes of death, Australia methodology, 2021.</t>
    </r>
  </si>
  <si>
    <r>
      <t xml:space="preserve">8. For more information about Australian mortality data, including scope and coverage of the collection and a quality declaration, please refer to </t>
    </r>
    <r>
      <rPr>
        <i/>
        <sz val="11"/>
        <color theme="1"/>
        <rFont val="Calibri"/>
        <family val="2"/>
        <scheme val="minor"/>
      </rPr>
      <t>Deaths, Australia</t>
    </r>
    <r>
      <rPr>
        <sz val="11"/>
        <color theme="1"/>
        <rFont val="Calibri"/>
        <family val="2"/>
        <scheme val="minor"/>
      </rPr>
      <t xml:space="preserve"> (ABS cat. no. 3302.0) and </t>
    </r>
    <r>
      <rPr>
        <i/>
        <sz val="11"/>
        <color theme="1"/>
        <rFont val="Calibri"/>
        <family val="2"/>
        <scheme val="minor"/>
      </rPr>
      <t>Causes of death, Australia</t>
    </r>
    <r>
      <rPr>
        <sz val="11"/>
        <color theme="1"/>
        <rFont val="Calibri"/>
        <family val="2"/>
        <scheme val="minor"/>
      </rPr>
      <t xml:space="preserve"> (ABS cat. no. 3303.0) available from the ABS website.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</si>
</sst>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 #,##0.0_-;_-* &quot;-&quot;??_-;_-@_-"/>
    <numFmt numFmtId="166" formatCode="0.0%"/>
    <numFmt numFmtId="167" formatCode="0.0"/>
    <numFmt numFmtId="168" formatCode="_-* #,##0_-;\-* #,##0_-;_-* &quot;-&quot;??_-;_-@_-"/>
  </numFmts>
  <fonts count="39">
    <font>
      <sz val="11"/>
      <color theme="1"/>
      <name val="Calibri"/>
      <family val="2"/>
      <scheme val="minor"/>
    </font>
    <font>
      <sz val="11"/>
      <color theme="1"/>
      <name val="Calibri"/>
      <family val="2"/>
      <scheme val="minor"/>
    </font>
    <font>
      <sz val="9"/>
      <name val="Geneva"/>
    </font>
    <font>
      <b/>
      <sz val="12"/>
      <color indexed="10"/>
      <name val="Geneva"/>
    </font>
    <font>
      <b/>
      <sz val="14"/>
      <color indexed="18"/>
      <name val="Geneva"/>
    </font>
    <font>
      <sz val="10"/>
      <color indexed="18"/>
      <name val="Geneva"/>
    </font>
    <font>
      <b/>
      <u/>
      <sz val="10"/>
      <color indexed="12"/>
      <name val="Geneva"/>
    </font>
    <font>
      <b/>
      <sz val="11"/>
      <color theme="1"/>
      <name val="Calibri"/>
      <family val="2"/>
      <scheme val="minor"/>
    </font>
    <font>
      <sz val="11"/>
      <color rgb="FF006699"/>
      <name val="Calibri"/>
      <family val="2"/>
      <scheme val="minor"/>
    </font>
    <font>
      <b/>
      <sz val="10"/>
      <color rgb="FF006699"/>
      <name val="Geneva"/>
    </font>
    <font>
      <b/>
      <sz val="16"/>
      <color rgb="FF006699"/>
      <name val="Calibri"/>
      <family val="2"/>
      <scheme val="minor"/>
    </font>
    <font>
      <sz val="11"/>
      <color rgb="FFFF9326"/>
      <name val="Calibri"/>
      <family val="2"/>
      <scheme val="minor"/>
    </font>
    <font>
      <b/>
      <sz val="16"/>
      <color rgb="FFFF9326"/>
      <name val="Calibri"/>
      <family val="2"/>
      <scheme val="minor"/>
    </font>
    <font>
      <b/>
      <sz val="14"/>
      <color rgb="FFFF9326"/>
      <name val="Calibri"/>
      <family val="2"/>
      <scheme val="minor"/>
    </font>
    <font>
      <sz val="26"/>
      <color rgb="FF006699"/>
      <name val="Calibri"/>
      <family val="2"/>
      <scheme val="minor"/>
    </font>
    <font>
      <b/>
      <sz val="11"/>
      <color rgb="FF006699"/>
      <name val="Calibri"/>
      <family val="2"/>
      <scheme val="minor"/>
    </font>
    <font>
      <b/>
      <sz val="11"/>
      <color rgb="FF006699"/>
      <name val="Geneva"/>
    </font>
    <font>
      <b/>
      <u/>
      <sz val="10"/>
      <color rgb="FF006699"/>
      <name val="Geneva"/>
    </font>
    <font>
      <b/>
      <sz val="18"/>
      <color rgb="FF006699"/>
      <name val="Calibri"/>
      <family val="2"/>
      <scheme val="minor"/>
    </font>
    <font>
      <sz val="16"/>
      <color rgb="FF006699"/>
      <name val="Calibri"/>
      <family val="2"/>
      <scheme val="minor"/>
    </font>
    <font>
      <i/>
      <sz val="11"/>
      <color theme="1"/>
      <name val="Calibri"/>
      <family val="2"/>
      <scheme val="minor"/>
    </font>
    <font>
      <sz val="11"/>
      <name val="Calibri"/>
      <family val="2"/>
      <scheme val="minor"/>
    </font>
    <font>
      <u/>
      <sz val="11"/>
      <color theme="1"/>
      <name val="Calibri"/>
      <family val="2"/>
      <scheme val="minor"/>
    </font>
    <font>
      <b/>
      <sz val="11"/>
      <name val="Calibri"/>
      <family val="2"/>
      <scheme val="minor"/>
    </font>
    <font>
      <b/>
      <sz val="9"/>
      <name val="Geneva"/>
    </font>
    <font>
      <b/>
      <sz val="11"/>
      <color rgb="FFFF9326"/>
      <name val="Calibri"/>
      <family val="2"/>
      <scheme val="minor"/>
    </font>
    <font>
      <b/>
      <sz val="14"/>
      <color rgb="FF006699"/>
      <name val="Calibri"/>
      <family val="2"/>
      <scheme val="minor"/>
    </font>
    <font>
      <sz val="11"/>
      <color rgb="FFFF0000"/>
      <name val="Calibri"/>
      <family val="2"/>
      <scheme val="minor"/>
    </font>
    <font>
      <b/>
      <u/>
      <sz val="14"/>
      <color rgb="FF006699"/>
      <name val="Calibri"/>
      <family val="2"/>
      <scheme val="minor"/>
    </font>
    <font>
      <b/>
      <sz val="11"/>
      <color rgb="FFFF0000"/>
      <name val="Calibri"/>
      <family val="2"/>
      <scheme val="minor"/>
    </font>
    <font>
      <sz val="12"/>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sz val="28"/>
      <color theme="1"/>
      <name val="Calibri"/>
      <family val="2"/>
      <scheme val="minor"/>
    </font>
    <font>
      <b/>
      <u/>
      <sz val="11"/>
      <color rgb="FF006699"/>
      <name val="Calibri"/>
      <family val="2"/>
      <scheme val="minor"/>
    </font>
    <font>
      <sz val="16"/>
      <color rgb="FFFF9326"/>
      <name val="Calibri"/>
      <family val="2"/>
      <scheme val="minor"/>
    </font>
    <font>
      <sz val="18"/>
      <color rgb="FFFF9326"/>
      <name val="Calibri"/>
      <family val="2"/>
      <scheme val="minor"/>
    </font>
    <font>
      <sz val="18"/>
      <color rgb="FF006699"/>
      <name val="Calibri"/>
      <family val="2"/>
      <scheme val="minor"/>
    </font>
  </fonts>
  <fills count="20">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9326"/>
        <bgColor indexed="64"/>
      </patternFill>
    </fill>
    <fill>
      <patternFill patternType="solid">
        <fgColor rgb="FFBFEAFF"/>
        <bgColor indexed="64"/>
      </patternFill>
    </fill>
    <fill>
      <patternFill patternType="solid">
        <fgColor rgb="FF92D050"/>
        <bgColor indexed="64"/>
      </patternFill>
    </fill>
    <fill>
      <patternFill patternType="solid">
        <fgColor rgb="FFFFC000"/>
        <bgColor indexed="64"/>
      </patternFill>
    </fill>
  </fills>
  <borders count="19">
    <border>
      <left/>
      <right/>
      <top/>
      <bottom/>
      <diagonal/>
    </border>
    <border>
      <left/>
      <right/>
      <top/>
      <bottom style="thin">
        <color indexed="64"/>
      </bottom>
      <diagonal/>
    </border>
    <border>
      <left/>
      <right/>
      <top style="double">
        <color indexed="1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right/>
      <top/>
      <bottom style="thin">
        <color rgb="FF006699"/>
      </bottom>
      <diagonal/>
    </border>
    <border>
      <left/>
      <right/>
      <top style="thin">
        <color rgb="FF006699"/>
      </top>
      <bottom/>
      <diagonal/>
    </border>
  </borders>
  <cellStyleXfs count="7">
    <xf numFmtId="0" fontId="0" fillId="0" borderId="0"/>
    <xf numFmtId="43" fontId="1" fillId="0" borderId="0" applyFont="0" applyFill="0" applyBorder="0" applyAlignment="0" applyProtection="0"/>
    <xf numFmtId="0" fontId="2" fillId="0" borderId="0"/>
    <xf numFmtId="0" fontId="4" fillId="2" borderId="2" applyFill="0" applyBorder="0">
      <alignment vertical="center" wrapText="1"/>
    </xf>
    <xf numFmtId="0" fontId="5" fillId="2" borderId="0">
      <alignment vertical="top" wrapText="1"/>
    </xf>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253">
    <xf numFmtId="0" fontId="0" fillId="0" borderId="0" xfId="0"/>
    <xf numFmtId="0" fontId="0" fillId="3" borderId="0" xfId="0" applyFill="1"/>
    <xf numFmtId="0" fontId="0" fillId="3" borderId="0" xfId="0" applyFill="1" applyAlignment="1">
      <alignment horizontal="right"/>
    </xf>
    <xf numFmtId="0" fontId="0" fillId="3" borderId="0" xfId="0" quotePrefix="1" applyFill="1" applyAlignment="1">
      <alignment horizontal="left" indent="1"/>
    </xf>
    <xf numFmtId="0" fontId="8" fillId="3" borderId="0" xfId="0" applyFont="1" applyFill="1"/>
    <xf numFmtId="0" fontId="9" fillId="3" borderId="0" xfId="0" applyFont="1" applyFill="1" applyAlignment="1">
      <alignment horizontal="left"/>
    </xf>
    <xf numFmtId="0" fontId="11" fillId="3" borderId="0" xfId="0" applyFont="1" applyFill="1"/>
    <xf numFmtId="0" fontId="12" fillId="3" borderId="0" xfId="0" applyFont="1" applyFill="1"/>
    <xf numFmtId="0" fontId="15" fillId="3" borderId="0" xfId="0" applyFont="1" applyFill="1" applyAlignment="1">
      <alignment horizontal="left"/>
    </xf>
    <xf numFmtId="0" fontId="15" fillId="3" borderId="0" xfId="0" applyFont="1" applyFill="1" applyAlignment="1">
      <alignment wrapText="1"/>
    </xf>
    <xf numFmtId="0" fontId="14" fillId="3" borderId="0" xfId="0" applyFont="1" applyFill="1" applyAlignment="1">
      <alignment vertical="center" wrapText="1"/>
    </xf>
    <xf numFmtId="3" fontId="0" fillId="3" borderId="0" xfId="0" applyNumberFormat="1" applyFill="1"/>
    <xf numFmtId="0" fontId="25" fillId="3" borderId="0" xfId="0" applyFont="1" applyFill="1"/>
    <xf numFmtId="0" fontId="26" fillId="3" borderId="0" xfId="0" applyFont="1" applyFill="1"/>
    <xf numFmtId="4" fontId="0" fillId="3" borderId="0" xfId="0" applyNumberFormat="1" applyFill="1"/>
    <xf numFmtId="0" fontId="0" fillId="16" borderId="3" xfId="0" applyFill="1" applyBorder="1"/>
    <xf numFmtId="0" fontId="0" fillId="16" borderId="4" xfId="0" applyFill="1" applyBorder="1"/>
    <xf numFmtId="0" fontId="0" fillId="16" borderId="0" xfId="0" applyFill="1"/>
    <xf numFmtId="0" fontId="0" fillId="16" borderId="6" xfId="0" applyFill="1" applyBorder="1"/>
    <xf numFmtId="0" fontId="0" fillId="16" borderId="0" xfId="0" applyFill="1" applyAlignment="1">
      <alignment horizontal="left" indent="2"/>
    </xf>
    <xf numFmtId="0" fontId="0" fillId="16" borderId="1" xfId="0" applyFill="1" applyBorder="1"/>
    <xf numFmtId="0" fontId="0" fillId="16" borderId="8" xfId="0" applyFill="1" applyBorder="1"/>
    <xf numFmtId="0" fontId="0" fillId="16" borderId="5" xfId="0" applyFill="1" applyBorder="1"/>
    <xf numFmtId="0" fontId="0" fillId="16" borderId="7" xfId="0" applyFill="1" applyBorder="1"/>
    <xf numFmtId="0" fontId="0" fillId="16" borderId="9" xfId="0" applyFill="1" applyBorder="1"/>
    <xf numFmtId="0" fontId="0" fillId="17" borderId="3" xfId="0" applyFill="1" applyBorder="1"/>
    <xf numFmtId="0" fontId="0" fillId="17" borderId="4" xfId="0" applyFill="1" applyBorder="1"/>
    <xf numFmtId="0" fontId="0" fillId="17" borderId="5" xfId="0" applyFill="1" applyBorder="1"/>
    <xf numFmtId="0" fontId="0" fillId="17" borderId="0" xfId="0" applyFill="1"/>
    <xf numFmtId="0" fontId="0" fillId="17" borderId="7" xfId="0" applyFill="1" applyBorder="1"/>
    <xf numFmtId="0" fontId="0" fillId="17" borderId="6" xfId="0" applyFill="1" applyBorder="1"/>
    <xf numFmtId="0" fontId="0" fillId="17" borderId="1" xfId="0" applyFill="1" applyBorder="1"/>
    <xf numFmtId="0" fontId="0" fillId="17" borderId="0" xfId="0" applyFill="1" applyAlignment="1">
      <alignment horizontal="left" indent="2"/>
    </xf>
    <xf numFmtId="0" fontId="0" fillId="17" borderId="8" xfId="0" applyFill="1" applyBorder="1"/>
    <xf numFmtId="0" fontId="0" fillId="17" borderId="9" xfId="0" applyFill="1" applyBorder="1" applyAlignment="1">
      <alignment vertical="top" wrapText="1"/>
    </xf>
    <xf numFmtId="0" fontId="7" fillId="16" borderId="0" xfId="0" applyFont="1" applyFill="1" applyAlignment="1">
      <alignment horizontal="left"/>
    </xf>
    <xf numFmtId="0" fontId="0" fillId="16" borderId="0" xfId="0" applyFill="1" applyAlignment="1">
      <alignment horizontal="left"/>
    </xf>
    <xf numFmtId="0" fontId="7" fillId="17" borderId="0" xfId="0" applyFont="1" applyFill="1" applyAlignment="1">
      <alignment horizontal="left"/>
    </xf>
    <xf numFmtId="0" fontId="0" fillId="17" borderId="0" xfId="0" applyFill="1" applyAlignment="1">
      <alignment horizontal="left"/>
    </xf>
    <xf numFmtId="0" fontId="0" fillId="17" borderId="7" xfId="0" applyFill="1" applyBorder="1" applyAlignment="1">
      <alignment vertical="top" wrapText="1"/>
    </xf>
    <xf numFmtId="0" fontId="7" fillId="17" borderId="7" xfId="0" applyFont="1" applyFill="1" applyBorder="1" applyAlignment="1">
      <alignment vertical="top" wrapText="1"/>
    </xf>
    <xf numFmtId="0" fontId="0" fillId="16" borderId="7" xfId="0" applyFill="1" applyBorder="1" applyAlignment="1">
      <alignment vertical="top" wrapText="1"/>
    </xf>
    <xf numFmtId="0" fontId="7" fillId="16" borderId="7" xfId="0" applyFont="1" applyFill="1" applyBorder="1" applyAlignment="1">
      <alignment vertical="top" wrapText="1"/>
    </xf>
    <xf numFmtId="0" fontId="0" fillId="16" borderId="7" xfId="0" applyFill="1" applyBorder="1" applyAlignment="1">
      <alignment wrapText="1"/>
    </xf>
    <xf numFmtId="0" fontId="11" fillId="3" borderId="0" xfId="0" applyFont="1" applyFill="1" applyAlignment="1">
      <alignment horizontal="right"/>
    </xf>
    <xf numFmtId="0" fontId="8" fillId="3" borderId="0" xfId="0" applyFont="1" applyFill="1" applyAlignment="1">
      <alignment horizontal="right"/>
    </xf>
    <xf numFmtId="0" fontId="0" fillId="17" borderId="4" xfId="0" applyFill="1" applyBorder="1" applyAlignment="1">
      <alignment horizontal="right"/>
    </xf>
    <xf numFmtId="0" fontId="7" fillId="17" borderId="0" xfId="0" applyFont="1" applyFill="1" applyAlignment="1">
      <alignment horizontal="right" indent="2"/>
    </xf>
    <xf numFmtId="0" fontId="0" fillId="17" borderId="0" xfId="0" applyFill="1" applyAlignment="1">
      <alignment horizontal="right"/>
    </xf>
    <xf numFmtId="0" fontId="7" fillId="17" borderId="0" xfId="0" applyFont="1" applyFill="1" applyAlignment="1">
      <alignment horizontal="right"/>
    </xf>
    <xf numFmtId="0" fontId="0" fillId="17" borderId="1" xfId="0" applyFill="1" applyBorder="1" applyAlignment="1">
      <alignment horizontal="right"/>
    </xf>
    <xf numFmtId="0" fontId="0" fillId="16" borderId="4" xfId="0" applyFill="1" applyBorder="1" applyAlignment="1">
      <alignment horizontal="right"/>
    </xf>
    <xf numFmtId="0" fontId="0" fillId="16" borderId="0" xfId="0" applyFill="1" applyAlignment="1">
      <alignment horizontal="right"/>
    </xf>
    <xf numFmtId="0" fontId="7" fillId="16" borderId="0" xfId="0" applyFont="1" applyFill="1" applyAlignment="1">
      <alignment horizontal="right"/>
    </xf>
    <xf numFmtId="0" fontId="0" fillId="16" borderId="1" xfId="0" applyFill="1" applyBorder="1" applyAlignment="1">
      <alignment horizontal="right"/>
    </xf>
    <xf numFmtId="0" fontId="0" fillId="3" borderId="0" xfId="0" applyFill="1" applyAlignment="1">
      <alignment wrapText="1"/>
    </xf>
    <xf numFmtId="2" fontId="0" fillId="3" borderId="0" xfId="0" applyNumberFormat="1" applyFill="1" applyAlignment="1">
      <alignment horizontal="left" indent="2"/>
    </xf>
    <xf numFmtId="0" fontId="10" fillId="3" borderId="0" xfId="0" applyFont="1" applyFill="1" applyAlignment="1">
      <alignment horizontal="left"/>
    </xf>
    <xf numFmtId="0" fontId="0" fillId="16" borderId="0" xfId="0" applyFill="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0" fillId="17" borderId="0" xfId="0" applyFill="1" applyAlignment="1">
      <alignment horizontal="left" vertical="top" wrapText="1"/>
    </xf>
    <xf numFmtId="0" fontId="0" fillId="3" borderId="0" xfId="0" applyFill="1" applyProtection="1">
      <protection locked="0"/>
    </xf>
    <xf numFmtId="0" fontId="7" fillId="3" borderId="0" xfId="0" applyFont="1" applyFill="1"/>
    <xf numFmtId="0" fontId="0" fillId="3" borderId="10" xfId="0" applyFill="1" applyBorder="1" applyAlignment="1" applyProtection="1">
      <alignment horizontal="center"/>
      <protection locked="0"/>
    </xf>
    <xf numFmtId="16" fontId="0" fillId="3" borderId="10" xfId="0" applyNumberFormat="1" applyFill="1" applyBorder="1" applyAlignment="1" applyProtection="1">
      <alignment horizontal="center"/>
      <protection locked="0"/>
    </xf>
    <xf numFmtId="0" fontId="0" fillId="3" borderId="0" xfId="0" applyFill="1" applyAlignment="1" applyProtection="1">
      <alignment horizontal="right"/>
      <protection locked="0"/>
    </xf>
    <xf numFmtId="1" fontId="0" fillId="3" borderId="0" xfId="0" applyNumberFormat="1" applyFill="1" applyAlignment="1" applyProtection="1">
      <alignment horizontal="right"/>
      <protection locked="0"/>
    </xf>
    <xf numFmtId="0" fontId="0" fillId="3" borderId="0" xfId="0" applyFill="1" applyAlignment="1" applyProtection="1">
      <alignment horizontal="center"/>
      <protection locked="0"/>
    </xf>
    <xf numFmtId="1" fontId="0" fillId="3" borderId="0" xfId="0" applyNumberFormat="1" applyFill="1" applyAlignment="1" applyProtection="1">
      <alignment horizontal="center"/>
      <protection locked="0"/>
    </xf>
    <xf numFmtId="0" fontId="27" fillId="3" borderId="0" xfId="0" applyFont="1" applyFill="1" applyAlignment="1" applyProtection="1">
      <alignment horizontal="right"/>
      <protection locked="0"/>
    </xf>
    <xf numFmtId="3" fontId="0" fillId="3" borderId="0" xfId="0" applyNumberFormat="1" applyFill="1" applyAlignment="1" applyProtection="1">
      <alignment horizontal="right"/>
      <protection locked="0"/>
    </xf>
    <xf numFmtId="164" fontId="0" fillId="3" borderId="0" xfId="0" applyNumberFormat="1" applyFill="1" applyAlignment="1" applyProtection="1">
      <alignment horizontal="right"/>
      <protection locked="0"/>
    </xf>
    <xf numFmtId="3" fontId="21" fillId="3" borderId="0" xfId="0" applyNumberFormat="1" applyFont="1" applyFill="1" applyAlignment="1" applyProtection="1">
      <alignment horizontal="right"/>
      <protection locked="0"/>
    </xf>
    <xf numFmtId="164" fontId="21" fillId="3" borderId="0" xfId="0" applyNumberFormat="1" applyFont="1" applyFill="1" applyAlignment="1" applyProtection="1">
      <alignment horizontal="right"/>
      <protection locked="0"/>
    </xf>
    <xf numFmtId="0" fontId="3" fillId="3" borderId="0" xfId="0" applyFont="1" applyFill="1" applyAlignment="1">
      <alignment horizontal="left"/>
    </xf>
    <xf numFmtId="0" fontId="15" fillId="3" borderId="0" xfId="0" applyFont="1" applyFill="1"/>
    <xf numFmtId="0" fontId="15" fillId="3" borderId="0" xfId="0" applyFont="1" applyFill="1" applyAlignment="1">
      <alignment horizontal="right"/>
    </xf>
    <xf numFmtId="0" fontId="15" fillId="3" borderId="1" xfId="0" applyFont="1" applyFill="1" applyBorder="1" applyAlignment="1">
      <alignment wrapText="1"/>
    </xf>
    <xf numFmtId="0" fontId="0" fillId="3" borderId="0" xfId="0" applyFill="1" applyAlignment="1">
      <alignment horizontal="left"/>
    </xf>
    <xf numFmtId="0" fontId="0" fillId="4" borderId="0" xfId="0" applyFill="1" applyAlignment="1">
      <alignment horizontal="left"/>
    </xf>
    <xf numFmtId="0" fontId="21" fillId="5" borderId="0" xfId="0" applyFont="1"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8" borderId="0" xfId="0" applyFill="1" applyAlignment="1">
      <alignment horizontal="lef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12" borderId="0" xfId="0" applyFill="1" applyAlignment="1">
      <alignment horizontal="left"/>
    </xf>
    <xf numFmtId="0" fontId="0" fillId="13" borderId="0" xfId="0" applyFill="1" applyAlignment="1">
      <alignment horizontal="left"/>
    </xf>
    <xf numFmtId="3" fontId="0" fillId="3" borderId="0" xfId="0" applyNumberFormat="1" applyFill="1" applyProtection="1">
      <protection locked="0"/>
    </xf>
    <xf numFmtId="0" fontId="7" fillId="15" borderId="10" xfId="0" applyFont="1" applyFill="1" applyBorder="1" applyProtection="1">
      <protection locked="0"/>
    </xf>
    <xf numFmtId="0" fontId="0" fillId="15" borderId="10" xfId="0" applyFill="1" applyBorder="1" applyAlignment="1" applyProtection="1">
      <alignment horizontal="left"/>
      <protection locked="0"/>
    </xf>
    <xf numFmtId="0" fontId="10" fillId="18" borderId="0" xfId="0" applyFont="1" applyFill="1"/>
    <xf numFmtId="0" fontId="8" fillId="18" borderId="0" xfId="0" applyFont="1" applyFill="1"/>
    <xf numFmtId="0" fontId="7" fillId="18" borderId="0" xfId="0" applyFont="1" applyFill="1"/>
    <xf numFmtId="0" fontId="23" fillId="3" borderId="0" xfId="0" applyFont="1" applyFill="1"/>
    <xf numFmtId="0" fontId="7" fillId="3" borderId="0" xfId="0" applyFont="1" applyFill="1" applyAlignment="1">
      <alignment horizontal="right"/>
    </xf>
    <xf numFmtId="0" fontId="0" fillId="18" borderId="0" xfId="0" applyFill="1"/>
    <xf numFmtId="49" fontId="0" fillId="3" borderId="0" xfId="0" applyNumberFormat="1" applyFill="1" applyAlignment="1">
      <alignment horizontal="left"/>
    </xf>
    <xf numFmtId="0" fontId="7" fillId="3" borderId="0" xfId="0" applyFont="1" applyFill="1" applyAlignment="1">
      <alignment horizontal="left"/>
    </xf>
    <xf numFmtId="0" fontId="0" fillId="3" borderId="0" xfId="0" applyFill="1" applyAlignment="1">
      <alignment horizontal="center"/>
    </xf>
    <xf numFmtId="0" fontId="7" fillId="3" borderId="11" xfId="0" applyFont="1" applyFill="1" applyBorder="1"/>
    <xf numFmtId="0" fontId="7" fillId="3" borderId="12" xfId="0" applyFont="1" applyFill="1" applyBorder="1"/>
    <xf numFmtId="0" fontId="24" fillId="0" borderId="0" xfId="0" applyFont="1"/>
    <xf numFmtId="0" fontId="21" fillId="3" borderId="0" xfId="0" applyFont="1" applyFill="1" applyAlignment="1">
      <alignment horizontal="left"/>
    </xf>
    <xf numFmtId="0" fontId="0" fillId="3" borderId="14"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20" fillId="3" borderId="0" xfId="0" applyFont="1" applyFill="1"/>
    <xf numFmtId="0" fontId="7" fillId="18" borderId="0" xfId="0" applyFont="1" applyFill="1" applyAlignment="1">
      <alignment horizontal="left"/>
    </xf>
    <xf numFmtId="167" fontId="0" fillId="18" borderId="0" xfId="0" applyNumberFormat="1" applyFill="1" applyAlignment="1">
      <alignment horizontal="left"/>
    </xf>
    <xf numFmtId="0" fontId="27" fillId="3" borderId="0" xfId="0" applyFont="1" applyFill="1"/>
    <xf numFmtId="3" fontId="0" fillId="18" borderId="0" xfId="0" applyNumberFormat="1" applyFill="1" applyAlignment="1">
      <alignment horizontal="left"/>
    </xf>
    <xf numFmtId="167" fontId="0" fillId="3" borderId="0" xfId="0" applyNumberFormat="1" applyFill="1" applyAlignment="1">
      <alignment horizontal="left"/>
    </xf>
    <xf numFmtId="1" fontId="0" fillId="18" borderId="0" xfId="0" applyNumberFormat="1" applyFill="1" applyAlignment="1">
      <alignment horizontal="left"/>
    </xf>
    <xf numFmtId="167" fontId="0" fillId="3" borderId="0" xfId="0" applyNumberFormat="1" applyFill="1"/>
    <xf numFmtId="3" fontId="0" fillId="18" borderId="0" xfId="0" applyNumberFormat="1" applyFill="1"/>
    <xf numFmtId="167" fontId="0" fillId="18" borderId="0" xfId="0" applyNumberFormat="1" applyFill="1"/>
    <xf numFmtId="3" fontId="20" fillId="3" borderId="0" xfId="0" applyNumberFormat="1" applyFont="1" applyFill="1"/>
    <xf numFmtId="0" fontId="24" fillId="17" borderId="0" xfId="0" applyFont="1" applyFill="1"/>
    <xf numFmtId="0" fontId="7" fillId="17" borderId="0" xfId="0" applyFont="1" applyFill="1" applyAlignment="1">
      <alignment horizontal="center"/>
    </xf>
    <xf numFmtId="0" fontId="0" fillId="17" borderId="0" xfId="0" applyFill="1" applyAlignment="1">
      <alignment horizontal="center"/>
    </xf>
    <xf numFmtId="167" fontId="0" fillId="18" borderId="0" xfId="0" applyNumberFormat="1" applyFill="1" applyAlignment="1">
      <alignment horizontal="center"/>
    </xf>
    <xf numFmtId="166" fontId="0" fillId="17" borderId="0" xfId="6" applyNumberFormat="1" applyFont="1" applyFill="1" applyAlignment="1" applyProtection="1">
      <alignment horizontal="center"/>
    </xf>
    <xf numFmtId="0" fontId="7" fillId="17" borderId="0" xfId="0" applyFont="1" applyFill="1"/>
    <xf numFmtId="0" fontId="0" fillId="17" borderId="0" xfId="0" applyFill="1" applyAlignment="1">
      <alignment vertical="top" wrapText="1"/>
    </xf>
    <xf numFmtId="0" fontId="0" fillId="17" borderId="0" xfId="0" applyFill="1" applyAlignment="1">
      <alignment vertical="top"/>
    </xf>
    <xf numFmtId="0" fontId="7" fillId="17" borderId="0" xfId="0" applyFont="1"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16" borderId="0" xfId="0" applyFont="1" applyFill="1"/>
    <xf numFmtId="0" fontId="7" fillId="16" borderId="0" xfId="0" applyFont="1" applyFill="1" applyAlignment="1">
      <alignment horizontal="center"/>
    </xf>
    <xf numFmtId="0" fontId="0" fillId="16" borderId="0" xfId="0" applyFill="1" applyAlignment="1">
      <alignment horizontal="center"/>
    </xf>
    <xf numFmtId="0" fontId="0" fillId="18" borderId="0" xfId="0" applyFill="1" applyAlignment="1">
      <alignment horizontal="center"/>
    </xf>
    <xf numFmtId="168" fontId="0" fillId="16" borderId="0" xfId="1" applyNumberFormat="1" applyFont="1" applyFill="1" applyAlignment="1" applyProtection="1"/>
    <xf numFmtId="168" fontId="0" fillId="16" borderId="0" xfId="1" applyNumberFormat="1" applyFont="1" applyFill="1" applyAlignment="1" applyProtection="1">
      <alignment horizontal="center"/>
    </xf>
    <xf numFmtId="16" fontId="0" fillId="16" borderId="0" xfId="0" applyNumberFormat="1" applyFill="1" applyAlignment="1">
      <alignment horizontal="center"/>
    </xf>
    <xf numFmtId="165" fontId="0" fillId="16" borderId="0" xfId="0" applyNumberFormat="1" applyFill="1" applyAlignment="1">
      <alignment horizontal="center"/>
    </xf>
    <xf numFmtId="0" fontId="29" fillId="3" borderId="0" xfId="0" applyFont="1" applyFill="1"/>
    <xf numFmtId="0" fontId="23" fillId="3" borderId="0" xfId="0" applyFont="1" applyFill="1" applyAlignment="1">
      <alignment horizontal="right"/>
    </xf>
    <xf numFmtId="0" fontId="0" fillId="15" borderId="10" xfId="0" applyFill="1" applyBorder="1" applyAlignment="1" applyProtection="1">
      <alignment vertical="top"/>
      <protection locked="0"/>
    </xf>
    <xf numFmtId="0" fontId="0" fillId="18" borderId="0" xfId="0" applyFill="1" applyAlignment="1">
      <alignment vertical="top"/>
    </xf>
    <xf numFmtId="0" fontId="23" fillId="3" borderId="0" xfId="0" applyFont="1" applyFill="1" applyAlignment="1">
      <alignment horizontal="left" wrapText="1"/>
    </xf>
    <xf numFmtId="0" fontId="0" fillId="3" borderId="0" xfId="0" applyFill="1" applyAlignment="1">
      <alignment horizontal="left" wrapText="1" indent="2"/>
    </xf>
    <xf numFmtId="0" fontId="0" fillId="3" borderId="0" xfId="0" applyFill="1" applyAlignment="1">
      <alignment horizontal="left" indent="2"/>
    </xf>
    <xf numFmtId="0" fontId="0" fillId="18" borderId="0" xfId="0" applyFill="1" applyAlignment="1">
      <alignment horizontal="left"/>
    </xf>
    <xf numFmtId="0" fontId="30" fillId="3" borderId="0" xfId="0" applyFont="1" applyFill="1"/>
    <xf numFmtId="0" fontId="31" fillId="3" borderId="0" xfId="0" applyFont="1" applyFill="1"/>
    <xf numFmtId="0" fontId="32" fillId="3" borderId="0" xfId="0" applyFont="1" applyFill="1"/>
    <xf numFmtId="0" fontId="33" fillId="3" borderId="0" xfId="0" applyFont="1" applyFill="1"/>
    <xf numFmtId="0" fontId="34" fillId="3" borderId="0" xfId="0" applyFont="1" applyFill="1"/>
    <xf numFmtId="0" fontId="14" fillId="3" borderId="0" xfId="0" applyFont="1" applyFill="1"/>
    <xf numFmtId="0" fontId="18" fillId="3" borderId="0" xfId="0" applyFont="1" applyFill="1" applyAlignment="1">
      <alignment horizontal="left"/>
    </xf>
    <xf numFmtId="0" fontId="1" fillId="3" borderId="0" xfId="0" applyFont="1" applyFill="1"/>
    <xf numFmtId="0" fontId="35" fillId="3" borderId="0" xfId="5" applyFont="1" applyFill="1" applyAlignment="1" applyProtection="1">
      <alignment horizontal="left" indent="5"/>
    </xf>
    <xf numFmtId="0" fontId="26" fillId="3" borderId="0" xfId="0" applyFont="1" applyFill="1" applyAlignment="1">
      <alignment horizontal="left"/>
    </xf>
    <xf numFmtId="0" fontId="35" fillId="3" borderId="0" xfId="5" applyFont="1" applyFill="1" applyAlignment="1" applyProtection="1">
      <alignment horizontal="left"/>
    </xf>
    <xf numFmtId="0" fontId="13" fillId="3" borderId="0" xfId="0" applyFont="1" applyFill="1" applyAlignment="1">
      <alignment horizontal="left" indent="4"/>
    </xf>
    <xf numFmtId="0" fontId="12" fillId="3" borderId="0" xfId="0" applyFont="1" applyFill="1" applyAlignment="1">
      <alignment horizontal="left" indent="2"/>
    </xf>
    <xf numFmtId="0" fontId="36" fillId="3" borderId="0" xfId="0" applyFont="1" applyFill="1"/>
    <xf numFmtId="0" fontId="37" fillId="3" borderId="0" xfId="0" applyFont="1" applyFill="1"/>
    <xf numFmtId="0" fontId="15" fillId="3" borderId="0" xfId="0" applyFont="1" applyFill="1" applyAlignment="1">
      <alignment horizontal="left" indent="2"/>
    </xf>
    <xf numFmtId="0" fontId="0" fillId="4" borderId="0" xfId="0" applyFill="1" applyAlignment="1">
      <alignment horizontal="left" indent="3"/>
    </xf>
    <xf numFmtId="0" fontId="0" fillId="5" borderId="0" xfId="0" applyFill="1" applyAlignment="1">
      <alignment horizontal="left" indent="3"/>
    </xf>
    <xf numFmtId="0" fontId="0" fillId="6" borderId="0" xfId="0" applyFill="1" applyAlignment="1">
      <alignment horizontal="left" indent="3"/>
    </xf>
    <xf numFmtId="0" fontId="0" fillId="7" borderId="0" xfId="0" applyFill="1" applyAlignment="1">
      <alignment horizontal="left" indent="3"/>
    </xf>
    <xf numFmtId="0" fontId="0" fillId="8" borderId="0" xfId="0" applyFill="1" applyAlignment="1">
      <alignment horizontal="left" indent="3"/>
    </xf>
    <xf numFmtId="0" fontId="0" fillId="9" borderId="0" xfId="0" applyFill="1" applyAlignment="1">
      <alignment horizontal="left" indent="3"/>
    </xf>
    <xf numFmtId="0" fontId="0" fillId="10" borderId="0" xfId="0" applyFill="1" applyAlignment="1">
      <alignment horizontal="left" indent="3"/>
    </xf>
    <xf numFmtId="0" fontId="0" fillId="11" borderId="0" xfId="0" applyFill="1" applyAlignment="1">
      <alignment horizontal="left" indent="3"/>
    </xf>
    <xf numFmtId="0" fontId="0" fillId="12" borderId="0" xfId="0" applyFill="1" applyAlignment="1">
      <alignment horizontal="left" indent="3"/>
    </xf>
    <xf numFmtId="0" fontId="0" fillId="14" borderId="0" xfId="0" applyFill="1" applyAlignment="1">
      <alignment horizontal="left" indent="3"/>
    </xf>
    <xf numFmtId="0" fontId="0" fillId="3" borderId="0" xfId="0" applyFill="1" applyAlignment="1">
      <alignment horizontal="left" vertical="top" indent="2"/>
    </xf>
    <xf numFmtId="0" fontId="0" fillId="3" borderId="0" xfId="0" applyFill="1" applyAlignment="1">
      <alignment horizontal="left" indent="5"/>
    </xf>
    <xf numFmtId="0" fontId="0" fillId="3" borderId="0" xfId="0" applyFill="1" applyAlignment="1">
      <alignment horizontal="left" vertical="top" indent="5"/>
    </xf>
    <xf numFmtId="0" fontId="15" fillId="3" borderId="0" xfId="0" quotePrefix="1" applyFont="1" applyFill="1" applyAlignment="1">
      <alignment horizontal="right"/>
    </xf>
    <xf numFmtId="0" fontId="19" fillId="3" borderId="0" xfId="0" applyFont="1" applyFill="1"/>
    <xf numFmtId="0" fontId="38" fillId="3" borderId="0" xfId="0" applyFont="1" applyFill="1"/>
    <xf numFmtId="0" fontId="16" fillId="3" borderId="0" xfId="0" applyFont="1" applyFill="1" applyAlignment="1">
      <alignment horizontal="left"/>
    </xf>
    <xf numFmtId="0" fontId="15" fillId="3" borderId="17" xfId="0" applyFont="1" applyFill="1" applyBorder="1"/>
    <xf numFmtId="0" fontId="15" fillId="3" borderId="17" xfId="0" applyFont="1" applyFill="1" applyBorder="1" applyAlignment="1">
      <alignment horizontal="right" wrapText="1"/>
    </xf>
    <xf numFmtId="0" fontId="15" fillId="3" borderId="17" xfId="0" applyFont="1" applyFill="1" applyBorder="1" applyAlignment="1">
      <alignment horizontal="right"/>
    </xf>
    <xf numFmtId="0" fontId="15" fillId="3" borderId="17" xfId="0" applyFont="1" applyFill="1" applyBorder="1" applyAlignment="1">
      <alignment horizontal="left"/>
    </xf>
    <xf numFmtId="0" fontId="15" fillId="3" borderId="17" xfId="0" applyFont="1" applyFill="1" applyBorder="1" applyAlignment="1">
      <alignment wrapText="1"/>
    </xf>
    <xf numFmtId="0" fontId="10" fillId="3" borderId="0" xfId="0" applyFont="1" applyFill="1"/>
    <xf numFmtId="164" fontId="0" fillId="3" borderId="0" xfId="0" applyNumberFormat="1" applyFill="1"/>
    <xf numFmtId="0" fontId="0" fillId="3" borderId="18" xfId="0" applyFill="1" applyBorder="1"/>
    <xf numFmtId="0" fontId="0" fillId="3" borderId="17" xfId="0" applyFill="1" applyBorder="1"/>
    <xf numFmtId="0" fontId="0" fillId="15" borderId="10" xfId="0" applyFill="1" applyBorder="1" applyProtection="1">
      <protection locked="0"/>
    </xf>
    <xf numFmtId="0" fontId="28" fillId="3" borderId="0" xfId="0" applyFont="1" applyFill="1" applyAlignment="1">
      <alignment horizontal="left"/>
    </xf>
    <xf numFmtId="0" fontId="21" fillId="3" borderId="0" xfId="0" applyFont="1" applyFill="1"/>
    <xf numFmtId="3" fontId="0" fillId="3" borderId="1" xfId="0" applyNumberFormat="1" applyFill="1" applyBorder="1"/>
    <xf numFmtId="0" fontId="0" fillId="19" borderId="10" xfId="0" applyFill="1" applyBorder="1" applyAlignment="1" applyProtection="1">
      <alignment vertical="top" wrapText="1"/>
      <protection locked="0"/>
    </xf>
    <xf numFmtId="0" fontId="0" fillId="15" borderId="10" xfId="0" applyFill="1" applyBorder="1"/>
    <xf numFmtId="0" fontId="7" fillId="3" borderId="0" xfId="0" applyFont="1" applyFill="1" applyAlignment="1">
      <alignment wrapText="1"/>
    </xf>
    <xf numFmtId="0" fontId="7" fillId="0" borderId="0" xfId="0" applyFont="1"/>
    <xf numFmtId="164" fontId="0" fillId="3" borderId="0" xfId="0" applyNumberFormat="1" applyFill="1" applyProtection="1">
      <protection locked="0"/>
    </xf>
    <xf numFmtId="0" fontId="0" fillId="3" borderId="0" xfId="0" applyFill="1" applyAlignment="1">
      <alignment horizontal="left" vertical="top"/>
    </xf>
    <xf numFmtId="0" fontId="17" fillId="3" borderId="0" xfId="5" applyFont="1" applyFill="1" applyAlignment="1" applyProtection="1">
      <alignment horizontal="left" vertical="top"/>
    </xf>
    <xf numFmtId="0" fontId="0" fillId="3" borderId="0" xfId="0" applyFill="1" applyAlignment="1">
      <alignment horizontal="left" vertical="top" wrapText="1"/>
    </xf>
    <xf numFmtId="0" fontId="0" fillId="0" borderId="10" xfId="0" applyBorder="1" applyAlignment="1">
      <alignment horizontal="left"/>
    </xf>
    <xf numFmtId="0" fontId="7" fillId="0" borderId="10" xfId="0" applyFont="1" applyBorder="1" applyAlignment="1">
      <alignment horizontal="left"/>
    </xf>
    <xf numFmtId="0" fontId="6" fillId="3" borderId="0" xfId="5" applyFill="1" applyAlignment="1" applyProtection="1">
      <alignment horizontal="left" vertical="top"/>
    </xf>
    <xf numFmtId="0" fontId="6" fillId="3" borderId="0" xfId="5" applyFill="1" applyAlignment="1" applyProtection="1"/>
    <xf numFmtId="0" fontId="0" fillId="0" borderId="0" xfId="0" applyAlignment="1">
      <alignment horizontal="left"/>
    </xf>
    <xf numFmtId="167" fontId="8" fillId="3" borderId="0" xfId="0" applyNumberFormat="1" applyFont="1" applyFill="1" applyAlignment="1">
      <alignment horizontal="right"/>
    </xf>
    <xf numFmtId="167" fontId="11" fillId="3" borderId="0" xfId="0" applyNumberFormat="1" applyFont="1" applyFill="1" applyAlignment="1">
      <alignment horizontal="right"/>
    </xf>
    <xf numFmtId="167" fontId="0" fillId="3" borderId="0" xfId="0" applyNumberFormat="1" applyFill="1" applyAlignment="1">
      <alignment horizontal="right"/>
    </xf>
    <xf numFmtId="167" fontId="15" fillId="3" borderId="17" xfId="0" applyNumberFormat="1" applyFont="1" applyFill="1" applyBorder="1" applyAlignment="1">
      <alignment horizontal="right" wrapText="1"/>
    </xf>
    <xf numFmtId="167" fontId="0" fillId="3" borderId="0" xfId="0" applyNumberFormat="1" applyFill="1" applyAlignment="1" applyProtection="1">
      <alignment horizontal="right"/>
      <protection locked="0"/>
    </xf>
    <xf numFmtId="167" fontId="21" fillId="3" borderId="0" xfId="0" applyNumberFormat="1" applyFont="1" applyFill="1" applyAlignment="1" applyProtection="1">
      <alignment horizontal="right"/>
      <protection locked="0"/>
    </xf>
    <xf numFmtId="167" fontId="0" fillId="3" borderId="0" xfId="0" applyNumberFormat="1" applyFill="1" applyAlignment="1" applyProtection="1">
      <alignment horizontal="center"/>
      <protection locked="0"/>
    </xf>
    <xf numFmtId="0" fontId="0" fillId="3" borderId="0" xfId="0" applyFill="1" applyAlignment="1">
      <alignment horizontal="left" wrapText="1" indent="2"/>
    </xf>
    <xf numFmtId="0" fontId="22" fillId="3" borderId="0" xfId="0" applyFont="1" applyFill="1" applyAlignment="1">
      <alignment horizontal="left" vertical="top" wrapText="1" indent="2"/>
    </xf>
    <xf numFmtId="0" fontId="22" fillId="3" borderId="0" xfId="0" applyFont="1" applyFill="1" applyAlignment="1">
      <alignment horizontal="left" wrapText="1" indent="2"/>
    </xf>
    <xf numFmtId="0" fontId="0" fillId="3" borderId="0" xfId="0" applyFill="1" applyAlignment="1">
      <alignment horizontal="left" vertical="top" wrapText="1" indent="5"/>
    </xf>
    <xf numFmtId="0" fontId="0" fillId="3" borderId="0" xfId="0" applyFill="1" applyAlignment="1">
      <alignment horizontal="left" vertical="top" wrapText="1" indent="2"/>
    </xf>
    <xf numFmtId="0" fontId="0" fillId="3" borderId="0" xfId="0" applyFill="1" applyAlignment="1">
      <alignment horizontal="left" wrapText="1" indent="5"/>
    </xf>
    <xf numFmtId="0" fontId="7" fillId="17" borderId="7" xfId="0" applyFont="1" applyFill="1" applyBorder="1" applyAlignment="1">
      <alignment horizontal="left" vertical="center"/>
    </xf>
    <xf numFmtId="0" fontId="0" fillId="16" borderId="0" xfId="0" applyFill="1" applyAlignment="1">
      <alignment vertical="center"/>
    </xf>
    <xf numFmtId="0" fontId="0" fillId="16" borderId="0" xfId="0" applyFill="1" applyAlignment="1">
      <alignment horizontal="left" vertical="center"/>
    </xf>
    <xf numFmtId="0" fontId="0" fillId="17" borderId="4" xfId="0" applyFill="1" applyBorder="1" applyAlignment="1">
      <alignment horizontal="left" vertical="center"/>
    </xf>
    <xf numFmtId="0" fontId="0" fillId="17" borderId="0" xfId="0" applyFill="1" applyAlignment="1">
      <alignment horizontal="left" vertical="center"/>
    </xf>
    <xf numFmtId="0" fontId="0" fillId="17" borderId="1" xfId="0" applyFill="1" applyBorder="1" applyAlignment="1">
      <alignment horizontal="left" vertical="center"/>
    </xf>
    <xf numFmtId="166" fontId="0" fillId="17" borderId="4" xfId="6" applyNumberFormat="1" applyFont="1" applyFill="1" applyBorder="1" applyAlignment="1">
      <alignment horizontal="right" vertical="center"/>
    </xf>
    <xf numFmtId="166" fontId="0" fillId="17" borderId="0" xfId="6" applyNumberFormat="1" applyFont="1" applyFill="1" applyBorder="1" applyAlignment="1">
      <alignment horizontal="right" vertical="center"/>
    </xf>
    <xf numFmtId="166" fontId="0" fillId="17" borderId="1" xfId="6" applyNumberFormat="1" applyFont="1" applyFill="1" applyBorder="1" applyAlignment="1">
      <alignment horizontal="right" vertical="center"/>
    </xf>
    <xf numFmtId="0" fontId="7" fillId="16" borderId="4" xfId="0" applyFont="1" applyFill="1" applyBorder="1" applyAlignment="1">
      <alignment horizontal="left" vertical="center"/>
    </xf>
    <xf numFmtId="0" fontId="7" fillId="16" borderId="1" xfId="0" applyFont="1" applyFill="1" applyBorder="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7" fillId="17" borderId="4" xfId="0" applyFont="1" applyFill="1" applyBorder="1" applyAlignment="1">
      <alignment horizontal="left" vertical="center"/>
    </xf>
    <xf numFmtId="0" fontId="7" fillId="17" borderId="1" xfId="0" applyFont="1" applyFill="1" applyBorder="1" applyAlignment="1">
      <alignment horizontal="left" vertical="center"/>
    </xf>
    <xf numFmtId="0" fontId="7" fillId="17" borderId="0" xfId="0" applyFont="1" applyFill="1" applyAlignment="1">
      <alignment horizontal="left" vertical="top" wrapText="1"/>
    </xf>
    <xf numFmtId="0" fontId="7" fillId="17" borderId="1" xfId="0" applyFont="1" applyFill="1" applyBorder="1" applyAlignment="1">
      <alignment horizontal="left" vertical="top" wrapText="1"/>
    </xf>
    <xf numFmtId="0" fontId="7" fillId="17" borderId="4" xfId="0" applyFont="1" applyFill="1" applyBorder="1" applyAlignment="1">
      <alignment horizontal="right" vertical="center"/>
    </xf>
    <xf numFmtId="0" fontId="7" fillId="17" borderId="1" xfId="0" applyFont="1" applyFill="1" applyBorder="1" applyAlignment="1">
      <alignment horizontal="right" vertical="center"/>
    </xf>
    <xf numFmtId="0" fontId="0" fillId="16" borderId="4" xfId="0" applyFill="1" applyBorder="1" applyAlignment="1">
      <alignment horizontal="left" vertical="center"/>
    </xf>
    <xf numFmtId="0" fontId="0" fillId="16" borderId="1" xfId="0" applyFill="1" applyBorder="1" applyAlignment="1">
      <alignment horizontal="left" vertical="center"/>
    </xf>
    <xf numFmtId="0" fontId="7" fillId="16" borderId="4" xfId="0" applyFont="1" applyFill="1" applyBorder="1" applyAlignment="1">
      <alignment horizontal="right" vertical="center"/>
    </xf>
    <xf numFmtId="0" fontId="7" fillId="16" borderId="1" xfId="0" applyFont="1" applyFill="1" applyBorder="1" applyAlignment="1">
      <alignment horizontal="right" vertical="center"/>
    </xf>
    <xf numFmtId="165" fontId="0" fillId="16" borderId="4" xfId="0" applyNumberFormat="1" applyFill="1" applyBorder="1" applyAlignment="1">
      <alignment horizontal="center" vertical="center"/>
    </xf>
    <xf numFmtId="165" fontId="0" fillId="16" borderId="1" xfId="0" applyNumberFormat="1" applyFill="1" applyBorder="1" applyAlignment="1">
      <alignment horizontal="center" vertical="center"/>
    </xf>
    <xf numFmtId="0" fontId="0" fillId="17" borderId="0" xfId="0" applyFill="1" applyAlignment="1">
      <alignment horizontal="left" vertical="top" wrapText="1"/>
    </xf>
    <xf numFmtId="0" fontId="0" fillId="17" borderId="1" xfId="0" applyFill="1" applyBorder="1" applyAlignment="1">
      <alignment horizontal="left" vertical="top" wrapText="1"/>
    </xf>
    <xf numFmtId="0" fontId="0" fillId="16" borderId="0" xfId="0" applyFill="1" applyAlignment="1">
      <alignment horizontal="left" vertical="top" wrapText="1"/>
    </xf>
    <xf numFmtId="0" fontId="7" fillId="16" borderId="0" xfId="0" applyFont="1" applyFill="1" applyAlignment="1">
      <alignment horizontal="left" vertical="top" wrapText="1"/>
    </xf>
    <xf numFmtId="0" fontId="7" fillId="16" borderId="1" xfId="0" applyFont="1" applyFill="1" applyBorder="1" applyAlignment="1">
      <alignment horizontal="left" vertical="top" wrapText="1"/>
    </xf>
    <xf numFmtId="0" fontId="15" fillId="3" borderId="17" xfId="0" applyFont="1" applyFill="1" applyBorder="1" applyAlignment="1">
      <alignment horizontal="center"/>
    </xf>
    <xf numFmtId="0" fontId="15" fillId="0" borderId="17" xfId="0" applyFont="1" applyBorder="1" applyAlignment="1">
      <alignment horizontal="center"/>
    </xf>
  </cellXfs>
  <cellStyles count="7">
    <cellStyle name="Comma" xfId="1" builtinId="3"/>
    <cellStyle name="Hyperlink" xfId="5" builtinId="8"/>
    <cellStyle name="Normal" xfId="0" builtinId="0"/>
    <cellStyle name="Normal 2" xfId="2" xr:uid="{00000000-0005-0000-0000-000003000000}"/>
    <cellStyle name="Percent" xfId="6" builtinId="5"/>
    <cellStyle name="UserInfoHead1" xfId="3" xr:uid="{00000000-0005-0000-0000-000005000000}"/>
    <cellStyle name="UserInfoText1" xfId="4" xr:uid="{00000000-0005-0000-0000-000006000000}"/>
  </cellStyles>
  <dxfs count="0"/>
  <tableStyles count="0" defaultTableStyle="TableStyleMedium2" defaultPivotStyle="PivotStyleLight16"/>
  <colors>
    <mruColors>
      <color rgb="FF006699"/>
      <color rgb="FFFF8C19"/>
      <color rgb="FFDC6E00"/>
      <color rgb="FF0099D8"/>
      <color rgb="FFFF9326"/>
      <color rgb="FFFF33CC"/>
      <color rgb="FFFFCCFF"/>
      <color rgb="FFFF99CC"/>
      <color rgb="FF80D4FF"/>
      <color rgb="FFBF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Admin!$B$45</c:f>
          <c:strCache>
            <c:ptCount val="1"/>
            <c:pt idx="0">
              <c:v>Number of deaths due to Cerebrovascular disease (ICD-10 I60–I69), by sex and year, 1907–2021</c:v>
            </c:pt>
          </c:strCache>
        </c:strRef>
      </c:tx>
      <c:overlay val="0"/>
      <c:txPr>
        <a:bodyPr/>
        <a:lstStyle/>
        <a:p>
          <a:pPr>
            <a:defRPr sz="1000"/>
          </a:pPr>
          <a:endParaRPr lang="en-US"/>
        </a:p>
      </c:txPr>
    </c:title>
    <c:autoTitleDeleted val="0"/>
    <c:plotArea>
      <c:layout/>
      <c:scatterChart>
        <c:scatterStyle val="lineMarker"/>
        <c:varyColors val="0"/>
        <c:ser>
          <c:idx val="0"/>
          <c:order val="0"/>
          <c:tx>
            <c:v>Males</c:v>
          </c:tx>
          <c:spPr>
            <a:ln>
              <a:solidFill>
                <a:srgbClr val="006699"/>
              </a:solidFill>
            </a:ln>
          </c:spPr>
          <c:marker>
            <c:symbol val="none"/>
          </c:marker>
          <c:xVal>
            <c:numRef>
              <c:f>Admin!Years</c:f>
              <c:numCache>
                <c:formatCode>General</c:formatCode>
                <c:ptCount val="115"/>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numCache>
            </c:numRef>
          </c:xVal>
          <c:yVal>
            <c:numRef>
              <c:f>Admin!Deaths_male</c:f>
              <c:numCache>
                <c:formatCode>#,##0</c:formatCode>
                <c:ptCount val="115"/>
                <c:pt idx="0">
                  <c:v>1038</c:v>
                </c:pt>
                <c:pt idx="1">
                  <c:v>991</c:v>
                </c:pt>
                <c:pt idx="2">
                  <c:v>869</c:v>
                </c:pt>
                <c:pt idx="3">
                  <c:v>864</c:v>
                </c:pt>
                <c:pt idx="4">
                  <c:v>1122</c:v>
                </c:pt>
                <c:pt idx="5">
                  <c:v>1146</c:v>
                </c:pt>
                <c:pt idx="6">
                  <c:v>1188</c:v>
                </c:pt>
                <c:pt idx="7">
                  <c:v>1143</c:v>
                </c:pt>
                <c:pt idx="8">
                  <c:v>1120</c:v>
                </c:pt>
                <c:pt idx="9">
                  <c:v>1133</c:v>
                </c:pt>
                <c:pt idx="10">
                  <c:v>1152</c:v>
                </c:pt>
                <c:pt idx="11">
                  <c:v>1182</c:v>
                </c:pt>
                <c:pt idx="12">
                  <c:v>1275</c:v>
                </c:pt>
                <c:pt idx="13">
                  <c:v>1298</c:v>
                </c:pt>
                <c:pt idx="14">
                  <c:v>1244</c:v>
                </c:pt>
                <c:pt idx="15">
                  <c:v>1381</c:v>
                </c:pt>
                <c:pt idx="16">
                  <c:v>1428</c:v>
                </c:pt>
                <c:pt idx="17">
                  <c:v>1114</c:v>
                </c:pt>
                <c:pt idx="18">
                  <c:v>1502</c:v>
                </c:pt>
                <c:pt idx="19">
                  <c:v>1531</c:v>
                </c:pt>
                <c:pt idx="20">
                  <c:v>1574</c:v>
                </c:pt>
                <c:pt idx="21">
                  <c:v>1587</c:v>
                </c:pt>
                <c:pt idx="22">
                  <c:v>1725</c:v>
                </c:pt>
                <c:pt idx="23">
                  <c:v>1643</c:v>
                </c:pt>
                <c:pt idx="24">
                  <c:v>1850</c:v>
                </c:pt>
                <c:pt idx="25">
                  <c:v>1914</c:v>
                </c:pt>
                <c:pt idx="26">
                  <c:v>1995</c:v>
                </c:pt>
                <c:pt idx="27">
                  <c:v>2080</c:v>
                </c:pt>
                <c:pt idx="28">
                  <c:v>2152</c:v>
                </c:pt>
                <c:pt idx="29">
                  <c:v>2186</c:v>
                </c:pt>
                <c:pt idx="30">
                  <c:v>2230</c:v>
                </c:pt>
                <c:pt idx="31">
                  <c:v>2375</c:v>
                </c:pt>
                <c:pt idx="32">
                  <c:v>2398</c:v>
                </c:pt>
                <c:pt idx="33">
                  <c:v>2470</c:v>
                </c:pt>
                <c:pt idx="34">
                  <c:v>2555</c:v>
                </c:pt>
                <c:pt idx="35">
                  <c:v>2786</c:v>
                </c:pt>
                <c:pt idx="36">
                  <c:v>2769</c:v>
                </c:pt>
                <c:pt idx="37">
                  <c:v>2740</c:v>
                </c:pt>
                <c:pt idx="38">
                  <c:v>3004</c:v>
                </c:pt>
                <c:pt idx="39">
                  <c:v>3073</c:v>
                </c:pt>
                <c:pt idx="40">
                  <c:v>3165</c:v>
                </c:pt>
                <c:pt idx="41">
                  <c:v>3495</c:v>
                </c:pt>
                <c:pt idx="42">
                  <c:v>3586</c:v>
                </c:pt>
                <c:pt idx="43">
                  <c:v>4035</c:v>
                </c:pt>
                <c:pt idx="44">
                  <c:v>4300</c:v>
                </c:pt>
                <c:pt idx="45">
                  <c:v>4675</c:v>
                </c:pt>
                <c:pt idx="46">
                  <c:v>4612</c:v>
                </c:pt>
                <c:pt idx="47">
                  <c:v>4671</c:v>
                </c:pt>
                <c:pt idx="48">
                  <c:v>4811</c:v>
                </c:pt>
                <c:pt idx="49">
                  <c:v>4965</c:v>
                </c:pt>
                <c:pt idx="50">
                  <c:v>5037</c:v>
                </c:pt>
                <c:pt idx="51">
                  <c:v>4963</c:v>
                </c:pt>
                <c:pt idx="52">
                  <c:v>5110</c:v>
                </c:pt>
                <c:pt idx="53">
                  <c:v>5183</c:v>
                </c:pt>
                <c:pt idx="54">
                  <c:v>5205</c:v>
                </c:pt>
                <c:pt idx="55">
                  <c:v>5263</c:v>
                </c:pt>
                <c:pt idx="56">
                  <c:v>5383</c:v>
                </c:pt>
                <c:pt idx="57">
                  <c:v>5512</c:v>
                </c:pt>
                <c:pt idx="58">
                  <c:v>5809</c:v>
                </c:pt>
                <c:pt idx="59">
                  <c:v>5844</c:v>
                </c:pt>
                <c:pt idx="60">
                  <c:v>5820</c:v>
                </c:pt>
                <c:pt idx="61">
                  <c:v>6653</c:v>
                </c:pt>
                <c:pt idx="62">
                  <c:v>6239</c:v>
                </c:pt>
                <c:pt idx="63">
                  <c:v>6508</c:v>
                </c:pt>
                <c:pt idx="64">
                  <c:v>6497</c:v>
                </c:pt>
                <c:pt idx="65">
                  <c:v>6621</c:v>
                </c:pt>
                <c:pt idx="66">
                  <c:v>6581</c:v>
                </c:pt>
                <c:pt idx="67">
                  <c:v>6702</c:v>
                </c:pt>
                <c:pt idx="68">
                  <c:v>6239</c:v>
                </c:pt>
                <c:pt idx="69">
                  <c:v>6245</c:v>
                </c:pt>
                <c:pt idx="70">
                  <c:v>5867</c:v>
                </c:pt>
                <c:pt idx="71">
                  <c:v>5821</c:v>
                </c:pt>
                <c:pt idx="72">
                  <c:v>5561</c:v>
                </c:pt>
                <c:pt idx="73">
                  <c:v>5675</c:v>
                </c:pt>
                <c:pt idx="74">
                  <c:v>5587</c:v>
                </c:pt>
                <c:pt idx="75">
                  <c:v>5641</c:v>
                </c:pt>
                <c:pt idx="76">
                  <c:v>5140</c:v>
                </c:pt>
                <c:pt idx="77">
                  <c:v>5108</c:v>
                </c:pt>
                <c:pt idx="78">
                  <c:v>5276</c:v>
                </c:pt>
                <c:pt idx="79">
                  <c:v>5000</c:v>
                </c:pt>
                <c:pt idx="80">
                  <c:v>5075</c:v>
                </c:pt>
                <c:pt idx="81">
                  <c:v>5034</c:v>
                </c:pt>
                <c:pt idx="82">
                  <c:v>5057</c:v>
                </c:pt>
                <c:pt idx="83">
                  <c:v>4792</c:v>
                </c:pt>
                <c:pt idx="84">
                  <c:v>4829</c:v>
                </c:pt>
                <c:pt idx="85">
                  <c:v>4860</c:v>
                </c:pt>
                <c:pt idx="86">
                  <c:v>4819</c:v>
                </c:pt>
                <c:pt idx="87">
                  <c:v>5260</c:v>
                </c:pt>
                <c:pt idx="88">
                  <c:v>5108</c:v>
                </c:pt>
                <c:pt idx="89">
                  <c:v>5205</c:v>
                </c:pt>
                <c:pt idx="90">
                  <c:v>4978</c:v>
                </c:pt>
                <c:pt idx="91">
                  <c:v>4910</c:v>
                </c:pt>
                <c:pt idx="92">
                  <c:v>4894</c:v>
                </c:pt>
                <c:pt idx="93">
                  <c:v>4913</c:v>
                </c:pt>
                <c:pt idx="94">
                  <c:v>4852</c:v>
                </c:pt>
                <c:pt idx="95">
                  <c:v>4969</c:v>
                </c:pt>
                <c:pt idx="96">
                  <c:v>4835</c:v>
                </c:pt>
                <c:pt idx="97">
                  <c:v>4826</c:v>
                </c:pt>
                <c:pt idx="98">
                  <c:v>4668</c:v>
                </c:pt>
                <c:pt idx="99">
                  <c:v>4483</c:v>
                </c:pt>
                <c:pt idx="100">
                  <c:v>4523</c:v>
                </c:pt>
                <c:pt idx="101">
                  <c:v>4733</c:v>
                </c:pt>
                <c:pt idx="102">
                  <c:v>4512</c:v>
                </c:pt>
                <c:pt idx="103">
                  <c:v>4331</c:v>
                </c:pt>
                <c:pt idx="104">
                  <c:v>4424</c:v>
                </c:pt>
                <c:pt idx="105">
                  <c:v>4248</c:v>
                </c:pt>
                <c:pt idx="106">
                  <c:v>4184</c:v>
                </c:pt>
                <c:pt idx="107">
                  <c:v>4270</c:v>
                </c:pt>
                <c:pt idx="108">
                  <c:v>4367</c:v>
                </c:pt>
                <c:pt idx="109">
                  <c:v>4260</c:v>
                </c:pt>
                <c:pt idx="110">
                  <c:v>4330</c:v>
                </c:pt>
                <c:pt idx="111">
                  <c:v>4206</c:v>
                </c:pt>
                <c:pt idx="112">
                  <c:v>4070</c:v>
                </c:pt>
                <c:pt idx="113">
                  <c:v>3994</c:v>
                </c:pt>
                <c:pt idx="114">
                  <c:v>4180</c:v>
                </c:pt>
              </c:numCache>
            </c:numRef>
          </c:yVal>
          <c:smooth val="0"/>
          <c:extLst>
            <c:ext xmlns:c16="http://schemas.microsoft.com/office/drawing/2014/chart" uri="{C3380CC4-5D6E-409C-BE32-E72D297353CC}">
              <c16:uniqueId val="{00000000-FC35-48D8-8420-65EC18BE5065}"/>
            </c:ext>
          </c:extLst>
        </c:ser>
        <c:ser>
          <c:idx val="1"/>
          <c:order val="1"/>
          <c:tx>
            <c:v>Females</c:v>
          </c:tx>
          <c:spPr>
            <a:ln>
              <a:solidFill>
                <a:srgbClr val="FF9326"/>
              </a:solidFill>
            </a:ln>
          </c:spPr>
          <c:marker>
            <c:symbol val="none"/>
          </c:marker>
          <c:xVal>
            <c:numRef>
              <c:f>Admin!Years</c:f>
              <c:numCache>
                <c:formatCode>General</c:formatCode>
                <c:ptCount val="115"/>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numCache>
            </c:numRef>
          </c:xVal>
          <c:yVal>
            <c:numRef>
              <c:f>Admin!Deaths_female</c:f>
              <c:numCache>
                <c:formatCode>#,##0</c:formatCode>
                <c:ptCount val="115"/>
                <c:pt idx="0">
                  <c:v>863</c:v>
                </c:pt>
                <c:pt idx="1">
                  <c:v>876</c:v>
                </c:pt>
                <c:pt idx="2">
                  <c:v>796</c:v>
                </c:pt>
                <c:pt idx="3">
                  <c:v>840</c:v>
                </c:pt>
                <c:pt idx="4">
                  <c:v>1056</c:v>
                </c:pt>
                <c:pt idx="5">
                  <c:v>1030</c:v>
                </c:pt>
                <c:pt idx="6">
                  <c:v>1093</c:v>
                </c:pt>
                <c:pt idx="7">
                  <c:v>1061</c:v>
                </c:pt>
                <c:pt idx="8">
                  <c:v>998</c:v>
                </c:pt>
                <c:pt idx="9">
                  <c:v>1097</c:v>
                </c:pt>
                <c:pt idx="10">
                  <c:v>1062</c:v>
                </c:pt>
                <c:pt idx="11">
                  <c:v>1115</c:v>
                </c:pt>
                <c:pt idx="12">
                  <c:v>1192</c:v>
                </c:pt>
                <c:pt idx="13">
                  <c:v>1197</c:v>
                </c:pt>
                <c:pt idx="14">
                  <c:v>1228</c:v>
                </c:pt>
                <c:pt idx="15">
                  <c:v>1452</c:v>
                </c:pt>
                <c:pt idx="16">
                  <c:v>1561</c:v>
                </c:pt>
                <c:pt idx="17">
                  <c:v>1191</c:v>
                </c:pt>
                <c:pt idx="18">
                  <c:v>1536</c:v>
                </c:pt>
                <c:pt idx="19">
                  <c:v>1618</c:v>
                </c:pt>
                <c:pt idx="20">
                  <c:v>1683</c:v>
                </c:pt>
                <c:pt idx="21">
                  <c:v>1774</c:v>
                </c:pt>
                <c:pt idx="22">
                  <c:v>1826</c:v>
                </c:pt>
                <c:pt idx="23">
                  <c:v>1860</c:v>
                </c:pt>
                <c:pt idx="24">
                  <c:v>2024</c:v>
                </c:pt>
                <c:pt idx="25">
                  <c:v>2150</c:v>
                </c:pt>
                <c:pt idx="26">
                  <c:v>2359</c:v>
                </c:pt>
                <c:pt idx="27">
                  <c:v>2350</c:v>
                </c:pt>
                <c:pt idx="28">
                  <c:v>2556</c:v>
                </c:pt>
                <c:pt idx="29">
                  <c:v>2705</c:v>
                </c:pt>
                <c:pt idx="30">
                  <c:v>2815</c:v>
                </c:pt>
                <c:pt idx="31">
                  <c:v>2957</c:v>
                </c:pt>
                <c:pt idx="32">
                  <c:v>2997</c:v>
                </c:pt>
                <c:pt idx="33">
                  <c:v>3046</c:v>
                </c:pt>
                <c:pt idx="34">
                  <c:v>3402</c:v>
                </c:pt>
                <c:pt idx="35">
                  <c:v>3691</c:v>
                </c:pt>
                <c:pt idx="36">
                  <c:v>3714</c:v>
                </c:pt>
                <c:pt idx="37">
                  <c:v>3775</c:v>
                </c:pt>
                <c:pt idx="38">
                  <c:v>3839</c:v>
                </c:pt>
                <c:pt idx="39">
                  <c:v>4062</c:v>
                </c:pt>
                <c:pt idx="40">
                  <c:v>4096</c:v>
                </c:pt>
                <c:pt idx="41">
                  <c:v>4558</c:v>
                </c:pt>
                <c:pt idx="42">
                  <c:v>4753</c:v>
                </c:pt>
                <c:pt idx="43">
                  <c:v>5351</c:v>
                </c:pt>
                <c:pt idx="44">
                  <c:v>5781</c:v>
                </c:pt>
                <c:pt idx="45">
                  <c:v>6123</c:v>
                </c:pt>
                <c:pt idx="46">
                  <c:v>6063</c:v>
                </c:pt>
                <c:pt idx="47">
                  <c:v>6292</c:v>
                </c:pt>
                <c:pt idx="48">
                  <c:v>6224</c:v>
                </c:pt>
                <c:pt idx="49">
                  <c:v>6597</c:v>
                </c:pt>
                <c:pt idx="50">
                  <c:v>6440</c:v>
                </c:pt>
                <c:pt idx="51">
                  <c:v>6397</c:v>
                </c:pt>
                <c:pt idx="52">
                  <c:v>6801</c:v>
                </c:pt>
                <c:pt idx="53">
                  <c:v>6659</c:v>
                </c:pt>
                <c:pt idx="54">
                  <c:v>6759</c:v>
                </c:pt>
                <c:pt idx="55">
                  <c:v>6910</c:v>
                </c:pt>
                <c:pt idx="56">
                  <c:v>7196</c:v>
                </c:pt>
                <c:pt idx="57">
                  <c:v>7610</c:v>
                </c:pt>
                <c:pt idx="58">
                  <c:v>7835</c:v>
                </c:pt>
                <c:pt idx="59">
                  <c:v>8076</c:v>
                </c:pt>
                <c:pt idx="60">
                  <c:v>7703</c:v>
                </c:pt>
                <c:pt idx="61">
                  <c:v>8711</c:v>
                </c:pt>
                <c:pt idx="62">
                  <c:v>8394</c:v>
                </c:pt>
                <c:pt idx="63">
                  <c:v>9178</c:v>
                </c:pt>
                <c:pt idx="64">
                  <c:v>9234</c:v>
                </c:pt>
                <c:pt idx="65">
                  <c:v>9148</c:v>
                </c:pt>
                <c:pt idx="66">
                  <c:v>9351</c:v>
                </c:pt>
                <c:pt idx="67">
                  <c:v>9658</c:v>
                </c:pt>
                <c:pt idx="68">
                  <c:v>9097</c:v>
                </c:pt>
                <c:pt idx="69">
                  <c:v>9022</c:v>
                </c:pt>
                <c:pt idx="70">
                  <c:v>8669</c:v>
                </c:pt>
                <c:pt idx="71">
                  <c:v>8328</c:v>
                </c:pt>
                <c:pt idx="72">
                  <c:v>7871</c:v>
                </c:pt>
                <c:pt idx="73">
                  <c:v>8048</c:v>
                </c:pt>
                <c:pt idx="74">
                  <c:v>8119</c:v>
                </c:pt>
                <c:pt idx="75">
                  <c:v>8336</c:v>
                </c:pt>
                <c:pt idx="76">
                  <c:v>7512</c:v>
                </c:pt>
                <c:pt idx="77">
                  <c:v>7552</c:v>
                </c:pt>
                <c:pt idx="78">
                  <c:v>8133</c:v>
                </c:pt>
                <c:pt idx="79">
                  <c:v>7491</c:v>
                </c:pt>
                <c:pt idx="80">
                  <c:v>7493</c:v>
                </c:pt>
                <c:pt idx="81">
                  <c:v>7407</c:v>
                </c:pt>
                <c:pt idx="82">
                  <c:v>7522</c:v>
                </c:pt>
                <c:pt idx="83">
                  <c:v>7293</c:v>
                </c:pt>
                <c:pt idx="84">
                  <c:v>7054</c:v>
                </c:pt>
                <c:pt idx="85">
                  <c:v>7126</c:v>
                </c:pt>
                <c:pt idx="86">
                  <c:v>7319</c:v>
                </c:pt>
                <c:pt idx="87">
                  <c:v>7578</c:v>
                </c:pt>
                <c:pt idx="88">
                  <c:v>7572</c:v>
                </c:pt>
                <c:pt idx="89">
                  <c:v>7601</c:v>
                </c:pt>
                <c:pt idx="90">
                  <c:v>7425</c:v>
                </c:pt>
                <c:pt idx="91">
                  <c:v>7361</c:v>
                </c:pt>
                <c:pt idx="92">
                  <c:v>7372</c:v>
                </c:pt>
                <c:pt idx="93">
                  <c:v>7387</c:v>
                </c:pt>
                <c:pt idx="94">
                  <c:v>7294</c:v>
                </c:pt>
                <c:pt idx="95">
                  <c:v>7564</c:v>
                </c:pt>
                <c:pt idx="96">
                  <c:v>7405</c:v>
                </c:pt>
                <c:pt idx="97">
                  <c:v>7215</c:v>
                </c:pt>
                <c:pt idx="98">
                  <c:v>6845</c:v>
                </c:pt>
                <c:pt idx="99">
                  <c:v>6996</c:v>
                </c:pt>
                <c:pt idx="100">
                  <c:v>6982</c:v>
                </c:pt>
                <c:pt idx="101">
                  <c:v>7246</c:v>
                </c:pt>
                <c:pt idx="102">
                  <c:v>6704</c:v>
                </c:pt>
                <c:pt idx="103">
                  <c:v>6869</c:v>
                </c:pt>
                <c:pt idx="104">
                  <c:v>6821</c:v>
                </c:pt>
                <c:pt idx="105">
                  <c:v>6537</c:v>
                </c:pt>
                <c:pt idx="106">
                  <c:v>6386</c:v>
                </c:pt>
                <c:pt idx="107">
                  <c:v>6475</c:v>
                </c:pt>
                <c:pt idx="108">
                  <c:v>6506</c:v>
                </c:pt>
                <c:pt idx="109">
                  <c:v>6242</c:v>
                </c:pt>
                <c:pt idx="110">
                  <c:v>5923</c:v>
                </c:pt>
                <c:pt idx="111">
                  <c:v>5873</c:v>
                </c:pt>
                <c:pt idx="112">
                  <c:v>5749</c:v>
                </c:pt>
                <c:pt idx="113">
                  <c:v>5505</c:v>
                </c:pt>
                <c:pt idx="114">
                  <c:v>5620</c:v>
                </c:pt>
              </c:numCache>
            </c:numRef>
          </c:yVal>
          <c:smooth val="0"/>
          <c:extLst>
            <c:ext xmlns:c16="http://schemas.microsoft.com/office/drawing/2014/chart" uri="{C3380CC4-5D6E-409C-BE32-E72D297353CC}">
              <c16:uniqueId val="{00000001-FC35-48D8-8420-65EC18BE5065}"/>
            </c:ext>
          </c:extLst>
        </c:ser>
        <c:dLbls>
          <c:showLegendKey val="0"/>
          <c:showVal val="0"/>
          <c:showCatName val="0"/>
          <c:showSerName val="0"/>
          <c:showPercent val="0"/>
          <c:showBubbleSize val="0"/>
        </c:dLbls>
        <c:axId val="525130528"/>
        <c:axId val="525130920"/>
      </c:scatterChart>
      <c:valAx>
        <c:axId val="525130528"/>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0920"/>
        <c:crosses val="autoZero"/>
        <c:crossBetween val="midCat"/>
        <c:minorUnit val="10"/>
      </c:valAx>
      <c:valAx>
        <c:axId val="525130920"/>
        <c:scaling>
          <c:orientation val="minMax"/>
        </c:scaling>
        <c:delete val="0"/>
        <c:axPos val="l"/>
        <c:title>
          <c:tx>
            <c:rich>
              <a:bodyPr rot="-5400000" vert="horz"/>
              <a:lstStyle/>
              <a:p>
                <a:pPr>
                  <a:defRPr/>
                </a:pPr>
                <a:r>
                  <a:rPr lang="en-AU"/>
                  <a:t>Deaths</a:t>
                </a:r>
              </a:p>
            </c:rich>
          </c:tx>
          <c:overlay val="0"/>
        </c:title>
        <c:numFmt formatCode="#,##0" sourceLinked="1"/>
        <c:majorTickMark val="out"/>
        <c:minorTickMark val="none"/>
        <c:tickLblPos val="nextTo"/>
        <c:spPr>
          <a:ln>
            <a:solidFill>
              <a:srgbClr val="000000"/>
            </a:solidFill>
          </a:ln>
        </c:spPr>
        <c:crossAx val="525130528"/>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Admin!$B$46</c:f>
          <c:strCache>
            <c:ptCount val="1"/>
            <c:pt idx="0">
              <c:v>Age-standardised death rates for Cerebrovascular disease (ICD-10 I60–I69), by sex and year, 1907–2021</c:v>
            </c:pt>
          </c:strCache>
        </c:strRef>
      </c:tx>
      <c:overlay val="0"/>
      <c:txPr>
        <a:bodyPr/>
        <a:lstStyle/>
        <a:p>
          <a:pPr>
            <a:defRPr sz="1000"/>
          </a:pPr>
          <a:endParaRPr lang="en-US"/>
        </a:p>
      </c:txPr>
    </c:title>
    <c:autoTitleDeleted val="0"/>
    <c:plotArea>
      <c:layout/>
      <c:scatterChart>
        <c:scatterStyle val="lineMarker"/>
        <c:varyColors val="0"/>
        <c:ser>
          <c:idx val="2"/>
          <c:order val="0"/>
          <c:tx>
            <c:v>Males</c:v>
          </c:tx>
          <c:spPr>
            <a:ln>
              <a:solidFill>
                <a:srgbClr val="006699"/>
              </a:solidFill>
            </a:ln>
          </c:spPr>
          <c:marker>
            <c:symbol val="none"/>
          </c:marker>
          <c:xVal>
            <c:numRef>
              <c:f>Admin!Years</c:f>
              <c:numCache>
                <c:formatCode>General</c:formatCode>
                <c:ptCount val="115"/>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numCache>
            </c:numRef>
          </c:xVal>
          <c:yVal>
            <c:numRef>
              <c:f>Admin!ASR_male</c:f>
              <c:numCache>
                <c:formatCode>0.0</c:formatCode>
                <c:ptCount val="115"/>
                <c:pt idx="0">
                  <c:v>126.68311</c:v>
                </c:pt>
                <c:pt idx="1">
                  <c:v>121.63091</c:v>
                </c:pt>
                <c:pt idx="2">
                  <c:v>102.00595</c:v>
                </c:pt>
                <c:pt idx="3">
                  <c:v>97.450222999999994</c:v>
                </c:pt>
                <c:pt idx="4">
                  <c:v>121.15527</c:v>
                </c:pt>
                <c:pt idx="5">
                  <c:v>116.51842000000001</c:v>
                </c:pt>
                <c:pt idx="6">
                  <c:v>119.29362999999999</c:v>
                </c:pt>
                <c:pt idx="7">
                  <c:v>114.54859999999999</c:v>
                </c:pt>
                <c:pt idx="8">
                  <c:v>112.41007999999999</c:v>
                </c:pt>
                <c:pt idx="9">
                  <c:v>114.63511</c:v>
                </c:pt>
                <c:pt idx="10">
                  <c:v>110.28497</c:v>
                </c:pt>
                <c:pt idx="11">
                  <c:v>108.92909</c:v>
                </c:pt>
                <c:pt idx="12">
                  <c:v>119.36517000000001</c:v>
                </c:pt>
                <c:pt idx="13">
                  <c:v>120.34607</c:v>
                </c:pt>
                <c:pt idx="14">
                  <c:v>103.56565000000001</c:v>
                </c:pt>
                <c:pt idx="15">
                  <c:v>117.69668</c:v>
                </c:pt>
                <c:pt idx="16">
                  <c:v>123.79172</c:v>
                </c:pt>
                <c:pt idx="17">
                  <c:v>91.708988000000005</c:v>
                </c:pt>
                <c:pt idx="18">
                  <c:v>126.0797</c:v>
                </c:pt>
                <c:pt idx="19">
                  <c:v>120.24104</c:v>
                </c:pt>
                <c:pt idx="20">
                  <c:v>125.98733</c:v>
                </c:pt>
                <c:pt idx="21">
                  <c:v>116.58211</c:v>
                </c:pt>
                <c:pt idx="22">
                  <c:v>126.50623</c:v>
                </c:pt>
                <c:pt idx="23">
                  <c:v>113.33441999999999</c:v>
                </c:pt>
                <c:pt idx="24">
                  <c:v>127.52826</c:v>
                </c:pt>
                <c:pt idx="25">
                  <c:v>125.44262999999999</c:v>
                </c:pt>
                <c:pt idx="26">
                  <c:v>125.90528999999999</c:v>
                </c:pt>
                <c:pt idx="27">
                  <c:v>126.20013</c:v>
                </c:pt>
                <c:pt idx="28">
                  <c:v>126.70238000000001</c:v>
                </c:pt>
                <c:pt idx="29">
                  <c:v>124.85354</c:v>
                </c:pt>
                <c:pt idx="30">
                  <c:v>126.99155</c:v>
                </c:pt>
                <c:pt idx="31">
                  <c:v>130.73969</c:v>
                </c:pt>
                <c:pt idx="32">
                  <c:v>133.60802000000001</c:v>
                </c:pt>
                <c:pt idx="33">
                  <c:v>131.48117999999999</c:v>
                </c:pt>
                <c:pt idx="34">
                  <c:v>131.76813999999999</c:v>
                </c:pt>
                <c:pt idx="35">
                  <c:v>141.02276000000001</c:v>
                </c:pt>
                <c:pt idx="36">
                  <c:v>137.69846999999999</c:v>
                </c:pt>
                <c:pt idx="37">
                  <c:v>135.64935</c:v>
                </c:pt>
                <c:pt idx="38">
                  <c:v>140.59640999999999</c:v>
                </c:pt>
                <c:pt idx="39">
                  <c:v>141.76589000000001</c:v>
                </c:pt>
                <c:pt idx="40">
                  <c:v>138.56954999999999</c:v>
                </c:pt>
                <c:pt idx="41">
                  <c:v>152.19506999999999</c:v>
                </c:pt>
                <c:pt idx="42">
                  <c:v>155.66558000000001</c:v>
                </c:pt>
                <c:pt idx="43">
                  <c:v>171.89949999999999</c:v>
                </c:pt>
                <c:pt idx="44">
                  <c:v>177.72395</c:v>
                </c:pt>
                <c:pt idx="45">
                  <c:v>192.41033999999999</c:v>
                </c:pt>
                <c:pt idx="46">
                  <c:v>186.54299</c:v>
                </c:pt>
                <c:pt idx="47">
                  <c:v>190.78093999999999</c:v>
                </c:pt>
                <c:pt idx="48">
                  <c:v>197.94041000000001</c:v>
                </c:pt>
                <c:pt idx="49">
                  <c:v>201.30566999999999</c:v>
                </c:pt>
                <c:pt idx="50">
                  <c:v>199.85357999999999</c:v>
                </c:pt>
                <c:pt idx="51">
                  <c:v>194.67649</c:v>
                </c:pt>
                <c:pt idx="52">
                  <c:v>198.07731999999999</c:v>
                </c:pt>
                <c:pt idx="53">
                  <c:v>193.88660999999999</c:v>
                </c:pt>
                <c:pt idx="54">
                  <c:v>193.40966</c:v>
                </c:pt>
                <c:pt idx="55">
                  <c:v>190.86026000000001</c:v>
                </c:pt>
                <c:pt idx="56">
                  <c:v>195.79835</c:v>
                </c:pt>
                <c:pt idx="57">
                  <c:v>196.86678000000001</c:v>
                </c:pt>
                <c:pt idx="58">
                  <c:v>203.79846000000001</c:v>
                </c:pt>
                <c:pt idx="59">
                  <c:v>203.04938000000001</c:v>
                </c:pt>
                <c:pt idx="60">
                  <c:v>195.77795</c:v>
                </c:pt>
                <c:pt idx="61">
                  <c:v>226.09078</c:v>
                </c:pt>
                <c:pt idx="62">
                  <c:v>208.36713</c:v>
                </c:pt>
                <c:pt idx="63">
                  <c:v>213.26963000000001</c:v>
                </c:pt>
                <c:pt idx="64">
                  <c:v>209.44745</c:v>
                </c:pt>
                <c:pt idx="65">
                  <c:v>209.92243999999999</c:v>
                </c:pt>
                <c:pt idx="66">
                  <c:v>200.35955999999999</c:v>
                </c:pt>
                <c:pt idx="67">
                  <c:v>206.15065000000001</c:v>
                </c:pt>
                <c:pt idx="68">
                  <c:v>182.89126999999999</c:v>
                </c:pt>
                <c:pt idx="69">
                  <c:v>183.05025000000001</c:v>
                </c:pt>
                <c:pt idx="70">
                  <c:v>167.68867</c:v>
                </c:pt>
                <c:pt idx="71">
                  <c:v>160.92827</c:v>
                </c:pt>
                <c:pt idx="72">
                  <c:v>151.15433999999999</c:v>
                </c:pt>
                <c:pt idx="73">
                  <c:v>148.18744000000001</c:v>
                </c:pt>
                <c:pt idx="74">
                  <c:v>146.56769</c:v>
                </c:pt>
                <c:pt idx="75">
                  <c:v>142.69036</c:v>
                </c:pt>
                <c:pt idx="76">
                  <c:v>125.55616000000001</c:v>
                </c:pt>
                <c:pt idx="77">
                  <c:v>120.48898</c:v>
                </c:pt>
                <c:pt idx="78">
                  <c:v>121.31773</c:v>
                </c:pt>
                <c:pt idx="79">
                  <c:v>110.00192</c:v>
                </c:pt>
                <c:pt idx="80">
                  <c:v>109.49012</c:v>
                </c:pt>
                <c:pt idx="81">
                  <c:v>105.34934</c:v>
                </c:pt>
                <c:pt idx="82">
                  <c:v>102.29779000000001</c:v>
                </c:pt>
                <c:pt idx="83">
                  <c:v>93.674411000000006</c:v>
                </c:pt>
                <c:pt idx="84">
                  <c:v>91.573428000000007</c:v>
                </c:pt>
                <c:pt idx="85">
                  <c:v>88.796650999999997</c:v>
                </c:pt>
                <c:pt idx="86">
                  <c:v>85.943658999999997</c:v>
                </c:pt>
                <c:pt idx="87">
                  <c:v>91.650020999999995</c:v>
                </c:pt>
                <c:pt idx="88">
                  <c:v>85.619221999999993</c:v>
                </c:pt>
                <c:pt idx="89">
                  <c:v>84.352960999999993</c:v>
                </c:pt>
                <c:pt idx="90">
                  <c:v>77.614543999999995</c:v>
                </c:pt>
                <c:pt idx="91">
                  <c:v>74.007542000000001</c:v>
                </c:pt>
                <c:pt idx="92">
                  <c:v>71.540846999999999</c:v>
                </c:pt>
                <c:pt idx="93">
                  <c:v>68.899944000000005</c:v>
                </c:pt>
                <c:pt idx="94">
                  <c:v>65.387479999999996</c:v>
                </c:pt>
                <c:pt idx="95">
                  <c:v>64.715732000000003</c:v>
                </c:pt>
                <c:pt idx="96">
                  <c:v>61.167180000000002</c:v>
                </c:pt>
                <c:pt idx="97">
                  <c:v>59.396396000000003</c:v>
                </c:pt>
                <c:pt idx="98">
                  <c:v>54.964877999999999</c:v>
                </c:pt>
                <c:pt idx="99">
                  <c:v>50.595306999999998</c:v>
                </c:pt>
                <c:pt idx="100">
                  <c:v>49.101739999999999</c:v>
                </c:pt>
                <c:pt idx="101">
                  <c:v>49.646678000000001</c:v>
                </c:pt>
                <c:pt idx="102">
                  <c:v>45.589356000000002</c:v>
                </c:pt>
                <c:pt idx="103">
                  <c:v>42.020363000000003</c:v>
                </c:pt>
                <c:pt idx="104">
                  <c:v>41.43206</c:v>
                </c:pt>
                <c:pt idx="105">
                  <c:v>38.229396000000001</c:v>
                </c:pt>
                <c:pt idx="106">
                  <c:v>36.283394999999999</c:v>
                </c:pt>
                <c:pt idx="107">
                  <c:v>35.766976999999997</c:v>
                </c:pt>
                <c:pt idx="108">
                  <c:v>35.251871000000001</c:v>
                </c:pt>
                <c:pt idx="109">
                  <c:v>33.312513000000003</c:v>
                </c:pt>
                <c:pt idx="110">
                  <c:v>32.791325000000001</c:v>
                </c:pt>
                <c:pt idx="111">
                  <c:v>30.876750000000001</c:v>
                </c:pt>
                <c:pt idx="112">
                  <c:v>29.007766</c:v>
                </c:pt>
                <c:pt idx="113">
                  <c:v>27.421976999999998</c:v>
                </c:pt>
                <c:pt idx="114">
                  <c:v>27.611836</c:v>
                </c:pt>
              </c:numCache>
            </c:numRef>
          </c:yVal>
          <c:smooth val="0"/>
          <c:extLst>
            <c:ext xmlns:c16="http://schemas.microsoft.com/office/drawing/2014/chart" uri="{C3380CC4-5D6E-409C-BE32-E72D297353CC}">
              <c16:uniqueId val="{00000000-5752-4512-B562-64A09FF491AC}"/>
            </c:ext>
          </c:extLst>
        </c:ser>
        <c:ser>
          <c:idx val="3"/>
          <c:order val="1"/>
          <c:tx>
            <c:v>Females</c:v>
          </c:tx>
          <c:spPr>
            <a:ln>
              <a:solidFill>
                <a:srgbClr val="FF9326"/>
              </a:solidFill>
            </a:ln>
          </c:spPr>
          <c:marker>
            <c:symbol val="none"/>
          </c:marker>
          <c:xVal>
            <c:numRef>
              <c:f>Admin!Years</c:f>
              <c:numCache>
                <c:formatCode>General</c:formatCode>
                <c:ptCount val="115"/>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numCache>
            </c:numRef>
          </c:xVal>
          <c:yVal>
            <c:numRef>
              <c:f>Admin!ASR_female</c:f>
              <c:numCache>
                <c:formatCode>0.0</c:formatCode>
                <c:ptCount val="115"/>
                <c:pt idx="0">
                  <c:v>129.85297</c:v>
                </c:pt>
                <c:pt idx="1">
                  <c:v>124.20986000000001</c:v>
                </c:pt>
                <c:pt idx="2">
                  <c:v>107.50346999999999</c:v>
                </c:pt>
                <c:pt idx="3">
                  <c:v>111.04786</c:v>
                </c:pt>
                <c:pt idx="4">
                  <c:v>141.02952999999999</c:v>
                </c:pt>
                <c:pt idx="5">
                  <c:v>126.60593</c:v>
                </c:pt>
                <c:pt idx="6">
                  <c:v>136.13983999999999</c:v>
                </c:pt>
                <c:pt idx="7">
                  <c:v>123.54104</c:v>
                </c:pt>
                <c:pt idx="8">
                  <c:v>114.8343</c:v>
                </c:pt>
                <c:pt idx="9">
                  <c:v>119.71865</c:v>
                </c:pt>
                <c:pt idx="10">
                  <c:v>111.12065</c:v>
                </c:pt>
                <c:pt idx="11">
                  <c:v>119.89438</c:v>
                </c:pt>
                <c:pt idx="12">
                  <c:v>119.82759</c:v>
                </c:pt>
                <c:pt idx="13">
                  <c:v>117.10024</c:v>
                </c:pt>
                <c:pt idx="14">
                  <c:v>113.32068</c:v>
                </c:pt>
                <c:pt idx="15">
                  <c:v>141.18701999999999</c:v>
                </c:pt>
                <c:pt idx="16">
                  <c:v>144.90905000000001</c:v>
                </c:pt>
                <c:pt idx="17">
                  <c:v>108.54978</c:v>
                </c:pt>
                <c:pt idx="18">
                  <c:v>133.27434</c:v>
                </c:pt>
                <c:pt idx="19">
                  <c:v>132.94961000000001</c:v>
                </c:pt>
                <c:pt idx="20">
                  <c:v>137.00324000000001</c:v>
                </c:pt>
                <c:pt idx="21">
                  <c:v>139.77161000000001</c:v>
                </c:pt>
                <c:pt idx="22">
                  <c:v>138.46731</c:v>
                </c:pt>
                <c:pt idx="23">
                  <c:v>130.36770000000001</c:v>
                </c:pt>
                <c:pt idx="24">
                  <c:v>140.59402</c:v>
                </c:pt>
                <c:pt idx="25">
                  <c:v>144.60184000000001</c:v>
                </c:pt>
                <c:pt idx="26">
                  <c:v>150.99294</c:v>
                </c:pt>
                <c:pt idx="27">
                  <c:v>144.38398000000001</c:v>
                </c:pt>
                <c:pt idx="28">
                  <c:v>147.54478</c:v>
                </c:pt>
                <c:pt idx="29">
                  <c:v>151.94273999999999</c:v>
                </c:pt>
                <c:pt idx="30">
                  <c:v>149.6053</c:v>
                </c:pt>
                <c:pt idx="31">
                  <c:v>155.95187000000001</c:v>
                </c:pt>
                <c:pt idx="32">
                  <c:v>156.44911999999999</c:v>
                </c:pt>
                <c:pt idx="33">
                  <c:v>152.21530000000001</c:v>
                </c:pt>
                <c:pt idx="34">
                  <c:v>165.39767000000001</c:v>
                </c:pt>
                <c:pt idx="35">
                  <c:v>170.47293999999999</c:v>
                </c:pt>
                <c:pt idx="36">
                  <c:v>167.96795</c:v>
                </c:pt>
                <c:pt idx="37">
                  <c:v>164.86</c:v>
                </c:pt>
                <c:pt idx="38">
                  <c:v>159.68647000000001</c:v>
                </c:pt>
                <c:pt idx="39">
                  <c:v>164.31630999999999</c:v>
                </c:pt>
                <c:pt idx="40">
                  <c:v>163.42142999999999</c:v>
                </c:pt>
                <c:pt idx="41">
                  <c:v>178.01933</c:v>
                </c:pt>
                <c:pt idx="42">
                  <c:v>182.36071000000001</c:v>
                </c:pt>
                <c:pt idx="43">
                  <c:v>200.42787999999999</c:v>
                </c:pt>
                <c:pt idx="44">
                  <c:v>210.79604</c:v>
                </c:pt>
                <c:pt idx="45">
                  <c:v>220.53964999999999</c:v>
                </c:pt>
                <c:pt idx="46">
                  <c:v>212.37977000000001</c:v>
                </c:pt>
                <c:pt idx="47">
                  <c:v>214.84236999999999</c:v>
                </c:pt>
                <c:pt idx="48">
                  <c:v>209.84002000000001</c:v>
                </c:pt>
                <c:pt idx="49">
                  <c:v>219.19174000000001</c:v>
                </c:pt>
                <c:pt idx="50">
                  <c:v>208.87241</c:v>
                </c:pt>
                <c:pt idx="51">
                  <c:v>201.24905999999999</c:v>
                </c:pt>
                <c:pt idx="52">
                  <c:v>210.15944999999999</c:v>
                </c:pt>
                <c:pt idx="53">
                  <c:v>199.51737</c:v>
                </c:pt>
                <c:pt idx="54">
                  <c:v>196.93447</c:v>
                </c:pt>
                <c:pt idx="55">
                  <c:v>196.58313000000001</c:v>
                </c:pt>
                <c:pt idx="56">
                  <c:v>199.66719000000001</c:v>
                </c:pt>
                <c:pt idx="57">
                  <c:v>203.42158000000001</c:v>
                </c:pt>
                <c:pt idx="58">
                  <c:v>204.31583000000001</c:v>
                </c:pt>
                <c:pt idx="59">
                  <c:v>204.5026</c:v>
                </c:pt>
                <c:pt idx="60">
                  <c:v>190.06565000000001</c:v>
                </c:pt>
                <c:pt idx="61">
                  <c:v>211.54759999999999</c:v>
                </c:pt>
                <c:pt idx="62">
                  <c:v>198.91351</c:v>
                </c:pt>
                <c:pt idx="63">
                  <c:v>210.92231000000001</c:v>
                </c:pt>
                <c:pt idx="64">
                  <c:v>205.24072000000001</c:v>
                </c:pt>
                <c:pt idx="65">
                  <c:v>198.22075000000001</c:v>
                </c:pt>
                <c:pt idx="66">
                  <c:v>197.87778</c:v>
                </c:pt>
                <c:pt idx="67">
                  <c:v>198.03028</c:v>
                </c:pt>
                <c:pt idx="68">
                  <c:v>180.84089</c:v>
                </c:pt>
                <c:pt idx="69">
                  <c:v>172.90008</c:v>
                </c:pt>
                <c:pt idx="70">
                  <c:v>162.33165</c:v>
                </c:pt>
                <c:pt idx="71">
                  <c:v>151.80342999999999</c:v>
                </c:pt>
                <c:pt idx="72">
                  <c:v>139.6891</c:v>
                </c:pt>
                <c:pt idx="73">
                  <c:v>138.76023000000001</c:v>
                </c:pt>
                <c:pt idx="74">
                  <c:v>135.15317999999999</c:v>
                </c:pt>
                <c:pt idx="75">
                  <c:v>134.39319</c:v>
                </c:pt>
                <c:pt idx="76">
                  <c:v>117.22669</c:v>
                </c:pt>
                <c:pt idx="77">
                  <c:v>114.17054</c:v>
                </c:pt>
                <c:pt idx="78">
                  <c:v>118.03586</c:v>
                </c:pt>
                <c:pt idx="79">
                  <c:v>104.10720000000001</c:v>
                </c:pt>
                <c:pt idx="80">
                  <c:v>101.46719</c:v>
                </c:pt>
                <c:pt idx="81">
                  <c:v>97.358045000000004</c:v>
                </c:pt>
                <c:pt idx="82">
                  <c:v>96.070750000000004</c:v>
                </c:pt>
                <c:pt idx="83">
                  <c:v>90.780466000000004</c:v>
                </c:pt>
                <c:pt idx="84">
                  <c:v>84.908181999999996</c:v>
                </c:pt>
                <c:pt idx="85">
                  <c:v>82.769011000000006</c:v>
                </c:pt>
                <c:pt idx="86">
                  <c:v>81.846473000000003</c:v>
                </c:pt>
                <c:pt idx="87">
                  <c:v>81.762075999999993</c:v>
                </c:pt>
                <c:pt idx="88">
                  <c:v>78.79862</c:v>
                </c:pt>
                <c:pt idx="89">
                  <c:v>76.343866000000006</c:v>
                </c:pt>
                <c:pt idx="90">
                  <c:v>71.588556999999994</c:v>
                </c:pt>
                <c:pt idx="91">
                  <c:v>68.660205000000005</c:v>
                </c:pt>
                <c:pt idx="92">
                  <c:v>66.168216000000001</c:v>
                </c:pt>
                <c:pt idx="93">
                  <c:v>63.596919999999997</c:v>
                </c:pt>
                <c:pt idx="94">
                  <c:v>60.281930000000003</c:v>
                </c:pt>
                <c:pt idx="95">
                  <c:v>60.539199000000004</c:v>
                </c:pt>
                <c:pt idx="96">
                  <c:v>57.916696000000002</c:v>
                </c:pt>
                <c:pt idx="97">
                  <c:v>55.062466000000001</c:v>
                </c:pt>
                <c:pt idx="98">
                  <c:v>50.518104000000001</c:v>
                </c:pt>
                <c:pt idx="99">
                  <c:v>50.182290999999999</c:v>
                </c:pt>
                <c:pt idx="100">
                  <c:v>48.209775</c:v>
                </c:pt>
                <c:pt idx="101">
                  <c:v>48.550131999999998</c:v>
                </c:pt>
                <c:pt idx="102">
                  <c:v>43.480524000000003</c:v>
                </c:pt>
                <c:pt idx="103">
                  <c:v>43.165221000000003</c:v>
                </c:pt>
                <c:pt idx="104">
                  <c:v>41.465353</c:v>
                </c:pt>
                <c:pt idx="105">
                  <c:v>39.007334999999998</c:v>
                </c:pt>
                <c:pt idx="106">
                  <c:v>37.029353</c:v>
                </c:pt>
                <c:pt idx="107">
                  <c:v>36.546211999999997</c:v>
                </c:pt>
                <c:pt idx="108">
                  <c:v>35.715116000000002</c:v>
                </c:pt>
                <c:pt idx="109">
                  <c:v>33.962110000000003</c:v>
                </c:pt>
                <c:pt idx="110">
                  <c:v>31.769618000000001</c:v>
                </c:pt>
                <c:pt idx="111">
                  <c:v>30.902432999999998</c:v>
                </c:pt>
                <c:pt idx="112">
                  <c:v>29.541867</c:v>
                </c:pt>
                <c:pt idx="113">
                  <c:v>27.628920000000001</c:v>
                </c:pt>
                <c:pt idx="114">
                  <c:v>27.556467000000001</c:v>
                </c:pt>
              </c:numCache>
            </c:numRef>
          </c:yVal>
          <c:smooth val="0"/>
          <c:extLst>
            <c:ext xmlns:c16="http://schemas.microsoft.com/office/drawing/2014/chart" uri="{C3380CC4-5D6E-409C-BE32-E72D297353CC}">
              <c16:uniqueId val="{00000001-5752-4512-B562-64A09FF491AC}"/>
            </c:ext>
          </c:extLst>
        </c:ser>
        <c:dLbls>
          <c:showLegendKey val="0"/>
          <c:showVal val="0"/>
          <c:showCatName val="0"/>
          <c:showSerName val="0"/>
          <c:showPercent val="0"/>
          <c:showBubbleSize val="0"/>
        </c:dLbls>
        <c:axId val="525131704"/>
        <c:axId val="525132096"/>
      </c:scatterChart>
      <c:valAx>
        <c:axId val="525131704"/>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2096"/>
        <c:crosses val="autoZero"/>
        <c:crossBetween val="midCat"/>
        <c:minorUnit val="10"/>
      </c:valAx>
      <c:valAx>
        <c:axId val="525132096"/>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25131704"/>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Admin!$B$29</c:f>
          <c:strCache>
            <c:ptCount val="1"/>
            <c:pt idx="0">
              <c:v>Age-specific death rates for Cerebrovascular disease (ICD-10 I60–I69), by sex, 2021</c:v>
            </c:pt>
          </c:strCache>
        </c:strRef>
      </c:tx>
      <c:overlay val="0"/>
      <c:txPr>
        <a:bodyPr/>
        <a:lstStyle/>
        <a:p>
          <a:pPr>
            <a:defRPr sz="1000"/>
          </a:pPr>
          <a:endParaRPr lang="en-US"/>
        </a:p>
      </c:txPr>
    </c:title>
    <c:autoTitleDeleted val="0"/>
    <c:plotArea>
      <c:layout/>
      <c:barChart>
        <c:barDir val="col"/>
        <c:grouping val="clustered"/>
        <c:varyColors val="0"/>
        <c:ser>
          <c:idx val="2"/>
          <c:order val="0"/>
          <c:tx>
            <c:strRef>
              <c:f>Admin!$B$32</c:f>
              <c:strCache>
                <c:ptCount val="1"/>
                <c:pt idx="0">
                  <c:v>Males rate</c:v>
                </c:pt>
              </c:strCache>
            </c:strRef>
          </c:tx>
          <c:spPr>
            <a:solidFill>
              <a:srgbClr val="006699"/>
            </a:solidFill>
            <a:ln w="9525">
              <a:solidFill>
                <a:srgbClr val="006699"/>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Admin!$C$32:$T$32</c:f>
              <c:numCache>
                <c:formatCode>0.0</c:formatCode>
                <c:ptCount val="18"/>
                <c:pt idx="0">
                  <c:v>0</c:v>
                </c:pt>
                <c:pt idx="1">
                  <c:v>0.3607534</c:v>
                </c:pt>
                <c:pt idx="2">
                  <c:v>0</c:v>
                </c:pt>
                <c:pt idx="3">
                  <c:v>0.26245619999999997</c:v>
                </c:pt>
                <c:pt idx="4">
                  <c:v>0.2389172</c:v>
                </c:pt>
                <c:pt idx="5">
                  <c:v>0.87106779999999995</c:v>
                </c:pt>
                <c:pt idx="6">
                  <c:v>0.85058610000000001</c:v>
                </c:pt>
                <c:pt idx="7">
                  <c:v>1.6159543999999999</c:v>
                </c:pt>
                <c:pt idx="8">
                  <c:v>2.5738794999999999</c:v>
                </c:pt>
                <c:pt idx="9">
                  <c:v>5.7506282999999998</c:v>
                </c:pt>
                <c:pt idx="10">
                  <c:v>8.6884692999999995</c:v>
                </c:pt>
                <c:pt idx="11">
                  <c:v>13.638647000000001</c:v>
                </c:pt>
                <c:pt idx="12">
                  <c:v>22.63805</c:v>
                </c:pt>
                <c:pt idx="13">
                  <c:v>34.329926999999998</c:v>
                </c:pt>
                <c:pt idx="14">
                  <c:v>69.227607000000006</c:v>
                </c:pt>
                <c:pt idx="15">
                  <c:v>154.44434000000001</c:v>
                </c:pt>
                <c:pt idx="16">
                  <c:v>287.64371999999997</c:v>
                </c:pt>
                <c:pt idx="17">
                  <c:v>874.44988000000001</c:v>
                </c:pt>
              </c:numCache>
            </c:numRef>
          </c:val>
          <c:extLst>
            <c:ext xmlns:c16="http://schemas.microsoft.com/office/drawing/2014/chart" uri="{C3380CC4-5D6E-409C-BE32-E72D297353CC}">
              <c16:uniqueId val="{00000000-139D-4851-984A-8E5467AE1E5B}"/>
            </c:ext>
          </c:extLst>
        </c:ser>
        <c:ser>
          <c:idx val="3"/>
          <c:order val="1"/>
          <c:tx>
            <c:strRef>
              <c:f>Admin!$B$33</c:f>
              <c:strCache>
                <c:ptCount val="1"/>
                <c:pt idx="0">
                  <c:v>Females rate</c:v>
                </c:pt>
              </c:strCache>
            </c:strRef>
          </c:tx>
          <c:spPr>
            <a:solidFill>
              <a:srgbClr val="FF9326"/>
            </a:solidFill>
            <a:ln>
              <a:solidFill>
                <a:srgbClr val="FF9326"/>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Admin!$C$33:$T$33</c:f>
              <c:numCache>
                <c:formatCode>0.0</c:formatCode>
                <c:ptCount val="18"/>
                <c:pt idx="0">
                  <c:v>0.27260250000000003</c:v>
                </c:pt>
                <c:pt idx="1">
                  <c:v>0</c:v>
                </c:pt>
                <c:pt idx="2">
                  <c:v>0.12683140000000001</c:v>
                </c:pt>
                <c:pt idx="3">
                  <c:v>0.27870679999999998</c:v>
                </c:pt>
                <c:pt idx="4">
                  <c:v>0.38154640000000001</c:v>
                </c:pt>
                <c:pt idx="5">
                  <c:v>0.55333120000000002</c:v>
                </c:pt>
                <c:pt idx="6">
                  <c:v>0.93838759999999999</c:v>
                </c:pt>
                <c:pt idx="7">
                  <c:v>1.3842407000000001</c:v>
                </c:pt>
                <c:pt idx="8">
                  <c:v>2.7426303999999999</c:v>
                </c:pt>
                <c:pt idx="9">
                  <c:v>5.7641524999999998</c:v>
                </c:pt>
                <c:pt idx="10">
                  <c:v>7.2180260000000001</c:v>
                </c:pt>
                <c:pt idx="11">
                  <c:v>10.914149</c:v>
                </c:pt>
                <c:pt idx="12">
                  <c:v>14.857402</c:v>
                </c:pt>
                <c:pt idx="13">
                  <c:v>24.901675999999998</c:v>
                </c:pt>
                <c:pt idx="14">
                  <c:v>50.162056</c:v>
                </c:pt>
                <c:pt idx="15">
                  <c:v>116.13128</c:v>
                </c:pt>
                <c:pt idx="16">
                  <c:v>273.48482999999999</c:v>
                </c:pt>
                <c:pt idx="17">
                  <c:v>1075.4571000000001</c:v>
                </c:pt>
              </c:numCache>
            </c:numRef>
          </c:val>
          <c:extLst>
            <c:ext xmlns:c16="http://schemas.microsoft.com/office/drawing/2014/chart" uri="{C3380CC4-5D6E-409C-BE32-E72D297353CC}">
              <c16:uniqueId val="{00000001-139D-4851-984A-8E5467AE1E5B}"/>
            </c:ext>
          </c:extLst>
        </c:ser>
        <c:dLbls>
          <c:showLegendKey val="0"/>
          <c:showVal val="0"/>
          <c:showCatName val="0"/>
          <c:showSerName val="0"/>
          <c:showPercent val="0"/>
          <c:showBubbleSize val="0"/>
        </c:dLbls>
        <c:gapWidth val="150"/>
        <c:axId val="587923256"/>
        <c:axId val="587923648"/>
      </c:barChart>
      <c:catAx>
        <c:axId val="587923256"/>
        <c:scaling>
          <c:orientation val="minMax"/>
        </c:scaling>
        <c:delete val="0"/>
        <c:axPos val="b"/>
        <c:title>
          <c:tx>
            <c:rich>
              <a:bodyPr/>
              <a:lstStyle/>
              <a:p>
                <a:pPr>
                  <a:defRPr/>
                </a:pPr>
                <a:r>
                  <a:rPr lang="en-AU"/>
                  <a:t>Age group (years)</a:t>
                </a:r>
              </a:p>
            </c:rich>
          </c:tx>
          <c:overlay val="0"/>
        </c:title>
        <c:numFmt formatCode="General" sourceLinked="1"/>
        <c:majorTickMark val="none"/>
        <c:minorTickMark val="none"/>
        <c:tickLblPos val="nextTo"/>
        <c:txPr>
          <a:bodyPr rot="-5400000" vert="horz"/>
          <a:lstStyle/>
          <a:p>
            <a:pPr>
              <a:defRPr/>
            </a:pPr>
            <a:endParaRPr lang="en-US"/>
          </a:p>
        </c:txPr>
        <c:crossAx val="587923648"/>
        <c:crosses val="autoZero"/>
        <c:auto val="1"/>
        <c:lblAlgn val="ctr"/>
        <c:lblOffset val="100"/>
        <c:noMultiLvlLbl val="0"/>
      </c:catAx>
      <c:valAx>
        <c:axId val="587923648"/>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87923256"/>
        <c:crosses val="autoZero"/>
        <c:crossBetween val="between"/>
      </c:valAx>
      <c:spPr>
        <a:noFill/>
        <a:ln w="25400">
          <a:noFill/>
        </a:ln>
      </c:spPr>
    </c:plotArea>
    <c:legend>
      <c:legendPos val="t"/>
      <c:layout>
        <c:manualLayout>
          <c:xMode val="edge"/>
          <c:yMode val="edge"/>
          <c:x val="0.28938117898973403"/>
          <c:y val="0.15732534930139719"/>
          <c:w val="0.36082348130881947"/>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Admin!$B$35</c:f>
          <c:strCache>
            <c:ptCount val="1"/>
            <c:pt idx="0">
              <c:v>Number of deaths due to Cerebrovascular disease (ICD-10 I60–I69), by sex and age group, 2021</c:v>
            </c:pt>
          </c:strCache>
        </c:strRef>
      </c:tx>
      <c:overlay val="0"/>
      <c:txPr>
        <a:bodyPr/>
        <a:lstStyle/>
        <a:p>
          <a:pPr>
            <a:defRPr sz="1000"/>
          </a:pPr>
          <a:endParaRPr lang="en-US"/>
        </a:p>
      </c:txPr>
    </c:title>
    <c:autoTitleDeleted val="0"/>
    <c:plotArea>
      <c:layout/>
      <c:barChart>
        <c:barDir val="bar"/>
        <c:grouping val="stacked"/>
        <c:varyColors val="0"/>
        <c:ser>
          <c:idx val="0"/>
          <c:order val="0"/>
          <c:tx>
            <c:v>Males</c:v>
          </c:tx>
          <c:spPr>
            <a:pattFill prst="pct20">
              <a:fgClr>
                <a:srgbClr val="006699"/>
              </a:fgClr>
              <a:bgClr>
                <a:schemeClr val="bg1"/>
              </a:bgClr>
            </a:pattFill>
            <a:ln>
              <a:solidFill>
                <a:srgbClr val="006699"/>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Admin!$C$42:$T$42</c:f>
              <c:numCache>
                <c:formatCode>0</c:formatCode>
                <c:ptCount val="18"/>
                <c:pt idx="0">
                  <c:v>0</c:v>
                </c:pt>
                <c:pt idx="1">
                  <c:v>-3</c:v>
                </c:pt>
                <c:pt idx="2">
                  <c:v>0</c:v>
                </c:pt>
                <c:pt idx="3">
                  <c:v>-2</c:v>
                </c:pt>
                <c:pt idx="4">
                  <c:v>-2</c:v>
                </c:pt>
                <c:pt idx="5">
                  <c:v>-8</c:v>
                </c:pt>
                <c:pt idx="6">
                  <c:v>-8</c:v>
                </c:pt>
                <c:pt idx="7">
                  <c:v>-15</c:v>
                </c:pt>
                <c:pt idx="8">
                  <c:v>-21</c:v>
                </c:pt>
                <c:pt idx="9">
                  <c:v>-47</c:v>
                </c:pt>
                <c:pt idx="10">
                  <c:v>-69</c:v>
                </c:pt>
                <c:pt idx="11">
                  <c:v>-104</c:v>
                </c:pt>
                <c:pt idx="12">
                  <c:v>-161</c:v>
                </c:pt>
                <c:pt idx="13">
                  <c:v>-212</c:v>
                </c:pt>
                <c:pt idx="14">
                  <c:v>-384</c:v>
                </c:pt>
                <c:pt idx="15">
                  <c:v>-599</c:v>
                </c:pt>
                <c:pt idx="16">
                  <c:v>-719</c:v>
                </c:pt>
                <c:pt idx="17">
                  <c:v>-1826</c:v>
                </c:pt>
              </c:numCache>
            </c:numRef>
          </c:val>
          <c:extLst>
            <c:ext xmlns:c16="http://schemas.microsoft.com/office/drawing/2014/chart" uri="{C3380CC4-5D6E-409C-BE32-E72D297353CC}">
              <c16:uniqueId val="{00000000-DC05-4550-879A-959C1DC1B008}"/>
            </c:ext>
          </c:extLst>
        </c:ser>
        <c:ser>
          <c:idx val="1"/>
          <c:order val="1"/>
          <c:tx>
            <c:v>Females</c:v>
          </c:tx>
          <c:spPr>
            <a:pattFill prst="pct20">
              <a:fgClr>
                <a:srgbClr val="FF9326"/>
              </a:fgClr>
              <a:bgClr>
                <a:schemeClr val="bg1"/>
              </a:bgClr>
            </a:pattFill>
            <a:ln w="9525">
              <a:solidFill>
                <a:srgbClr val="FF9326"/>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Admin!$C$43:$T$43</c:f>
              <c:numCache>
                <c:formatCode>0</c:formatCode>
                <c:ptCount val="18"/>
                <c:pt idx="0">
                  <c:v>2</c:v>
                </c:pt>
                <c:pt idx="1">
                  <c:v>0</c:v>
                </c:pt>
                <c:pt idx="2">
                  <c:v>1</c:v>
                </c:pt>
                <c:pt idx="3">
                  <c:v>2</c:v>
                </c:pt>
                <c:pt idx="4">
                  <c:v>3</c:v>
                </c:pt>
                <c:pt idx="5">
                  <c:v>5</c:v>
                </c:pt>
                <c:pt idx="6">
                  <c:v>9</c:v>
                </c:pt>
                <c:pt idx="7">
                  <c:v>13</c:v>
                </c:pt>
                <c:pt idx="8">
                  <c:v>23</c:v>
                </c:pt>
                <c:pt idx="9">
                  <c:v>48</c:v>
                </c:pt>
                <c:pt idx="10">
                  <c:v>59</c:v>
                </c:pt>
                <c:pt idx="11">
                  <c:v>86</c:v>
                </c:pt>
                <c:pt idx="12">
                  <c:v>112</c:v>
                </c:pt>
                <c:pt idx="13">
                  <c:v>165</c:v>
                </c:pt>
                <c:pt idx="14">
                  <c:v>297</c:v>
                </c:pt>
                <c:pt idx="15">
                  <c:v>487</c:v>
                </c:pt>
                <c:pt idx="16">
                  <c:v>808</c:v>
                </c:pt>
                <c:pt idx="17">
                  <c:v>3500</c:v>
                </c:pt>
              </c:numCache>
            </c:numRef>
          </c:val>
          <c:extLst>
            <c:ext xmlns:c16="http://schemas.microsoft.com/office/drawing/2014/chart" uri="{C3380CC4-5D6E-409C-BE32-E72D297353CC}">
              <c16:uniqueId val="{00000001-DC05-4550-879A-959C1DC1B008}"/>
            </c:ext>
          </c:extLst>
        </c:ser>
        <c:dLbls>
          <c:showLegendKey val="0"/>
          <c:showVal val="0"/>
          <c:showCatName val="0"/>
          <c:showSerName val="0"/>
          <c:showPercent val="0"/>
          <c:showBubbleSize val="0"/>
        </c:dLbls>
        <c:gapWidth val="0"/>
        <c:overlap val="100"/>
        <c:axId val="587924432"/>
        <c:axId val="588176872"/>
      </c:barChart>
      <c:catAx>
        <c:axId val="587924432"/>
        <c:scaling>
          <c:orientation val="minMax"/>
        </c:scaling>
        <c:delete val="0"/>
        <c:axPos val="l"/>
        <c:title>
          <c:tx>
            <c:rich>
              <a:bodyPr rot="-5400000" vert="horz" anchor="t" anchorCtr="0"/>
              <a:lstStyle/>
              <a:p>
                <a:pPr>
                  <a:defRPr/>
                </a:pPr>
                <a:r>
                  <a:rPr lang="en-AU"/>
                  <a:t>Age group (years)</a:t>
                </a:r>
              </a:p>
            </c:rich>
          </c:tx>
          <c:overlay val="0"/>
        </c:title>
        <c:numFmt formatCode="@" sourceLinked="0"/>
        <c:majorTickMark val="none"/>
        <c:minorTickMark val="none"/>
        <c:tickLblPos val="low"/>
        <c:txPr>
          <a:bodyPr/>
          <a:lstStyle/>
          <a:p>
            <a:pPr>
              <a:defRPr sz="800"/>
            </a:pPr>
            <a:endParaRPr lang="en-US"/>
          </a:p>
        </c:txPr>
        <c:crossAx val="588176872"/>
        <c:crosses val="autoZero"/>
        <c:auto val="0"/>
        <c:lblAlgn val="ctr"/>
        <c:lblOffset val="100"/>
        <c:tickLblSkip val="1"/>
        <c:noMultiLvlLbl val="0"/>
      </c:catAx>
      <c:valAx>
        <c:axId val="588176872"/>
        <c:scaling>
          <c:orientation val="minMax"/>
        </c:scaling>
        <c:delete val="0"/>
        <c:axPos val="b"/>
        <c:title>
          <c:tx>
            <c:rich>
              <a:bodyPr/>
              <a:lstStyle/>
              <a:p>
                <a:pPr>
                  <a:defRPr/>
                </a:pPr>
                <a:r>
                  <a:rPr lang="en-AU"/>
                  <a:t>Number of deaths</a:t>
                </a:r>
              </a:p>
            </c:rich>
          </c:tx>
          <c:overlay val="0"/>
        </c:title>
        <c:numFmt formatCode="#,##0;#,##0" sourceLinked="0"/>
        <c:majorTickMark val="none"/>
        <c:minorTickMark val="none"/>
        <c:tickLblPos val="nextTo"/>
        <c:txPr>
          <a:bodyPr/>
          <a:lstStyle/>
          <a:p>
            <a:pPr>
              <a:defRPr sz="800"/>
            </a:pPr>
            <a:endParaRPr lang="en-US"/>
          </a:p>
        </c:txPr>
        <c:crossAx val="587924432"/>
        <c:crosses val="autoZero"/>
        <c:crossBetween val="between"/>
      </c:valAx>
    </c:plotArea>
    <c:legend>
      <c:legendPos val="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4</xdr:col>
      <xdr:colOff>359304</xdr:colOff>
      <xdr:row>4</xdr:row>
      <xdr:rowOff>167550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09550"/>
          <a:ext cx="2121429"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361950</xdr:colOff>
      <xdr:row>1</xdr:row>
      <xdr:rowOff>19050</xdr:rowOff>
    </xdr:from>
    <xdr:to>
      <xdr:col>10</xdr:col>
      <xdr:colOff>314650</xdr:colOff>
      <xdr:row>4</xdr:row>
      <xdr:rowOff>167550</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0" y="209550"/>
          <a:ext cx="3496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20170</xdr:colOff>
      <xdr:row>3</xdr:row>
      <xdr:rowOff>160020</xdr:rowOff>
    </xdr:from>
    <xdr:to>
      <xdr:col>10</xdr:col>
      <xdr:colOff>119230</xdr:colOff>
      <xdr:row>21</xdr:row>
      <xdr:rowOff>49530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10</xdr:col>
      <xdr:colOff>304800</xdr:colOff>
      <xdr:row>3</xdr:row>
      <xdr:rowOff>160020</xdr:rowOff>
    </xdr:from>
    <xdr:to>
      <xdr:col>19</xdr:col>
      <xdr:colOff>403860</xdr:colOff>
      <xdr:row>21</xdr:row>
      <xdr:rowOff>49530</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10</xdr:col>
      <xdr:colOff>304800</xdr:colOff>
      <xdr:row>22</xdr:row>
      <xdr:rowOff>4930</xdr:rowOff>
    </xdr:from>
    <xdr:to>
      <xdr:col>19</xdr:col>
      <xdr:colOff>426719</xdr:colOff>
      <xdr:row>39</xdr:row>
      <xdr:rowOff>84940</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1</xdr:col>
      <xdr:colOff>20170</xdr:colOff>
      <xdr:row>22</xdr:row>
      <xdr:rowOff>4930</xdr:rowOff>
    </xdr:from>
    <xdr:to>
      <xdr:col>10</xdr:col>
      <xdr:colOff>137160</xdr:colOff>
      <xdr:row>39</xdr:row>
      <xdr:rowOff>81130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aths@aih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http://datarequest.aihw.gov.au/" TargetMode="External"/><Relationship Id="rId7" Type="http://schemas.openxmlformats.org/officeDocument/2006/relationships/printerSettings" Target="../printerSettings/printerSettings2.bin"/><Relationship Id="rId2" Type="http://schemas.openxmlformats.org/officeDocument/2006/relationships/hyperlink" Target="http://www.aihw.gov.au/australias-health-publications/" TargetMode="External"/><Relationship Id="rId1" Type="http://schemas.openxmlformats.org/officeDocument/2006/relationships/hyperlink" Target="http://www.aihw.gov.au/deaths/" TargetMode="External"/><Relationship Id="rId6" Type="http://schemas.openxmlformats.org/officeDocument/2006/relationships/hyperlink" Target="https://www.abs.gov.au/methodologies/deaths-australia-methodology/2021" TargetMode="External"/><Relationship Id="rId5" Type="http://schemas.openxmlformats.org/officeDocument/2006/relationships/hyperlink" Target="https://www.abs.gov.au/methodologies/causes-death-australia-methodology/2021" TargetMode="External"/><Relationship Id="rId4" Type="http://schemas.openxmlformats.org/officeDocument/2006/relationships/hyperlink" Target="https://www.abs.gov.au/statistics/health/causes-death/causes-death-australia/latest-releas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7:N49"/>
  <sheetViews>
    <sheetView tabSelected="1" zoomScaleNormal="100" workbookViewId="0"/>
  </sheetViews>
  <sheetFormatPr defaultColWidth="8.85546875" defaultRowHeight="15"/>
  <cols>
    <col min="1" max="1" width="3.7109375" style="1" customWidth="1"/>
    <col min="2" max="13" width="8.85546875" style="1" customWidth="1"/>
    <col min="14" max="16384" width="8.85546875" style="1"/>
  </cols>
  <sheetData>
    <row r="7" spans="1:3" ht="36">
      <c r="A7" s="153"/>
      <c r="B7" s="154" t="str">
        <f>"Welcome to the GRIM books " &amp;Admin!$D$8</f>
        <v>Welcome to the GRIM books 2021</v>
      </c>
    </row>
    <row r="8" spans="1:3" ht="26.25">
      <c r="A8" s="152"/>
      <c r="B8" s="155" t="s">
        <v>46</v>
      </c>
    </row>
    <row r="9" spans="1:3" ht="23.25">
      <c r="A9" s="151"/>
      <c r="B9" s="161" t="str">
        <f>Admin!$B$1</f>
        <v>Cerebrovascular disease (ICD-10 I60–I69), 1907–2021</v>
      </c>
    </row>
    <row r="12" spans="1:3" ht="18.75">
      <c r="B12" s="160" t="s">
        <v>34</v>
      </c>
    </row>
    <row r="13" spans="1:3">
      <c r="B13" s="157"/>
      <c r="C13" s="159" t="s">
        <v>35</v>
      </c>
    </row>
    <row r="14" spans="1:3">
      <c r="B14" s="157"/>
      <c r="C14" s="159" t="s">
        <v>36</v>
      </c>
    </row>
    <row r="15" spans="1:3">
      <c r="B15" s="157"/>
      <c r="C15" s="159" t="s">
        <v>131</v>
      </c>
    </row>
    <row r="16" spans="1:3">
      <c r="B16" s="157"/>
      <c r="C16" s="159" t="s">
        <v>30</v>
      </c>
    </row>
    <row r="17" spans="2:6">
      <c r="B17" s="157"/>
      <c r="C17" s="159" t="s">
        <v>26</v>
      </c>
    </row>
    <row r="18" spans="2:6">
      <c r="B18" s="157"/>
      <c r="C18" s="159" t="s">
        <v>37</v>
      </c>
    </row>
    <row r="19" spans="2:6">
      <c r="B19" s="157"/>
      <c r="C19" s="159" t="s">
        <v>182</v>
      </c>
    </row>
    <row r="20" spans="2:6">
      <c r="B20" s="156"/>
      <c r="C20" s="156"/>
    </row>
    <row r="21" spans="2:6">
      <c r="B21" s="156"/>
      <c r="C21" s="156"/>
    </row>
    <row r="22" spans="2:6">
      <c r="B22" s="156"/>
      <c r="C22" s="156"/>
    </row>
    <row r="23" spans="2:6" ht="18.75">
      <c r="B23" s="158" t="s">
        <v>159</v>
      </c>
      <c r="F23" s="192" t="s">
        <v>158</v>
      </c>
    </row>
    <row r="34" spans="14:14" ht="14.45" customHeight="1"/>
    <row r="35" spans="14:14" ht="14.45" customHeight="1"/>
    <row r="36" spans="14:14" ht="14.45" customHeight="1"/>
    <row r="37" spans="14:14" ht="14.45" customHeight="1"/>
    <row r="39" spans="14:14" ht="3" customHeight="1">
      <c r="N39" s="10"/>
    </row>
    <row r="40" spans="14:14" ht="14.45" customHeight="1">
      <c r="N40" s="10"/>
    </row>
    <row r="41" spans="14:14" ht="14.45" customHeight="1">
      <c r="N41" s="10"/>
    </row>
    <row r="42" spans="14:14" ht="14.45" customHeight="1">
      <c r="N42" s="10"/>
    </row>
    <row r="43" spans="14:14" ht="3" customHeight="1">
      <c r="N43" s="10"/>
    </row>
    <row r="44" spans="14:14" ht="19.149999999999999" customHeight="1"/>
    <row r="45" spans="14:14" ht="3" customHeight="1"/>
    <row r="47" spans="14:14" ht="19.149999999999999" customHeight="1"/>
    <row r="49" spans="3:13" s="6" customFormat="1">
      <c r="C49" s="1"/>
      <c r="D49" s="1"/>
      <c r="E49" s="1"/>
      <c r="F49" s="1"/>
      <c r="G49" s="1"/>
      <c r="H49" s="1"/>
      <c r="I49" s="1"/>
      <c r="J49" s="1"/>
      <c r="K49" s="1"/>
      <c r="L49" s="1"/>
      <c r="M49" s="1"/>
    </row>
  </sheetData>
  <hyperlinks>
    <hyperlink ref="F23" r:id="rId1" xr:uid="{00000000-0004-0000-0000-000000000000}"/>
    <hyperlink ref="C13" location="'Explanatory Notes'!A1" display="Explanatory notes" xr:uid="{00000000-0004-0000-0000-000001000000}"/>
    <hyperlink ref="C16" location="'Summary Measures'!A1" display="Summary measures" xr:uid="{00000000-0004-0000-0000-000002000000}"/>
    <hyperlink ref="C14" location="Graphs!A1" display="Graphs" xr:uid="{00000000-0004-0000-0000-000003000000}"/>
    <hyperlink ref="C17" location="Deaths!A1" display="Deaths" xr:uid="{00000000-0004-0000-0000-000004000000}"/>
    <hyperlink ref="C18" location="Rates!A1" display="Rates" xr:uid="{00000000-0004-0000-0000-000005000000}"/>
    <hyperlink ref="C15" location="'Interactive summary tables'!A1" display="Interactive summary tables" xr:uid="{00000000-0004-0000-0000-000006000000}"/>
    <hyperlink ref="C19" location="Populations!A1" display="Populations" xr:uid="{00000000-0004-0000-0000-000007000000}"/>
  </hyperlinks>
  <pageMargins left="0.25" right="0.25"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60"/>
  <sheetViews>
    <sheetView workbookViewId="0"/>
  </sheetViews>
  <sheetFormatPr defaultRowHeight="15"/>
  <cols>
    <col min="2" max="2" width="10.85546875" style="207" bestFit="1" customWidth="1"/>
  </cols>
  <sheetData>
    <row r="1" spans="1:2">
      <c r="A1" s="198" t="s">
        <v>190</v>
      </c>
    </row>
    <row r="2" spans="1:2">
      <c r="A2" s="204" t="s">
        <v>5</v>
      </c>
      <c r="B2" s="204" t="s">
        <v>198</v>
      </c>
    </row>
    <row r="3" spans="1:2">
      <c r="A3" s="203">
        <v>1964</v>
      </c>
      <c r="B3" s="203">
        <v>104</v>
      </c>
    </row>
    <row r="4" spans="1:2">
      <c r="A4" s="203">
        <v>1965</v>
      </c>
      <c r="B4" s="203">
        <v>103</v>
      </c>
    </row>
    <row r="5" spans="1:2">
      <c r="A5" s="203">
        <v>1966</v>
      </c>
      <c r="B5" s="203">
        <v>106</v>
      </c>
    </row>
    <row r="6" spans="1:2">
      <c r="A6" s="203">
        <v>1967</v>
      </c>
      <c r="B6" s="203">
        <v>107</v>
      </c>
    </row>
    <row r="7" spans="1:2">
      <c r="A7" s="203">
        <v>1968</v>
      </c>
      <c r="B7" s="203">
        <v>108</v>
      </c>
    </row>
    <row r="8" spans="1:2">
      <c r="A8" s="203">
        <v>1969</v>
      </c>
      <c r="B8" s="203">
        <v>109</v>
      </c>
    </row>
    <row r="9" spans="1:2">
      <c r="A9" s="203">
        <v>1970</v>
      </c>
      <c r="B9" s="203">
        <v>110</v>
      </c>
    </row>
    <row r="10" spans="1:2">
      <c r="A10" s="203">
        <v>1971</v>
      </c>
      <c r="B10" s="203">
        <v>111</v>
      </c>
    </row>
    <row r="11" spans="1:2">
      <c r="A11" s="203">
        <v>1972</v>
      </c>
      <c r="B11" s="203">
        <v>112</v>
      </c>
    </row>
    <row r="12" spans="1:2">
      <c r="A12" s="203">
        <v>1973</v>
      </c>
      <c r="B12" s="203">
        <v>113</v>
      </c>
    </row>
    <row r="13" spans="1:2">
      <c r="A13" s="203">
        <v>1974</v>
      </c>
      <c r="B13" s="203">
        <v>114</v>
      </c>
    </row>
    <row r="14" spans="1:2">
      <c r="A14" s="203">
        <v>1975</v>
      </c>
      <c r="B14" s="203">
        <v>115</v>
      </c>
    </row>
    <row r="15" spans="1:2">
      <c r="A15" s="203">
        <v>1976</v>
      </c>
      <c r="B15" s="203">
        <v>116</v>
      </c>
    </row>
    <row r="16" spans="1:2">
      <c r="A16" s="203">
        <v>1977</v>
      </c>
      <c r="B16" s="203">
        <v>117</v>
      </c>
    </row>
    <row r="17" spans="1:2">
      <c r="A17" s="203">
        <v>1978</v>
      </c>
      <c r="B17" s="203">
        <v>118</v>
      </c>
    </row>
    <row r="18" spans="1:2">
      <c r="A18" s="203">
        <v>1979</v>
      </c>
      <c r="B18" s="203">
        <v>119</v>
      </c>
    </row>
    <row r="19" spans="1:2">
      <c r="A19" s="203">
        <v>1980</v>
      </c>
      <c r="B19" s="203">
        <v>120</v>
      </c>
    </row>
    <row r="20" spans="1:2">
      <c r="A20" s="203">
        <v>1981</v>
      </c>
      <c r="B20" s="203">
        <v>121</v>
      </c>
    </row>
    <row r="21" spans="1:2">
      <c r="A21" s="203">
        <v>1982</v>
      </c>
      <c r="B21" s="203">
        <v>122</v>
      </c>
    </row>
    <row r="22" spans="1:2">
      <c r="A22" s="203">
        <v>1983</v>
      </c>
      <c r="B22" s="203">
        <v>123</v>
      </c>
    </row>
    <row r="23" spans="1:2">
      <c r="A23" s="203">
        <v>1984</v>
      </c>
      <c r="B23" s="203">
        <v>124</v>
      </c>
    </row>
    <row r="24" spans="1:2">
      <c r="A24" s="203">
        <v>1985</v>
      </c>
      <c r="B24" s="203">
        <v>125</v>
      </c>
    </row>
    <row r="25" spans="1:2">
      <c r="A25" s="203">
        <v>1986</v>
      </c>
      <c r="B25" s="203">
        <v>126</v>
      </c>
    </row>
    <row r="26" spans="1:2">
      <c r="A26" s="203">
        <v>1987</v>
      </c>
      <c r="B26" s="203">
        <v>127</v>
      </c>
    </row>
    <row r="27" spans="1:2">
      <c r="A27" s="203">
        <v>1988</v>
      </c>
      <c r="B27" s="203">
        <v>128</v>
      </c>
    </row>
    <row r="28" spans="1:2">
      <c r="A28" s="203">
        <v>1989</v>
      </c>
      <c r="B28" s="203">
        <v>129</v>
      </c>
    </row>
    <row r="29" spans="1:2">
      <c r="A29" s="203">
        <v>1990</v>
      </c>
      <c r="B29" s="203">
        <v>130</v>
      </c>
    </row>
    <row r="30" spans="1:2">
      <c r="A30" s="203">
        <v>1991</v>
      </c>
      <c r="B30" s="203">
        <v>131</v>
      </c>
    </row>
    <row r="31" spans="1:2">
      <c r="A31" s="203">
        <v>1992</v>
      </c>
      <c r="B31" s="203">
        <v>132</v>
      </c>
    </row>
    <row r="32" spans="1:2">
      <c r="A32" s="203">
        <v>1993</v>
      </c>
      <c r="B32" s="203">
        <v>133</v>
      </c>
    </row>
    <row r="33" spans="1:2">
      <c r="A33" s="203">
        <v>1994</v>
      </c>
      <c r="B33" s="203">
        <v>134</v>
      </c>
    </row>
    <row r="34" spans="1:2">
      <c r="A34" s="203">
        <v>1995</v>
      </c>
      <c r="B34" s="203">
        <v>135</v>
      </c>
    </row>
    <row r="35" spans="1:2">
      <c r="A35" s="203">
        <v>1996</v>
      </c>
      <c r="B35" s="203">
        <v>136</v>
      </c>
    </row>
    <row r="36" spans="1:2">
      <c r="A36" s="203">
        <v>1997</v>
      </c>
      <c r="B36" s="203">
        <v>137</v>
      </c>
    </row>
    <row r="37" spans="1:2">
      <c r="A37" s="203">
        <v>1998</v>
      </c>
      <c r="B37" s="203">
        <v>138</v>
      </c>
    </row>
    <row r="38" spans="1:2">
      <c r="A38" s="203">
        <v>1999</v>
      </c>
      <c r="B38" s="203">
        <v>139</v>
      </c>
    </row>
    <row r="39" spans="1:2">
      <c r="A39" s="203">
        <v>2000</v>
      </c>
      <c r="B39" s="203">
        <v>140</v>
      </c>
    </row>
    <row r="40" spans="1:2">
      <c r="A40" s="203">
        <v>2001</v>
      </c>
      <c r="B40" s="203">
        <v>3863</v>
      </c>
    </row>
    <row r="41" spans="1:2">
      <c r="A41" s="203">
        <v>2002</v>
      </c>
      <c r="B41" s="203">
        <v>142</v>
      </c>
    </row>
    <row r="42" spans="1:2">
      <c r="A42" s="203">
        <v>2003</v>
      </c>
      <c r="B42" s="203">
        <v>143</v>
      </c>
    </row>
    <row r="43" spans="1:2">
      <c r="A43" s="203">
        <v>2004</v>
      </c>
      <c r="B43" s="203">
        <v>144</v>
      </c>
    </row>
    <row r="44" spans="1:2">
      <c r="A44" s="203">
        <v>2005</v>
      </c>
      <c r="B44" s="203">
        <v>145</v>
      </c>
    </row>
    <row r="45" spans="1:2">
      <c r="A45" s="203">
        <v>2006</v>
      </c>
      <c r="B45" s="203">
        <v>151</v>
      </c>
    </row>
    <row r="46" spans="1:2">
      <c r="A46" s="203">
        <v>2007</v>
      </c>
      <c r="B46" s="203">
        <v>152</v>
      </c>
    </row>
    <row r="47" spans="1:2">
      <c r="A47" s="203">
        <v>2008</v>
      </c>
      <c r="B47" s="203">
        <v>153</v>
      </c>
    </row>
    <row r="48" spans="1:2">
      <c r="A48" s="203">
        <v>2009</v>
      </c>
      <c r="B48" s="203">
        <v>2971</v>
      </c>
    </row>
    <row r="49" spans="1:2">
      <c r="A49" s="203">
        <v>2010</v>
      </c>
      <c r="B49" s="203">
        <v>2404</v>
      </c>
    </row>
    <row r="50" spans="1:2">
      <c r="A50" s="203">
        <v>2011</v>
      </c>
      <c r="B50" s="203">
        <v>5618</v>
      </c>
    </row>
    <row r="51" spans="1:2">
      <c r="A51" s="203">
        <v>2012</v>
      </c>
      <c r="B51" s="203">
        <v>7958</v>
      </c>
    </row>
    <row r="52" spans="1:2">
      <c r="A52" s="203">
        <v>2013</v>
      </c>
      <c r="B52" s="203">
        <v>21689</v>
      </c>
    </row>
    <row r="53" spans="1:2">
      <c r="A53" s="203">
        <v>2014</v>
      </c>
      <c r="B53" s="203">
        <v>21692</v>
      </c>
    </row>
    <row r="54" spans="1:2">
      <c r="A54" s="203">
        <v>2015</v>
      </c>
      <c r="B54" s="203">
        <v>21698</v>
      </c>
    </row>
    <row r="55" spans="1:2">
      <c r="A55" s="203">
        <v>2016</v>
      </c>
      <c r="B55" s="203">
        <v>21701</v>
      </c>
    </row>
    <row r="56" spans="1:2">
      <c r="A56" s="203">
        <v>2017</v>
      </c>
      <c r="B56" s="203">
        <v>21704</v>
      </c>
    </row>
    <row r="57" spans="1:2">
      <c r="A57" s="203">
        <v>2018</v>
      </c>
      <c r="B57" s="203">
        <v>21708</v>
      </c>
    </row>
    <row r="58" spans="1:2">
      <c r="A58" s="203">
        <v>2019</v>
      </c>
      <c r="B58" s="203">
        <v>21711</v>
      </c>
    </row>
    <row r="59" spans="1:2">
      <c r="A59" s="203">
        <v>2020</v>
      </c>
      <c r="B59" s="203">
        <v>21714</v>
      </c>
    </row>
    <row r="60" spans="1:2">
      <c r="A60" s="203">
        <v>2021</v>
      </c>
      <c r="B60" s="203">
        <v>21656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70"/>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2" width="39.28515625" style="1" customWidth="1"/>
    <col min="3" max="3" width="87.42578125" style="1" customWidth="1"/>
    <col min="4" max="16384" width="8.85546875" style="1"/>
  </cols>
  <sheetData>
    <row r="1" spans="1:3" ht="23.25">
      <c r="A1" s="151"/>
      <c r="B1" s="57" t="s">
        <v>212</v>
      </c>
    </row>
    <row r="2" spans="1:3" s="6" customFormat="1" ht="23.25">
      <c r="A2" s="163"/>
      <c r="B2" s="7" t="s">
        <v>39</v>
      </c>
    </row>
    <row r="4" spans="1:3" ht="21">
      <c r="A4" s="150"/>
      <c r="B4" s="13" t="s">
        <v>38</v>
      </c>
    </row>
    <row r="5" spans="1:3" ht="15.75">
      <c r="A5" s="149"/>
      <c r="B5" s="164" t="s">
        <v>29</v>
      </c>
    </row>
    <row r="6" spans="1:3" ht="30" customHeight="1">
      <c r="A6" s="149"/>
      <c r="B6" s="215" t="s">
        <v>229</v>
      </c>
      <c r="C6" s="215"/>
    </row>
    <row r="7" spans="1:3" ht="15.75">
      <c r="A7" s="149"/>
      <c r="B7" s="164" t="s">
        <v>40</v>
      </c>
      <c r="C7" s="147"/>
    </row>
    <row r="8" spans="1:3" ht="120" customHeight="1">
      <c r="A8" s="149"/>
      <c r="B8" s="215" t="s">
        <v>189</v>
      </c>
      <c r="C8" s="215"/>
    </row>
    <row r="9" spans="1:3" ht="15.75">
      <c r="A9" s="149"/>
      <c r="B9" s="147" t="s">
        <v>181</v>
      </c>
      <c r="C9" s="146"/>
    </row>
    <row r="10" spans="1:3" ht="16.5" customHeight="1">
      <c r="A10" s="149"/>
      <c r="B10" s="147" t="s">
        <v>133</v>
      </c>
      <c r="C10" s="147"/>
    </row>
    <row r="11" spans="1:3" ht="45" customHeight="1">
      <c r="A11" s="149"/>
      <c r="B11" s="215" t="s">
        <v>207</v>
      </c>
      <c r="C11" s="215"/>
    </row>
    <row r="12" spans="1:3" ht="76.5" customHeight="1">
      <c r="A12" s="149"/>
      <c r="B12" s="215" t="s">
        <v>204</v>
      </c>
      <c r="C12" s="215"/>
    </row>
    <row r="13" spans="1:3" ht="30" customHeight="1">
      <c r="A13" s="149"/>
      <c r="B13" s="215" t="s">
        <v>199</v>
      </c>
      <c r="C13" s="215"/>
    </row>
    <row r="14" spans="1:3" ht="93.75" customHeight="1">
      <c r="A14" s="149"/>
      <c r="B14" s="215" t="s">
        <v>231</v>
      </c>
      <c r="C14" s="215"/>
    </row>
    <row r="15" spans="1:3" ht="33.75" customHeight="1">
      <c r="A15" s="149"/>
      <c r="B15" s="215" t="s">
        <v>232</v>
      </c>
      <c r="C15" s="215"/>
    </row>
    <row r="16" spans="1:3" ht="15.75">
      <c r="A16" s="149"/>
      <c r="B16" s="164" t="s">
        <v>183</v>
      </c>
    </row>
    <row r="17" spans="1:3" ht="30" customHeight="1">
      <c r="A17" s="149"/>
      <c r="B17" s="215" t="s">
        <v>195</v>
      </c>
      <c r="C17" s="215"/>
    </row>
    <row r="19" spans="1:3" ht="21">
      <c r="A19" s="150"/>
      <c r="B19" s="13" t="s">
        <v>41</v>
      </c>
    </row>
    <row r="20" spans="1:3" ht="15.75">
      <c r="A20" s="149"/>
      <c r="B20" s="164" t="s">
        <v>45</v>
      </c>
    </row>
    <row r="21" spans="1:3" ht="15.75">
      <c r="A21" s="149"/>
      <c r="B21" s="147" t="s">
        <v>228</v>
      </c>
    </row>
    <row r="22" spans="1:3" ht="15.75">
      <c r="A22" s="149"/>
      <c r="B22" s="164" t="s">
        <v>43</v>
      </c>
      <c r="C22" s="8" t="s">
        <v>44</v>
      </c>
    </row>
    <row r="23" spans="1:3" ht="15.75">
      <c r="A23" s="149"/>
      <c r="B23" s="165" t="s">
        <v>185</v>
      </c>
      <c r="C23" s="3" t="s">
        <v>221</v>
      </c>
    </row>
    <row r="24" spans="1:3" ht="15.75">
      <c r="A24" s="149"/>
      <c r="B24" s="166" t="s">
        <v>103</v>
      </c>
      <c r="C24" s="3" t="s">
        <v>221</v>
      </c>
    </row>
    <row r="25" spans="1:3" ht="15.75">
      <c r="A25" s="149"/>
      <c r="B25" s="167" t="s">
        <v>104</v>
      </c>
      <c r="C25" s="3" t="s">
        <v>222</v>
      </c>
    </row>
    <row r="26" spans="1:3" ht="15.75">
      <c r="A26" s="149"/>
      <c r="B26" s="168" t="s">
        <v>105</v>
      </c>
      <c r="C26" s="3" t="s">
        <v>223</v>
      </c>
    </row>
    <row r="27" spans="1:3" ht="15.75">
      <c r="A27" s="149"/>
      <c r="B27" s="169" t="s">
        <v>106</v>
      </c>
      <c r="C27" s="3" t="s">
        <v>224</v>
      </c>
    </row>
    <row r="28" spans="1:3" ht="15.75">
      <c r="A28" s="149"/>
      <c r="B28" s="170" t="s">
        <v>107</v>
      </c>
      <c r="C28" s="3" t="s">
        <v>225</v>
      </c>
    </row>
    <row r="29" spans="1:3" ht="15.75">
      <c r="A29" s="149"/>
      <c r="B29" s="171" t="s">
        <v>108</v>
      </c>
      <c r="C29" s="3" t="s">
        <v>225</v>
      </c>
    </row>
    <row r="30" spans="1:3" ht="15.75">
      <c r="A30" s="149"/>
      <c r="B30" s="172" t="s">
        <v>109</v>
      </c>
      <c r="C30" s="3" t="s">
        <v>226</v>
      </c>
    </row>
    <row r="31" spans="1:3" ht="15.75">
      <c r="A31" s="149"/>
      <c r="B31" s="173" t="s">
        <v>110</v>
      </c>
      <c r="C31" s="3" t="s">
        <v>226</v>
      </c>
    </row>
    <row r="32" spans="1:3" ht="15.75">
      <c r="A32" s="149"/>
      <c r="B32" s="174" t="s">
        <v>111</v>
      </c>
      <c r="C32" s="3" t="s">
        <v>218</v>
      </c>
    </row>
    <row r="33" spans="1:3" ht="15.75">
      <c r="A33" s="149"/>
      <c r="B33" s="164" t="s">
        <v>50</v>
      </c>
    </row>
    <row r="34" spans="1:3" ht="15.75">
      <c r="A34" s="149"/>
      <c r="B34" s="147" t="s">
        <v>227</v>
      </c>
    </row>
    <row r="35" spans="1:3" ht="15.75">
      <c r="A35" s="149"/>
      <c r="B35" s="164" t="s">
        <v>57</v>
      </c>
      <c r="C35" s="76" t="s">
        <v>58</v>
      </c>
    </row>
    <row r="36" spans="1:3" ht="15.75">
      <c r="A36" s="149"/>
      <c r="B36" s="56">
        <v>0.97</v>
      </c>
      <c r="C36" s="55" t="s">
        <v>227</v>
      </c>
    </row>
    <row r="37" spans="1:3" ht="15.75">
      <c r="A37" s="149"/>
      <c r="B37" s="147" t="s">
        <v>192</v>
      </c>
    </row>
    <row r="38" spans="1:3" ht="15.75">
      <c r="A38" s="149"/>
      <c r="B38" s="164" t="s">
        <v>37</v>
      </c>
    </row>
    <row r="39" spans="1:3" ht="15.75">
      <c r="A39" s="149"/>
      <c r="B39" s="175" t="s">
        <v>161</v>
      </c>
    </row>
    <row r="40" spans="1:3" ht="30" customHeight="1">
      <c r="A40" s="149"/>
      <c r="B40" s="215" t="s">
        <v>160</v>
      </c>
      <c r="C40" s="215"/>
    </row>
    <row r="41" spans="1:3" ht="45" customHeight="1">
      <c r="A41" s="149"/>
      <c r="B41" s="219" t="s">
        <v>180</v>
      </c>
      <c r="C41" s="219"/>
    </row>
    <row r="42" spans="1:3" ht="15.75">
      <c r="A42" s="149"/>
      <c r="B42" s="164" t="s">
        <v>132</v>
      </c>
    </row>
    <row r="43" spans="1:3" ht="15.75">
      <c r="A43" s="149"/>
      <c r="B43" s="147" t="s">
        <v>141</v>
      </c>
    </row>
    <row r="44" spans="1:3" ht="30" customHeight="1">
      <c r="A44" s="149"/>
      <c r="B44" s="215" t="s">
        <v>184</v>
      </c>
      <c r="C44" s="215"/>
    </row>
    <row r="45" spans="1:3" ht="30" customHeight="1">
      <c r="A45" s="149"/>
      <c r="B45" s="215" t="s">
        <v>166</v>
      </c>
      <c r="C45" s="215"/>
    </row>
    <row r="46" spans="1:3" ht="30" customHeight="1">
      <c r="A46" s="149"/>
      <c r="B46" s="220" t="s">
        <v>162</v>
      </c>
      <c r="C46" s="220"/>
    </row>
    <row r="47" spans="1:3" ht="150" customHeight="1">
      <c r="A47" s="149"/>
      <c r="B47" s="218" t="s">
        <v>205</v>
      </c>
      <c r="C47" s="218"/>
    </row>
    <row r="48" spans="1:3" ht="30" customHeight="1">
      <c r="A48" s="149"/>
      <c r="B48" s="218" t="s">
        <v>163</v>
      </c>
      <c r="C48" s="218"/>
    </row>
    <row r="49" spans="1:16" ht="15.75">
      <c r="A49" s="149"/>
      <c r="B49" s="176" t="s">
        <v>164</v>
      </c>
      <c r="C49" s="176"/>
    </row>
    <row r="50" spans="1:16" ht="15.75">
      <c r="A50" s="149"/>
      <c r="B50" s="176" t="s">
        <v>165</v>
      </c>
      <c r="C50" s="176"/>
    </row>
    <row r="51" spans="1:16" ht="60" customHeight="1">
      <c r="A51" s="149"/>
      <c r="B51" s="219" t="s">
        <v>167</v>
      </c>
      <c r="C51" s="219"/>
    </row>
    <row r="52" spans="1:16" ht="30" customHeight="1">
      <c r="A52" s="149"/>
      <c r="B52" s="219" t="s">
        <v>168</v>
      </c>
      <c r="C52" s="219"/>
    </row>
    <row r="53" spans="1:16" ht="15.75">
      <c r="A53" s="149"/>
      <c r="B53" s="147" t="s">
        <v>138</v>
      </c>
    </row>
    <row r="54" spans="1:16" ht="15.75">
      <c r="A54" s="149"/>
      <c r="B54" s="147" t="s">
        <v>139</v>
      </c>
    </row>
    <row r="55" spans="1:16" ht="60" customHeight="1">
      <c r="A55" s="149"/>
      <c r="B55" s="217" t="s">
        <v>196</v>
      </c>
      <c r="C55" s="217"/>
    </row>
    <row r="56" spans="1:16" ht="15.75">
      <c r="A56" s="149"/>
      <c r="B56" s="177" t="s">
        <v>173</v>
      </c>
      <c r="C56" s="131"/>
    </row>
    <row r="57" spans="1:16" ht="15.75">
      <c r="A57" s="149"/>
      <c r="B57" s="177" t="s">
        <v>171</v>
      </c>
    </row>
    <row r="58" spans="1:16" ht="15.75">
      <c r="A58" s="149"/>
      <c r="B58" s="177" t="s">
        <v>172</v>
      </c>
    </row>
    <row r="59" spans="1:16" ht="45" customHeight="1">
      <c r="A59" s="149"/>
      <c r="B59" s="216" t="s">
        <v>197</v>
      </c>
      <c r="C59" s="216"/>
    </row>
    <row r="60" spans="1:16" ht="15.75">
      <c r="A60" s="149"/>
      <c r="B60" s="164" t="s">
        <v>48</v>
      </c>
    </row>
    <row r="61" spans="1:16" ht="45" customHeight="1">
      <c r="B61" s="215" t="s">
        <v>49</v>
      </c>
      <c r="C61" s="215"/>
    </row>
    <row r="63" spans="1:16" ht="21" customHeight="1">
      <c r="B63" s="13" t="s">
        <v>42</v>
      </c>
      <c r="C63" s="4"/>
      <c r="D63" s="4"/>
      <c r="E63" s="4"/>
      <c r="F63" s="4"/>
      <c r="G63" s="4"/>
      <c r="H63" s="4"/>
      <c r="I63" s="4"/>
      <c r="J63" s="4"/>
      <c r="K63" s="4"/>
      <c r="L63" s="4"/>
      <c r="M63" s="4"/>
      <c r="N63" s="4"/>
      <c r="O63" s="4"/>
      <c r="P63" s="4"/>
    </row>
    <row r="64" spans="1:16" ht="15.75" customHeight="1">
      <c r="A64" s="149"/>
      <c r="B64" s="202" t="s">
        <v>191</v>
      </c>
      <c r="C64" s="201" t="s">
        <v>193</v>
      </c>
      <c r="D64" s="4"/>
      <c r="E64" s="4"/>
      <c r="F64" s="4"/>
      <c r="G64" s="4"/>
      <c r="H64" s="4"/>
      <c r="I64" s="4"/>
      <c r="J64" s="4"/>
      <c r="K64" s="4"/>
      <c r="L64" s="4"/>
      <c r="M64" s="4"/>
      <c r="N64" s="4"/>
      <c r="O64" s="4"/>
      <c r="P64" s="4"/>
    </row>
    <row r="65" spans="1:16" ht="15.75">
      <c r="A65" s="149"/>
      <c r="B65" s="200" t="s">
        <v>169</v>
      </c>
      <c r="C65" s="205" t="s">
        <v>194</v>
      </c>
      <c r="D65" s="4"/>
      <c r="E65" s="4"/>
      <c r="F65" s="4"/>
      <c r="G65" s="4"/>
      <c r="H65" s="4"/>
      <c r="I65" s="4"/>
      <c r="J65" s="4"/>
      <c r="K65" s="4"/>
      <c r="L65" s="4"/>
      <c r="M65" s="4"/>
      <c r="N65" s="4"/>
      <c r="O65" s="4"/>
      <c r="P65" s="4"/>
    </row>
    <row r="66" spans="1:16" ht="15.75">
      <c r="A66" s="149"/>
      <c r="B66" s="200" t="s">
        <v>170</v>
      </c>
      <c r="C66" s="201" t="s">
        <v>114</v>
      </c>
      <c r="D66" s="4"/>
      <c r="E66" s="4"/>
      <c r="F66" s="4"/>
      <c r="G66" s="4"/>
      <c r="H66" s="4"/>
      <c r="I66" s="4"/>
      <c r="J66" s="4"/>
      <c r="K66" s="4"/>
      <c r="L66" s="4"/>
      <c r="M66" s="4"/>
      <c r="N66" s="4"/>
      <c r="O66" s="4"/>
      <c r="P66" s="4"/>
    </row>
    <row r="67" spans="1:16">
      <c r="B67" s="1" t="s">
        <v>202</v>
      </c>
      <c r="C67" s="201" t="s">
        <v>200</v>
      </c>
    </row>
    <row r="68" spans="1:16">
      <c r="B68" s="1" t="s">
        <v>230</v>
      </c>
      <c r="C68" s="205" t="s">
        <v>208</v>
      </c>
    </row>
    <row r="69" spans="1:16">
      <c r="B69" s="1" t="s">
        <v>203</v>
      </c>
      <c r="C69" s="201" t="s">
        <v>201</v>
      </c>
    </row>
    <row r="70" spans="1:16">
      <c r="B70" s="1" t="s">
        <v>206</v>
      </c>
      <c r="C70" s="206" t="s">
        <v>209</v>
      </c>
    </row>
  </sheetData>
  <mergeCells count="20">
    <mergeCell ref="B61:C61"/>
    <mergeCell ref="B6:C6"/>
    <mergeCell ref="B48:C48"/>
    <mergeCell ref="B47:C47"/>
    <mergeCell ref="B51:C51"/>
    <mergeCell ref="B52:C52"/>
    <mergeCell ref="B40:C40"/>
    <mergeCell ref="B44:C44"/>
    <mergeCell ref="B45:C45"/>
    <mergeCell ref="B46:C46"/>
    <mergeCell ref="B41:C41"/>
    <mergeCell ref="B8:C8"/>
    <mergeCell ref="B11:C11"/>
    <mergeCell ref="B14:C14"/>
    <mergeCell ref="B13:C13"/>
    <mergeCell ref="B17:C17"/>
    <mergeCell ref="B15:C15"/>
    <mergeCell ref="B12:C12"/>
    <mergeCell ref="B59:C59"/>
    <mergeCell ref="B55:C55"/>
  </mergeCells>
  <hyperlinks>
    <hyperlink ref="C64" r:id="rId1" xr:uid="{00000000-0004-0000-0100-000000000000}"/>
    <hyperlink ref="C65" r:id="rId2" xr:uid="{00000000-0004-0000-0100-000001000000}"/>
    <hyperlink ref="C66" r:id="rId3" xr:uid="{00000000-0004-0000-0100-000002000000}"/>
    <hyperlink ref="C67" r:id="rId4" xr:uid="{00000000-0004-0000-0100-000003000000}"/>
    <hyperlink ref="C68" r:id="rId5" xr:uid="{AED0CDCF-D855-45B1-B935-CAFF30F8A9E3}"/>
    <hyperlink ref="C70" r:id="rId6" xr:uid="{3F2DC884-4859-43DB-9D5B-7C11CBFC3F33}"/>
  </hyperlinks>
  <pageMargins left="0.23622047244094491" right="0.23622047244094491" top="0.74803149606299213" bottom="0.74803149606299213" header="0.31496062992125984" footer="0.31496062992125984"/>
  <pageSetup paperSize="9" scale="76" fitToHeight="0"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43"/>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16384" width="8.85546875" style="1"/>
  </cols>
  <sheetData>
    <row r="1" spans="1:2" s="4" customFormat="1" ht="23.25">
      <c r="A1" s="151"/>
      <c r="B1" s="57" t="str">
        <f>Admin!$B$1</f>
        <v>Cerebrovascular disease (ICD-10 I60–I69), 1907–2021</v>
      </c>
    </row>
    <row r="2" spans="1:2" s="6" customFormat="1" ht="21" customHeight="1">
      <c r="A2" s="163"/>
      <c r="B2" s="7" t="s">
        <v>36</v>
      </c>
    </row>
    <row r="42" spans="2:20">
      <c r="B42" s="63"/>
    </row>
    <row r="43" spans="2:20">
      <c r="B43" s="141"/>
      <c r="C43" s="63"/>
      <c r="D43" s="63"/>
      <c r="E43" s="63"/>
      <c r="F43" s="63"/>
      <c r="G43" s="63"/>
      <c r="H43" s="63"/>
      <c r="I43" s="63"/>
      <c r="J43" s="63"/>
      <c r="K43" s="63"/>
      <c r="L43" s="141"/>
      <c r="M43" s="63"/>
      <c r="N43" s="63"/>
      <c r="O43" s="63"/>
      <c r="P43" s="63"/>
      <c r="Q43" s="63"/>
      <c r="R43" s="63"/>
      <c r="S43" s="63"/>
      <c r="T43" s="63"/>
    </row>
  </sheetData>
  <pageMargins left="0.7" right="0.7" top="0.75" bottom="0.75" header="0.3" footer="0.3"/>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42"/>
  <sheetViews>
    <sheetView zoomScaleNormal="100" workbookViewId="0">
      <pane ySplit="2" topLeftCell="A3" activePane="bottomLeft" state="frozen"/>
      <selection pane="bottomLeft"/>
    </sheetView>
  </sheetViews>
  <sheetFormatPr defaultColWidth="8.85546875" defaultRowHeight="15"/>
  <cols>
    <col min="1" max="2" width="3.7109375" style="1" customWidth="1"/>
    <col min="3" max="3" width="8.85546875" style="1"/>
    <col min="4" max="4" width="6.7109375" style="1" customWidth="1"/>
    <col min="5" max="5" width="8.85546875" style="1"/>
    <col min="6" max="6" width="6.7109375" style="1" customWidth="1"/>
    <col min="7" max="7" width="8.85546875" style="1"/>
    <col min="8" max="8" width="6.7109375" style="1" customWidth="1"/>
    <col min="9" max="9" width="8.85546875" style="1"/>
    <col min="10" max="10" width="13.85546875" style="2" customWidth="1"/>
    <col min="11" max="11" width="3.7109375" style="2" customWidth="1"/>
    <col min="12" max="12" width="14.85546875" style="1" bestFit="1" customWidth="1"/>
    <col min="13" max="15" width="14.85546875" style="1" customWidth="1"/>
    <col min="16" max="16" width="3.7109375" style="1" customWidth="1"/>
    <col min="17" max="17" width="3.85546875" style="1" customWidth="1"/>
    <col min="18" max="16384" width="8.85546875" style="1"/>
  </cols>
  <sheetData>
    <row r="1" spans="1:16" s="4" customFormat="1" ht="23.25">
      <c r="A1" s="151"/>
      <c r="B1" s="57" t="str">
        <f>Admin!$B$1</f>
        <v>Cerebrovascular disease (ICD-10 I60–I69), 1907–2021</v>
      </c>
      <c r="J1" s="45"/>
      <c r="K1" s="45"/>
    </row>
    <row r="2" spans="1:16" s="6" customFormat="1" ht="23.25">
      <c r="A2" s="163"/>
      <c r="B2" s="7" t="s">
        <v>131</v>
      </c>
      <c r="J2" s="44"/>
      <c r="K2" s="44"/>
    </row>
    <row r="4" spans="1:16">
      <c r="B4" s="25"/>
      <c r="C4" s="26"/>
      <c r="D4" s="26"/>
      <c r="E4" s="26"/>
      <c r="F4" s="26"/>
      <c r="G4" s="26"/>
      <c r="H4" s="26"/>
      <c r="I4" s="26"/>
      <c r="J4" s="46"/>
      <c r="K4" s="46"/>
      <c r="L4" s="26"/>
      <c r="M4" s="26"/>
      <c r="N4" s="26"/>
      <c r="O4" s="26"/>
      <c r="P4" s="27"/>
    </row>
    <row r="5" spans="1:16" ht="14.45" customHeight="1">
      <c r="B5" s="30"/>
      <c r="C5" s="37" t="str">
        <f>Admin!$B$181</f>
        <v>Average annual and total change in mortality rates</v>
      </c>
      <c r="D5" s="28"/>
      <c r="E5" s="28"/>
      <c r="F5" s="28"/>
      <c r="G5" s="28"/>
      <c r="H5" s="28"/>
      <c r="I5" s="28"/>
      <c r="J5" s="47"/>
      <c r="K5" s="47"/>
      <c r="L5" s="236" t="str">
        <f>Admin!$B$202</f>
        <v>Average annual and total change in mortality rates for Cerebrovascular disease (ICD-10 I60–I69) in Australia, 1907–2021.</v>
      </c>
      <c r="M5" s="236"/>
      <c r="N5" s="236"/>
      <c r="O5" s="236"/>
      <c r="P5" s="40"/>
    </row>
    <row r="6" spans="1:16">
      <c r="B6" s="30"/>
      <c r="C6" s="28"/>
      <c r="D6" s="28"/>
      <c r="E6" s="28"/>
      <c r="F6" s="28"/>
      <c r="G6" s="28"/>
      <c r="H6" s="28"/>
      <c r="I6" s="28"/>
      <c r="J6" s="48"/>
      <c r="K6" s="48"/>
      <c r="L6" s="236"/>
      <c r="M6" s="236"/>
      <c r="N6" s="236"/>
      <c r="O6" s="236"/>
      <c r="P6" s="40"/>
    </row>
    <row r="7" spans="1:16">
      <c r="B7" s="30"/>
      <c r="C7" s="38" t="s">
        <v>81</v>
      </c>
      <c r="D7" s="28"/>
      <c r="E7" s="28"/>
      <c r="F7" s="32"/>
      <c r="G7" s="28" t="s">
        <v>113</v>
      </c>
      <c r="H7" s="28"/>
      <c r="I7" s="28"/>
      <c r="J7" s="48"/>
      <c r="K7" s="48"/>
      <c r="L7" s="237"/>
      <c r="M7" s="237"/>
      <c r="N7" s="237"/>
      <c r="O7" s="237"/>
      <c r="P7" s="40"/>
    </row>
    <row r="8" spans="1:16">
      <c r="B8" s="30"/>
      <c r="C8" s="225" t="str">
        <f xml:space="preserve"> "(Data available for " &amp;Admin!$D$6&amp; " to " &amp;Admin!$D$8 &amp;")"</f>
        <v>(Data available for 1907 to 2021)</v>
      </c>
      <c r="D8" s="225"/>
      <c r="E8" s="225"/>
      <c r="F8" s="225"/>
      <c r="G8" s="225"/>
      <c r="H8" s="225"/>
      <c r="I8" s="28"/>
      <c r="J8" s="48"/>
      <c r="K8" s="48"/>
      <c r="L8" s="234" t="s">
        <v>68</v>
      </c>
      <c r="M8" s="238" t="s">
        <v>1</v>
      </c>
      <c r="N8" s="238" t="s">
        <v>3</v>
      </c>
      <c r="O8" s="238" t="s">
        <v>4</v>
      </c>
      <c r="P8" s="221"/>
    </row>
    <row r="9" spans="1:16">
      <c r="B9" s="30"/>
      <c r="C9" s="225"/>
      <c r="D9" s="225"/>
      <c r="E9" s="225"/>
      <c r="F9" s="225"/>
      <c r="G9" s="225"/>
      <c r="H9" s="225"/>
      <c r="I9" s="28"/>
      <c r="J9" s="48"/>
      <c r="K9" s="48"/>
      <c r="L9" s="235"/>
      <c r="M9" s="239"/>
      <c r="N9" s="239"/>
      <c r="O9" s="239"/>
      <c r="P9" s="221"/>
    </row>
    <row r="10" spans="1:16">
      <c r="B10" s="30"/>
      <c r="C10" s="64">
        <v>1907</v>
      </c>
      <c r="D10" s="28"/>
      <c r="E10" s="28"/>
      <c r="F10" s="28"/>
      <c r="G10" s="64">
        <v>2021</v>
      </c>
      <c r="H10" s="28"/>
      <c r="I10" s="28"/>
      <c r="J10" s="233" t="s">
        <v>118</v>
      </c>
      <c r="K10" s="60"/>
      <c r="L10" s="224" t="str">
        <f>Admin!$C$191</f>
        <v>1907 – 2021</v>
      </c>
      <c r="M10" s="227">
        <f>Admin!F$187</f>
        <v>-1.3274650299511137E-2</v>
      </c>
      <c r="N10" s="227">
        <f>Admin!G$187</f>
        <v>-1.3505909154326368E-2</v>
      </c>
      <c r="O10" s="227">
        <f>Admin!H$187</f>
        <v>-1.3312998033982781E-2</v>
      </c>
      <c r="P10" s="29"/>
    </row>
    <row r="11" spans="1:16">
      <c r="B11" s="30"/>
      <c r="C11" s="28"/>
      <c r="D11" s="28"/>
      <c r="E11" s="28"/>
      <c r="F11" s="28"/>
      <c r="G11" s="28"/>
      <c r="H11" s="28"/>
      <c r="I11" s="28"/>
      <c r="J11" s="233"/>
      <c r="K11" s="60"/>
      <c r="L11" s="225"/>
      <c r="M11" s="228"/>
      <c r="N11" s="229"/>
      <c r="O11" s="229"/>
      <c r="P11" s="29"/>
    </row>
    <row r="12" spans="1:16">
      <c r="B12" s="30"/>
      <c r="C12" s="28"/>
      <c r="D12" s="28"/>
      <c r="E12" s="28"/>
      <c r="F12" s="28"/>
      <c r="G12" s="28"/>
      <c r="H12" s="28"/>
      <c r="I12" s="28"/>
      <c r="J12" s="232" t="s">
        <v>117</v>
      </c>
      <c r="K12" s="59"/>
      <c r="L12" s="224" t="str">
        <f>Admin!$C$191</f>
        <v>1907 – 2021</v>
      </c>
      <c r="M12" s="227">
        <f>Admin!F$186</f>
        <v>-0.78204011568708731</v>
      </c>
      <c r="N12" s="227">
        <f>Admin!G$186</f>
        <v>-0.78778716420579364</v>
      </c>
      <c r="O12" s="227">
        <f>Admin!H$186</f>
        <v>-0.78300365970783148</v>
      </c>
      <c r="P12" s="29"/>
    </row>
    <row r="13" spans="1:16">
      <c r="B13" s="30"/>
      <c r="C13" s="28"/>
      <c r="D13" s="28"/>
      <c r="E13" s="28"/>
      <c r="F13" s="28"/>
      <c r="G13" s="28"/>
      <c r="H13" s="28"/>
      <c r="I13" s="28"/>
      <c r="J13" s="232"/>
      <c r="K13" s="59"/>
      <c r="L13" s="226"/>
      <c r="M13" s="229"/>
      <c r="N13" s="229"/>
      <c r="O13" s="229"/>
      <c r="P13" s="29"/>
    </row>
    <row r="14" spans="1:16">
      <c r="B14" s="30"/>
      <c r="C14" s="28"/>
      <c r="D14" s="28"/>
      <c r="E14" s="28"/>
      <c r="F14" s="28"/>
      <c r="G14" s="28"/>
      <c r="H14" s="28"/>
      <c r="I14" s="28"/>
      <c r="J14" s="48"/>
      <c r="K14" s="48"/>
      <c r="L14" s="28"/>
      <c r="M14" s="28"/>
      <c r="N14" s="28"/>
      <c r="O14" s="28"/>
      <c r="P14" s="29"/>
    </row>
    <row r="15" spans="1:16" ht="14.45" customHeight="1">
      <c r="B15" s="30"/>
      <c r="C15" s="28"/>
      <c r="D15" s="28"/>
      <c r="E15" s="28"/>
      <c r="F15" s="28"/>
      <c r="G15" s="28"/>
      <c r="H15" s="28"/>
      <c r="I15" s="28"/>
      <c r="J15" s="49" t="s">
        <v>69</v>
      </c>
      <c r="K15" s="49"/>
      <c r="L15" s="246" t="str">
        <f>Admin!$B$194</f>
        <v>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v>
      </c>
      <c r="M15" s="246"/>
      <c r="N15" s="246"/>
      <c r="O15" s="246"/>
      <c r="P15" s="39"/>
    </row>
    <row r="16" spans="1:16" ht="14.45" customHeight="1">
      <c r="B16" s="30"/>
      <c r="C16" s="28"/>
      <c r="D16" s="28"/>
      <c r="E16" s="28"/>
      <c r="F16" s="28"/>
      <c r="G16" s="28"/>
      <c r="H16" s="28"/>
      <c r="I16" s="28"/>
      <c r="J16" s="48"/>
      <c r="K16" s="48"/>
      <c r="L16" s="246"/>
      <c r="M16" s="246"/>
      <c r="N16" s="246"/>
      <c r="O16" s="246"/>
      <c r="P16" s="39"/>
    </row>
    <row r="17" spans="2:16">
      <c r="B17" s="30"/>
      <c r="C17" s="28"/>
      <c r="D17" s="28"/>
      <c r="E17" s="28"/>
      <c r="F17" s="28"/>
      <c r="G17" s="28"/>
      <c r="H17" s="28"/>
      <c r="I17" s="28"/>
      <c r="J17" s="48"/>
      <c r="K17" s="48"/>
      <c r="L17" s="246"/>
      <c r="M17" s="246"/>
      <c r="N17" s="246"/>
      <c r="O17" s="246"/>
      <c r="P17" s="39"/>
    </row>
    <row r="18" spans="2:16">
      <c r="B18" s="30"/>
      <c r="C18" s="28"/>
      <c r="D18" s="28"/>
      <c r="E18" s="28"/>
      <c r="F18" s="28"/>
      <c r="G18" s="28"/>
      <c r="H18" s="28"/>
      <c r="I18" s="28"/>
      <c r="J18" s="48"/>
      <c r="K18" s="48"/>
      <c r="L18" s="246"/>
      <c r="M18" s="246"/>
      <c r="N18" s="246"/>
      <c r="O18" s="246"/>
      <c r="P18" s="39"/>
    </row>
    <row r="19" spans="2:16">
      <c r="B19" s="30"/>
      <c r="C19" s="28"/>
      <c r="D19" s="28"/>
      <c r="E19" s="28"/>
      <c r="F19" s="28"/>
      <c r="G19" s="28"/>
      <c r="H19" s="28"/>
      <c r="I19" s="28"/>
      <c r="J19" s="48"/>
      <c r="K19" s="48"/>
      <c r="L19" s="246"/>
      <c r="M19" s="246"/>
      <c r="N19" s="246"/>
      <c r="O19" s="246"/>
      <c r="P19" s="39"/>
    </row>
    <row r="20" spans="2:16">
      <c r="B20" s="30"/>
      <c r="C20" s="28"/>
      <c r="D20" s="28"/>
      <c r="E20" s="28"/>
      <c r="F20" s="28"/>
      <c r="G20" s="28"/>
      <c r="H20" s="28"/>
      <c r="I20" s="28"/>
      <c r="J20" s="48"/>
      <c r="K20" s="48"/>
      <c r="L20" s="246"/>
      <c r="M20" s="246"/>
      <c r="N20" s="246"/>
      <c r="O20" s="246"/>
      <c r="P20" s="39"/>
    </row>
    <row r="21" spans="2:16">
      <c r="B21" s="30"/>
      <c r="C21" s="28"/>
      <c r="D21" s="28"/>
      <c r="E21" s="28"/>
      <c r="F21" s="28"/>
      <c r="G21" s="28"/>
      <c r="H21" s="28"/>
      <c r="I21" s="28"/>
      <c r="J21" s="48"/>
      <c r="K21" s="48"/>
      <c r="L21" s="246"/>
      <c r="M21" s="246"/>
      <c r="N21" s="246"/>
      <c r="O21" s="246"/>
      <c r="P21" s="39"/>
    </row>
    <row r="22" spans="2:16">
      <c r="B22" s="30"/>
      <c r="C22" s="28"/>
      <c r="D22" s="28"/>
      <c r="E22" s="28"/>
      <c r="F22" s="28"/>
      <c r="G22" s="28"/>
      <c r="H22" s="28"/>
      <c r="I22" s="28"/>
      <c r="J22" s="48"/>
      <c r="K22" s="48"/>
      <c r="L22" s="246"/>
      <c r="M22" s="246"/>
      <c r="N22" s="246"/>
      <c r="O22" s="246"/>
      <c r="P22" s="39"/>
    </row>
    <row r="23" spans="2:16">
      <c r="B23" s="30"/>
      <c r="C23" s="28"/>
      <c r="D23" s="28"/>
      <c r="E23" s="28"/>
      <c r="F23" s="28"/>
      <c r="G23" s="28"/>
      <c r="H23" s="28"/>
      <c r="I23" s="28"/>
      <c r="J23" s="48"/>
      <c r="K23" s="48"/>
      <c r="L23" s="61"/>
      <c r="M23" s="61"/>
      <c r="N23" s="61"/>
      <c r="O23" s="61"/>
      <c r="P23" s="39"/>
    </row>
    <row r="24" spans="2:16" ht="14.45" customHeight="1">
      <c r="B24" s="30"/>
      <c r="C24" s="28"/>
      <c r="D24" s="28"/>
      <c r="E24" s="28"/>
      <c r="F24" s="28"/>
      <c r="G24" s="28"/>
      <c r="H24" s="28"/>
      <c r="I24" s="28"/>
      <c r="J24" s="48"/>
      <c r="K24" s="48"/>
      <c r="L24" s="246" t="s">
        <v>76</v>
      </c>
      <c r="M24" s="246"/>
      <c r="N24" s="246"/>
      <c r="O24" s="246"/>
      <c r="P24" s="39"/>
    </row>
    <row r="25" spans="2:16">
      <c r="B25" s="30"/>
      <c r="C25" s="28"/>
      <c r="D25" s="28"/>
      <c r="E25" s="28"/>
      <c r="F25" s="28"/>
      <c r="G25" s="28"/>
      <c r="H25" s="28"/>
      <c r="I25" s="28"/>
      <c r="J25" s="48"/>
      <c r="K25" s="48"/>
      <c r="L25" s="246"/>
      <c r="M25" s="246"/>
      <c r="N25" s="246"/>
      <c r="O25" s="246"/>
      <c r="P25" s="39"/>
    </row>
    <row r="26" spans="2:16">
      <c r="B26" s="33"/>
      <c r="C26" s="31"/>
      <c r="D26" s="31"/>
      <c r="E26" s="31"/>
      <c r="F26" s="31"/>
      <c r="G26" s="31"/>
      <c r="H26" s="31"/>
      <c r="I26" s="31"/>
      <c r="J26" s="50"/>
      <c r="K26" s="50"/>
      <c r="L26" s="247"/>
      <c r="M26" s="247"/>
      <c r="N26" s="247"/>
      <c r="O26" s="247"/>
      <c r="P26" s="34"/>
    </row>
    <row r="28" spans="2:16">
      <c r="B28" s="15"/>
      <c r="C28" s="16"/>
      <c r="D28" s="16"/>
      <c r="E28" s="16"/>
      <c r="F28" s="16"/>
      <c r="G28" s="16"/>
      <c r="H28" s="16"/>
      <c r="I28" s="16"/>
      <c r="J28" s="51"/>
      <c r="K28" s="51"/>
      <c r="L28" s="16"/>
      <c r="M28" s="16"/>
      <c r="N28" s="16"/>
      <c r="O28" s="16"/>
      <c r="P28" s="22"/>
    </row>
    <row r="29" spans="2:16" ht="14.45" customHeight="1">
      <c r="B29" s="18"/>
      <c r="C29" s="35" t="str">
        <f>Admin!$B$205</f>
        <v>Aggregated age-specific mortality rates</v>
      </c>
      <c r="D29" s="19"/>
      <c r="E29" s="17"/>
      <c r="F29" s="17"/>
      <c r="G29" s="17"/>
      <c r="H29" s="17"/>
      <c r="I29" s="17"/>
      <c r="J29" s="52"/>
      <c r="K29" s="52"/>
      <c r="L29" s="249" t="str">
        <f>Admin!B233</f>
        <v>Age-specific mortality rates (per 100,000 population) for Cerebrovascular disease (ICD-10 I60–I69) in Australia, 1907–2021, 0–4 to 85+ years.</v>
      </c>
      <c r="M29" s="249"/>
      <c r="N29" s="249"/>
      <c r="O29" s="249"/>
      <c r="P29" s="42"/>
    </row>
    <row r="30" spans="2:16">
      <c r="B30" s="18"/>
      <c r="C30" s="36"/>
      <c r="D30" s="17"/>
      <c r="E30" s="17"/>
      <c r="F30" s="17"/>
      <c r="G30" s="17"/>
      <c r="H30" s="17"/>
      <c r="I30" s="17"/>
      <c r="J30" s="52"/>
      <c r="K30" s="52"/>
      <c r="L30" s="249"/>
      <c r="M30" s="249"/>
      <c r="N30" s="249"/>
      <c r="O30" s="249"/>
      <c r="P30" s="42"/>
    </row>
    <row r="31" spans="2:16">
      <c r="B31" s="18"/>
      <c r="C31" s="36" t="s">
        <v>82</v>
      </c>
      <c r="D31" s="17"/>
      <c r="E31" s="17"/>
      <c r="F31" s="17"/>
      <c r="G31" s="17" t="s">
        <v>83</v>
      </c>
      <c r="H31" s="17"/>
      <c r="I31" s="17"/>
      <c r="J31" s="52"/>
      <c r="K31" s="52"/>
      <c r="L31" s="250"/>
      <c r="M31" s="250"/>
      <c r="N31" s="250"/>
      <c r="O31" s="250"/>
      <c r="P31" s="42"/>
    </row>
    <row r="32" spans="2:16">
      <c r="B32" s="18"/>
      <c r="C32" s="222" t="str">
        <f xml:space="preserve"> "(Data available for " &amp;Admin!$D$6&amp; " to " &amp;Admin!$D$8 &amp;")"</f>
        <v>(Data available for 1907 to 2021)</v>
      </c>
      <c r="D32" s="222"/>
      <c r="E32" s="222"/>
      <c r="F32" s="222"/>
      <c r="G32" s="223" t="s">
        <v>119</v>
      </c>
      <c r="H32" s="223"/>
      <c r="I32" s="223" t="s">
        <v>120</v>
      </c>
      <c r="J32" s="223"/>
      <c r="K32" s="58"/>
      <c r="L32" s="230" t="s">
        <v>84</v>
      </c>
      <c r="M32" s="242" t="s">
        <v>1</v>
      </c>
      <c r="N32" s="242" t="s">
        <v>3</v>
      </c>
      <c r="O32" s="242" t="s">
        <v>4</v>
      </c>
      <c r="P32" s="23"/>
    </row>
    <row r="33" spans="2:16">
      <c r="B33" s="18"/>
      <c r="C33" s="222"/>
      <c r="D33" s="222"/>
      <c r="E33" s="222"/>
      <c r="F33" s="222"/>
      <c r="G33" s="223"/>
      <c r="H33" s="223"/>
      <c r="I33" s="223"/>
      <c r="J33" s="223"/>
      <c r="K33" s="58"/>
      <c r="L33" s="231"/>
      <c r="M33" s="243"/>
      <c r="N33" s="243"/>
      <c r="O33" s="243"/>
      <c r="P33" s="23"/>
    </row>
    <row r="34" spans="2:16">
      <c r="B34" s="18"/>
      <c r="C34" s="64">
        <v>1907</v>
      </c>
      <c r="D34" s="17"/>
      <c r="E34" s="64">
        <v>2021</v>
      </c>
      <c r="F34" s="17"/>
      <c r="G34" s="64" t="s">
        <v>6</v>
      </c>
      <c r="H34" s="17"/>
      <c r="I34" s="65" t="s">
        <v>23</v>
      </c>
      <c r="J34" s="52"/>
      <c r="K34" s="52"/>
      <c r="L34" s="240" t="str">
        <f>Admin!$C$219</f>
        <v>1907 – 2021</v>
      </c>
      <c r="M34" s="244">
        <f ca="1">Admin!F$215</f>
        <v>62.380296766916977</v>
      </c>
      <c r="N34" s="244">
        <f ca="1">Admin!G$215</f>
        <v>86.54906851262956</v>
      </c>
      <c r="O34" s="244">
        <f ca="1">Admin!H$215</f>
        <v>74.443132737515512</v>
      </c>
      <c r="P34" s="23"/>
    </row>
    <row r="35" spans="2:16">
      <c r="B35" s="18"/>
      <c r="C35" s="17"/>
      <c r="D35" s="17"/>
      <c r="E35" s="17"/>
      <c r="F35" s="17"/>
      <c r="G35" s="17"/>
      <c r="H35" s="17"/>
      <c r="I35" s="17"/>
      <c r="J35" s="52"/>
      <c r="K35" s="52"/>
      <c r="L35" s="241"/>
      <c r="M35" s="245"/>
      <c r="N35" s="245"/>
      <c r="O35" s="245"/>
      <c r="P35" s="23"/>
    </row>
    <row r="36" spans="2:16">
      <c r="B36" s="18"/>
      <c r="C36" s="17"/>
      <c r="D36" s="17"/>
      <c r="E36" s="17"/>
      <c r="F36" s="17"/>
      <c r="G36" s="17"/>
      <c r="H36" s="17"/>
      <c r="I36" s="17"/>
      <c r="J36" s="52"/>
      <c r="K36" s="52"/>
      <c r="L36" s="17"/>
      <c r="M36" s="17"/>
      <c r="N36" s="17"/>
      <c r="O36" s="17"/>
      <c r="P36" s="23"/>
    </row>
    <row r="37" spans="2:16" ht="14.45" customHeight="1">
      <c r="B37" s="18"/>
      <c r="C37" s="17"/>
      <c r="D37" s="17"/>
      <c r="E37" s="17"/>
      <c r="F37" s="17"/>
      <c r="G37" s="17"/>
      <c r="H37" s="17"/>
      <c r="I37" s="17"/>
      <c r="J37" s="53" t="s">
        <v>69</v>
      </c>
      <c r="K37" s="53"/>
      <c r="L37" s="248" t="str">
        <f>Admin!$B$222</f>
        <v>Provides an age-specific mortality rate (per 100,000 population) for selected range of years and age groups.</v>
      </c>
      <c r="M37" s="248"/>
      <c r="N37" s="248"/>
      <c r="O37" s="248"/>
      <c r="P37" s="43"/>
    </row>
    <row r="38" spans="2:16" ht="14.45" customHeight="1">
      <c r="B38" s="18"/>
      <c r="C38" s="17"/>
      <c r="D38" s="17"/>
      <c r="E38" s="17"/>
      <c r="F38" s="17"/>
      <c r="G38" s="17"/>
      <c r="H38" s="17"/>
      <c r="I38" s="17"/>
      <c r="J38" s="53"/>
      <c r="K38" s="53"/>
      <c r="L38" s="248"/>
      <c r="M38" s="248"/>
      <c r="N38" s="248"/>
      <c r="O38" s="248"/>
      <c r="P38" s="43"/>
    </row>
    <row r="39" spans="2:16">
      <c r="B39" s="18"/>
      <c r="C39" s="17"/>
      <c r="D39" s="17"/>
      <c r="E39" s="17"/>
      <c r="F39" s="17"/>
      <c r="G39" s="17"/>
      <c r="H39" s="17"/>
      <c r="I39" s="17"/>
      <c r="J39" s="52"/>
      <c r="K39" s="52"/>
      <c r="L39" s="248"/>
      <c r="M39" s="248"/>
      <c r="N39" s="248"/>
      <c r="O39" s="248"/>
      <c r="P39" s="43"/>
    </row>
    <row r="40" spans="2:16">
      <c r="B40" s="18"/>
      <c r="C40" s="17"/>
      <c r="D40" s="17"/>
      <c r="E40" s="17"/>
      <c r="F40" s="17"/>
      <c r="G40" s="17"/>
      <c r="H40" s="17"/>
      <c r="I40" s="17"/>
      <c r="J40" s="52"/>
      <c r="K40" s="52"/>
      <c r="L40" s="17"/>
      <c r="M40" s="17"/>
      <c r="N40" s="17"/>
      <c r="O40" s="17"/>
      <c r="P40" s="23"/>
    </row>
    <row r="41" spans="2:16">
      <c r="B41" s="18"/>
      <c r="C41" s="17"/>
      <c r="D41" s="17"/>
      <c r="E41" s="17"/>
      <c r="F41" s="17"/>
      <c r="G41" s="17"/>
      <c r="H41" s="17"/>
      <c r="I41" s="17"/>
      <c r="J41" s="52"/>
      <c r="K41" s="52"/>
      <c r="L41" s="248" t="s">
        <v>86</v>
      </c>
      <c r="M41" s="248"/>
      <c r="N41" s="248"/>
      <c r="O41" s="248"/>
      <c r="P41" s="41"/>
    </row>
    <row r="42" spans="2:16">
      <c r="B42" s="21"/>
      <c r="C42" s="20"/>
      <c r="D42" s="20"/>
      <c r="E42" s="20"/>
      <c r="F42" s="20"/>
      <c r="G42" s="20"/>
      <c r="H42" s="20"/>
      <c r="I42" s="20"/>
      <c r="J42" s="54"/>
      <c r="K42" s="54"/>
      <c r="L42" s="20"/>
      <c r="M42" s="20"/>
      <c r="N42" s="20"/>
      <c r="O42" s="20"/>
      <c r="P42" s="24"/>
    </row>
  </sheetData>
  <dataConsolidate/>
  <mergeCells count="33">
    <mergeCell ref="I32:J33"/>
    <mergeCell ref="L24:O26"/>
    <mergeCell ref="L15:O22"/>
    <mergeCell ref="L41:O41"/>
    <mergeCell ref="L29:O31"/>
    <mergeCell ref="L37:O39"/>
    <mergeCell ref="L5:O7"/>
    <mergeCell ref="O8:O9"/>
    <mergeCell ref="N8:N9"/>
    <mergeCell ref="M8:M9"/>
    <mergeCell ref="L34:L35"/>
    <mergeCell ref="M32:M33"/>
    <mergeCell ref="N32:N33"/>
    <mergeCell ref="O32:O33"/>
    <mergeCell ref="M34:M35"/>
    <mergeCell ref="N34:N35"/>
    <mergeCell ref="O34:O35"/>
    <mergeCell ref="P8:P9"/>
    <mergeCell ref="C32:F33"/>
    <mergeCell ref="G32:H33"/>
    <mergeCell ref="L10:L11"/>
    <mergeCell ref="L12:L13"/>
    <mergeCell ref="M10:M11"/>
    <mergeCell ref="N10:N11"/>
    <mergeCell ref="O10:O11"/>
    <mergeCell ref="M12:M13"/>
    <mergeCell ref="N12:N13"/>
    <mergeCell ref="O12:O13"/>
    <mergeCell ref="L32:L33"/>
    <mergeCell ref="J12:J13"/>
    <mergeCell ref="J10:J11"/>
    <mergeCell ref="C8:H9"/>
    <mergeCell ref="L8:L9"/>
  </mergeCells>
  <pageMargins left="0.25" right="0.25" top="0.75" bottom="0.75" header="0.3" footer="0.3"/>
  <pageSetup paperSize="9" scale="6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Admin!$F$11:$F$28</xm:f>
          </x14:formula1>
          <xm:sqref>I34 G34</xm:sqref>
        </x14:dataValidation>
        <x14:dataValidation type="list" allowBlank="1" showInputMessage="1" showErrorMessage="1" xr:uid="{00000000-0002-0000-0300-000001000000}">
          <x14:formula1>
            <xm:f>INDIRECT(Admin!$E$24,1)</xm:f>
          </x14:formula1>
          <xm:sqref>C10 C34 G10 E34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Y132"/>
  <sheetViews>
    <sheetView zoomScaleNormal="100" workbookViewId="0">
      <pane ySplit="6" topLeftCell="A7" activePane="bottomLeft" state="frozen"/>
      <selection pane="bottomLeft"/>
    </sheetView>
  </sheetViews>
  <sheetFormatPr defaultColWidth="8.85546875" defaultRowHeight="15"/>
  <cols>
    <col min="1" max="1" width="3.7109375" style="62" customWidth="1"/>
    <col min="2" max="2" width="8.85546875" style="1"/>
    <col min="3" max="3" width="11.85546875" style="66" bestFit="1" customWidth="1"/>
    <col min="4" max="4" width="12.7109375" style="66" customWidth="1"/>
    <col min="5" max="5" width="14.7109375" style="66" bestFit="1" customWidth="1"/>
    <col min="6" max="6" width="19" style="66" bestFit="1" customWidth="1"/>
    <col min="7" max="7" width="14.140625" style="66" bestFit="1" customWidth="1"/>
    <col min="8" max="8" width="11.28515625" style="66" bestFit="1" customWidth="1"/>
    <col min="9" max="9" width="10.28515625" style="66" bestFit="1" customWidth="1"/>
    <col min="10" max="10" width="12.7109375" style="66" customWidth="1"/>
    <col min="11" max="11" width="13.7109375" style="66" bestFit="1" customWidth="1"/>
    <col min="12" max="12" width="13.28515625" style="66" bestFit="1" customWidth="1"/>
    <col min="13" max="13" width="11.7109375" style="66" customWidth="1"/>
    <col min="14" max="14" width="17.7109375" style="66" bestFit="1" customWidth="1"/>
    <col min="15" max="15" width="17.7109375" style="212" bestFit="1" customWidth="1"/>
    <col min="16" max="16" width="13.140625" style="212" customWidth="1"/>
    <col min="17" max="17" width="8.85546875" style="62" customWidth="1"/>
    <col min="18" max="18" width="8.85546875" style="1"/>
    <col min="19" max="19" width="11.85546875" style="66" bestFit="1" customWidth="1"/>
    <col min="20" max="20" width="12.42578125" style="66" bestFit="1" customWidth="1"/>
    <col min="21" max="21" width="14.7109375" style="66" bestFit="1" customWidth="1"/>
    <col min="22" max="22" width="19" style="66" bestFit="1" customWidth="1"/>
    <col min="23" max="23" width="14.140625" style="66" bestFit="1" customWidth="1"/>
    <col min="24" max="24" width="11.28515625" style="66" bestFit="1" customWidth="1"/>
    <col min="25" max="25" width="10.28515625" style="66" bestFit="1" customWidth="1"/>
    <col min="26" max="26" width="12.7109375" style="66" bestFit="1" customWidth="1"/>
    <col min="27" max="27" width="13.7109375" style="66" bestFit="1" customWidth="1"/>
    <col min="28" max="28" width="13.28515625" style="66" bestFit="1" customWidth="1"/>
    <col min="29" max="29" width="11.7109375" style="66" customWidth="1"/>
    <col min="30" max="30" width="17.7109375" style="66" bestFit="1" customWidth="1"/>
    <col min="31" max="31" width="17.7109375" style="212" bestFit="1" customWidth="1"/>
    <col min="32" max="32" width="13.140625" style="212" bestFit="1" customWidth="1"/>
    <col min="33" max="33" width="8.85546875" style="62" customWidth="1"/>
    <col min="34" max="34" width="8.85546875" style="1"/>
    <col min="35" max="35" width="11.85546875" style="66" bestFit="1" customWidth="1"/>
    <col min="36" max="36" width="12.42578125" style="66" bestFit="1" customWidth="1"/>
    <col min="37" max="37" width="14.7109375" style="66" bestFit="1" customWidth="1"/>
    <col min="38" max="38" width="19" style="66" bestFit="1" customWidth="1"/>
    <col min="39" max="39" width="14.140625" style="66" bestFit="1" customWidth="1"/>
    <col min="40" max="40" width="11.28515625" style="66" bestFit="1" customWidth="1"/>
    <col min="41" max="41" width="10.28515625" style="66" bestFit="1" customWidth="1"/>
    <col min="42" max="42" width="12.7109375" style="66" bestFit="1" customWidth="1"/>
    <col min="43" max="43" width="13.7109375" style="66" bestFit="1" customWidth="1"/>
    <col min="44" max="44" width="13.28515625" style="66" bestFit="1" customWidth="1"/>
    <col min="45" max="45" width="11.7109375" style="66" customWidth="1"/>
    <col min="46" max="46" width="17.7109375" style="66" bestFit="1" customWidth="1"/>
    <col min="47" max="47" width="17.7109375" style="212" bestFit="1" customWidth="1"/>
    <col min="48" max="48" width="13.140625" style="212" bestFit="1" customWidth="1"/>
    <col min="49" max="49" width="8.42578125" style="66" bestFit="1" customWidth="1"/>
    <col min="50" max="50" width="8.85546875" style="62"/>
    <col min="51" max="51" width="8.85546875" style="1"/>
    <col min="52" max="52" width="3.85546875" style="62" customWidth="1"/>
    <col min="53" max="16384" width="8.85546875" style="62"/>
  </cols>
  <sheetData>
    <row r="1" spans="1:51" s="4" customFormat="1" ht="23.25">
      <c r="A1" s="151"/>
      <c r="B1" s="57" t="s">
        <v>212</v>
      </c>
      <c r="C1" s="45"/>
      <c r="D1" s="45"/>
      <c r="E1" s="45"/>
      <c r="F1" s="45"/>
      <c r="G1" s="45"/>
      <c r="H1" s="45"/>
      <c r="I1" s="45"/>
      <c r="J1" s="45"/>
      <c r="K1" s="45"/>
      <c r="L1" s="45"/>
      <c r="M1" s="45"/>
      <c r="N1" s="45"/>
      <c r="O1" s="208"/>
      <c r="P1" s="208"/>
      <c r="S1" s="45"/>
      <c r="T1" s="45"/>
      <c r="U1" s="45"/>
      <c r="V1" s="45"/>
      <c r="W1" s="45"/>
      <c r="X1" s="45"/>
      <c r="Y1" s="45"/>
      <c r="Z1" s="45"/>
      <c r="AA1" s="45"/>
      <c r="AB1" s="45"/>
      <c r="AC1" s="45"/>
      <c r="AD1" s="45"/>
      <c r="AE1" s="208"/>
      <c r="AF1" s="208"/>
      <c r="AI1" s="45"/>
      <c r="AJ1" s="45"/>
      <c r="AK1" s="45"/>
      <c r="AL1" s="45"/>
      <c r="AM1" s="45"/>
      <c r="AN1" s="45"/>
      <c r="AO1" s="45"/>
      <c r="AP1" s="45"/>
      <c r="AQ1" s="45"/>
      <c r="AR1" s="45"/>
      <c r="AS1" s="45"/>
      <c r="AT1" s="45"/>
      <c r="AU1" s="208"/>
      <c r="AV1" s="208"/>
      <c r="AW1" s="45"/>
    </row>
    <row r="2" spans="1:51" s="6" customFormat="1" ht="23.25">
      <c r="A2" s="163"/>
      <c r="B2" s="7" t="s">
        <v>30</v>
      </c>
      <c r="C2" s="44"/>
      <c r="D2" s="44"/>
      <c r="E2" s="44"/>
      <c r="F2" s="44"/>
      <c r="G2" s="44"/>
      <c r="H2" s="44"/>
      <c r="I2" s="44"/>
      <c r="J2" s="44"/>
      <c r="K2" s="44"/>
      <c r="L2" s="44"/>
      <c r="M2" s="44"/>
      <c r="N2" s="44"/>
      <c r="O2" s="209"/>
      <c r="P2" s="209"/>
      <c r="S2" s="44"/>
      <c r="T2" s="44"/>
      <c r="U2" s="44"/>
      <c r="V2" s="44"/>
      <c r="W2" s="44"/>
      <c r="X2" s="44"/>
      <c r="Y2" s="44"/>
      <c r="Z2" s="44"/>
      <c r="AA2" s="44"/>
      <c r="AB2" s="44"/>
      <c r="AC2" s="44"/>
      <c r="AD2" s="44"/>
      <c r="AE2" s="209"/>
      <c r="AF2" s="209"/>
      <c r="AI2" s="44"/>
      <c r="AJ2" s="44"/>
      <c r="AK2" s="44"/>
      <c r="AL2" s="44"/>
      <c r="AM2" s="44"/>
      <c r="AN2" s="44"/>
      <c r="AO2" s="44"/>
      <c r="AP2" s="44"/>
      <c r="AQ2" s="44"/>
      <c r="AR2" s="44"/>
      <c r="AS2" s="44"/>
      <c r="AT2" s="44"/>
      <c r="AU2" s="209"/>
      <c r="AV2" s="209"/>
      <c r="AW2" s="44"/>
    </row>
    <row r="3" spans="1:51" s="1" customFormat="1" ht="15.75">
      <c r="B3" s="75"/>
      <c r="O3" s="118"/>
      <c r="P3" s="118"/>
      <c r="AE3" s="118"/>
      <c r="AF3" s="118"/>
      <c r="AU3" s="118"/>
      <c r="AV3" s="118"/>
    </row>
    <row r="4" spans="1:51" s="1" customFormat="1" ht="21">
      <c r="A4" s="150"/>
      <c r="B4" s="158" t="s">
        <v>1</v>
      </c>
      <c r="C4" s="2"/>
      <c r="D4" s="2"/>
      <c r="E4" s="2"/>
      <c r="F4" s="2"/>
      <c r="G4" s="2"/>
      <c r="H4" s="2"/>
      <c r="I4" s="2"/>
      <c r="J4" s="2"/>
      <c r="K4" s="2"/>
      <c r="L4" s="2"/>
      <c r="M4" s="2"/>
      <c r="N4" s="2"/>
      <c r="O4" s="210"/>
      <c r="P4" s="210"/>
      <c r="R4" s="158" t="s">
        <v>3</v>
      </c>
      <c r="S4" s="2"/>
      <c r="T4" s="2"/>
      <c r="U4" s="2"/>
      <c r="V4" s="2"/>
      <c r="W4" s="2"/>
      <c r="X4" s="2"/>
      <c r="Y4" s="2"/>
      <c r="Z4" s="2"/>
      <c r="AA4" s="2"/>
      <c r="AB4" s="2"/>
      <c r="AC4" s="2"/>
      <c r="AD4" s="2"/>
      <c r="AE4" s="210"/>
      <c r="AF4" s="210"/>
      <c r="AH4" s="158" t="s">
        <v>4</v>
      </c>
      <c r="AI4" s="2"/>
      <c r="AJ4" s="2"/>
      <c r="AK4" s="2"/>
      <c r="AL4" s="2"/>
      <c r="AM4" s="2"/>
      <c r="AN4" s="2"/>
      <c r="AO4" s="2"/>
      <c r="AP4" s="2"/>
      <c r="AQ4" s="2"/>
      <c r="AR4" s="2"/>
      <c r="AS4" s="2"/>
      <c r="AT4" s="2"/>
      <c r="AU4" s="210"/>
      <c r="AV4" s="210"/>
      <c r="AW4" s="2"/>
    </row>
    <row r="5" spans="1:51" s="76" customFormat="1">
      <c r="B5" s="8"/>
      <c r="C5" s="8"/>
      <c r="D5" s="178"/>
      <c r="E5" s="251" t="s">
        <v>126</v>
      </c>
      <c r="F5" s="251"/>
      <c r="G5" s="251"/>
      <c r="H5" s="251"/>
      <c r="I5" s="251"/>
      <c r="J5" s="77"/>
      <c r="K5" s="77"/>
      <c r="L5" s="77"/>
      <c r="M5" s="77"/>
      <c r="N5" s="251" t="s">
        <v>176</v>
      </c>
      <c r="O5" s="251"/>
      <c r="P5" s="251"/>
      <c r="R5" s="8"/>
      <c r="S5" s="8"/>
      <c r="T5" s="77"/>
      <c r="U5" s="251" t="s">
        <v>126</v>
      </c>
      <c r="V5" s="251"/>
      <c r="W5" s="251"/>
      <c r="X5" s="251"/>
      <c r="Y5" s="251"/>
      <c r="Z5" s="77"/>
      <c r="AA5" s="77"/>
      <c r="AB5" s="77"/>
      <c r="AC5" s="77"/>
      <c r="AD5" s="251" t="s">
        <v>176</v>
      </c>
      <c r="AE5" s="251"/>
      <c r="AF5" s="251"/>
      <c r="AH5" s="8"/>
      <c r="AI5" s="8"/>
      <c r="AJ5" s="77"/>
      <c r="AK5" s="251" t="s">
        <v>126</v>
      </c>
      <c r="AL5" s="251"/>
      <c r="AM5" s="251"/>
      <c r="AN5" s="251"/>
      <c r="AO5" s="251"/>
      <c r="AP5" s="77"/>
      <c r="AQ5" s="77"/>
      <c r="AR5" s="77"/>
      <c r="AS5" s="77"/>
      <c r="AT5" s="251" t="s">
        <v>176</v>
      </c>
      <c r="AU5" s="251"/>
      <c r="AV5" s="251"/>
      <c r="AW5" s="77"/>
    </row>
    <row r="6" spans="1:51" s="78" customFormat="1" ht="30">
      <c r="A6" s="9"/>
      <c r="B6" s="186" t="s">
        <v>5</v>
      </c>
      <c r="C6" s="183" t="s">
        <v>31</v>
      </c>
      <c r="D6" s="183" t="s">
        <v>127</v>
      </c>
      <c r="E6" s="183" t="s">
        <v>122</v>
      </c>
      <c r="F6" s="183" t="s">
        <v>47</v>
      </c>
      <c r="G6" s="183" t="s">
        <v>130</v>
      </c>
      <c r="H6" s="183" t="s">
        <v>128</v>
      </c>
      <c r="I6" s="183" t="s">
        <v>129</v>
      </c>
      <c r="J6" s="183" t="s">
        <v>124</v>
      </c>
      <c r="K6" s="183" t="s">
        <v>125</v>
      </c>
      <c r="L6" s="183" t="s">
        <v>32</v>
      </c>
      <c r="M6" s="183" t="s">
        <v>33</v>
      </c>
      <c r="N6" s="183" t="s">
        <v>174</v>
      </c>
      <c r="O6" s="211" t="s">
        <v>175</v>
      </c>
      <c r="P6" s="211" t="s">
        <v>140</v>
      </c>
      <c r="Q6" s="9"/>
      <c r="R6" s="186" t="s">
        <v>5</v>
      </c>
      <c r="S6" s="183" t="s">
        <v>31</v>
      </c>
      <c r="T6" s="183" t="s">
        <v>127</v>
      </c>
      <c r="U6" s="183" t="s">
        <v>122</v>
      </c>
      <c r="V6" s="183" t="s">
        <v>47</v>
      </c>
      <c r="W6" s="183" t="s">
        <v>130</v>
      </c>
      <c r="X6" s="183" t="s">
        <v>128</v>
      </c>
      <c r="Y6" s="183" t="s">
        <v>129</v>
      </c>
      <c r="Z6" s="183" t="s">
        <v>124</v>
      </c>
      <c r="AA6" s="183" t="s">
        <v>125</v>
      </c>
      <c r="AB6" s="183" t="s">
        <v>32</v>
      </c>
      <c r="AC6" s="183" t="s">
        <v>33</v>
      </c>
      <c r="AD6" s="183" t="s">
        <v>174</v>
      </c>
      <c r="AE6" s="211" t="s">
        <v>175</v>
      </c>
      <c r="AF6" s="211" t="s">
        <v>140</v>
      </c>
      <c r="AG6" s="9"/>
      <c r="AH6" s="186" t="s">
        <v>5</v>
      </c>
      <c r="AI6" s="183" t="s">
        <v>31</v>
      </c>
      <c r="AJ6" s="183" t="s">
        <v>127</v>
      </c>
      <c r="AK6" s="183" t="s">
        <v>122</v>
      </c>
      <c r="AL6" s="183" t="s">
        <v>47</v>
      </c>
      <c r="AM6" s="183" t="s">
        <v>130</v>
      </c>
      <c r="AN6" s="183" t="s">
        <v>128</v>
      </c>
      <c r="AO6" s="183" t="s">
        <v>129</v>
      </c>
      <c r="AP6" s="183" t="s">
        <v>124</v>
      </c>
      <c r="AQ6" s="183" t="s">
        <v>125</v>
      </c>
      <c r="AR6" s="183" t="s">
        <v>32</v>
      </c>
      <c r="AS6" s="183" t="s">
        <v>33</v>
      </c>
      <c r="AT6" s="183" t="s">
        <v>174</v>
      </c>
      <c r="AU6" s="211" t="s">
        <v>175</v>
      </c>
      <c r="AV6" s="211" t="s">
        <v>140</v>
      </c>
      <c r="AW6" s="183" t="s">
        <v>51</v>
      </c>
      <c r="AX6" s="9"/>
      <c r="AY6" s="186" t="s">
        <v>5</v>
      </c>
    </row>
    <row r="7" spans="1:51">
      <c r="B7" s="79">
        <v>1900</v>
      </c>
      <c r="K7" s="67"/>
      <c r="Q7" s="66" t="s">
        <v>24</v>
      </c>
      <c r="R7" s="79">
        <v>1900</v>
      </c>
      <c r="AA7" s="67"/>
      <c r="AH7" s="79">
        <v>1900</v>
      </c>
      <c r="AQ7" s="67"/>
      <c r="AY7" s="79">
        <v>1900</v>
      </c>
    </row>
    <row r="8" spans="1:51">
      <c r="B8" s="79">
        <v>1901</v>
      </c>
      <c r="D8" s="68"/>
      <c r="E8" s="68"/>
      <c r="F8" s="68"/>
      <c r="G8" s="68"/>
      <c r="H8" s="68"/>
      <c r="I8" s="68"/>
      <c r="J8" s="68"/>
      <c r="K8" s="69"/>
      <c r="L8" s="68"/>
      <c r="N8" s="68"/>
      <c r="O8" s="214"/>
      <c r="Q8" s="66" t="s">
        <v>24</v>
      </c>
      <c r="R8" s="79">
        <v>1901</v>
      </c>
      <c r="AA8" s="67"/>
      <c r="AH8" s="79">
        <v>1901</v>
      </c>
      <c r="AQ8" s="67"/>
      <c r="AY8" s="79">
        <v>1901</v>
      </c>
    </row>
    <row r="9" spans="1:51">
      <c r="B9" s="79">
        <v>1902</v>
      </c>
      <c r="K9" s="67"/>
      <c r="N9" s="70"/>
      <c r="Q9" s="66" t="s">
        <v>24</v>
      </c>
      <c r="R9" s="79">
        <v>1902</v>
      </c>
      <c r="AA9" s="67"/>
      <c r="AH9" s="79">
        <v>1902</v>
      </c>
      <c r="AQ9" s="67"/>
      <c r="AY9" s="79">
        <v>1902</v>
      </c>
    </row>
    <row r="10" spans="1:51">
      <c r="B10" s="79">
        <v>1903</v>
      </c>
      <c r="K10" s="67"/>
      <c r="N10" s="70"/>
      <c r="Q10" s="66" t="s">
        <v>24</v>
      </c>
      <c r="R10" s="79">
        <v>1903</v>
      </c>
      <c r="AA10" s="67"/>
      <c r="AH10" s="79">
        <v>1903</v>
      </c>
      <c r="AQ10" s="67"/>
      <c r="AY10" s="79">
        <v>1903</v>
      </c>
    </row>
    <row r="11" spans="1:51">
      <c r="B11" s="79">
        <v>1904</v>
      </c>
      <c r="K11" s="67"/>
      <c r="N11" s="70"/>
      <c r="Q11" s="66" t="s">
        <v>24</v>
      </c>
      <c r="R11" s="79">
        <v>1904</v>
      </c>
      <c r="AA11" s="67"/>
      <c r="AH11" s="79">
        <v>1904</v>
      </c>
      <c r="AQ11" s="67"/>
      <c r="AY11" s="79">
        <v>1904</v>
      </c>
    </row>
    <row r="12" spans="1:51">
      <c r="B12" s="79">
        <v>1905</v>
      </c>
      <c r="K12" s="67"/>
      <c r="Q12" s="66" t="s">
        <v>24</v>
      </c>
      <c r="R12" s="79">
        <v>1905</v>
      </c>
      <c r="AA12" s="67"/>
      <c r="AH12" s="79">
        <v>1905</v>
      </c>
      <c r="AQ12" s="67"/>
      <c r="AY12" s="79">
        <v>1905</v>
      </c>
    </row>
    <row r="13" spans="1:51">
      <c r="B13" s="79">
        <v>1906</v>
      </c>
      <c r="K13" s="67"/>
      <c r="Q13" s="66" t="s">
        <v>24</v>
      </c>
      <c r="R13" s="79">
        <v>1906</v>
      </c>
      <c r="AA13" s="67"/>
      <c r="AH13" s="79">
        <v>1906</v>
      </c>
      <c r="AQ13" s="67"/>
      <c r="AY13" s="79">
        <v>1906</v>
      </c>
    </row>
    <row r="14" spans="1:51">
      <c r="B14" s="80">
        <v>1907</v>
      </c>
      <c r="C14" s="73">
        <v>1038</v>
      </c>
      <c r="D14" s="74">
        <v>47.636701000000002</v>
      </c>
      <c r="E14" s="74">
        <v>126.68311</v>
      </c>
      <c r="F14" s="74" t="s">
        <v>24</v>
      </c>
      <c r="G14" s="74">
        <v>147.26138</v>
      </c>
      <c r="H14" s="74">
        <v>83.748867000000004</v>
      </c>
      <c r="I14" s="74">
        <v>70.687464000000006</v>
      </c>
      <c r="J14" s="74">
        <v>63.288201000000001</v>
      </c>
      <c r="K14" s="74" t="s">
        <v>24</v>
      </c>
      <c r="L14" s="74">
        <v>26.676946999999998</v>
      </c>
      <c r="M14" s="74">
        <v>4.0016962999999999</v>
      </c>
      <c r="N14" s="73">
        <v>13695</v>
      </c>
      <c r="O14" s="213">
        <v>6.3642532999999997</v>
      </c>
      <c r="P14" s="213">
        <v>1.5729626999999999</v>
      </c>
      <c r="R14" s="80">
        <v>1907</v>
      </c>
      <c r="S14" s="73">
        <v>863</v>
      </c>
      <c r="T14" s="74">
        <v>43.073948999999999</v>
      </c>
      <c r="U14" s="74">
        <v>129.85297</v>
      </c>
      <c r="V14" s="74" t="s">
        <v>24</v>
      </c>
      <c r="W14" s="74">
        <v>151.78193999999999</v>
      </c>
      <c r="X14" s="74">
        <v>84.552080000000004</v>
      </c>
      <c r="Y14" s="74">
        <v>70.936085000000006</v>
      </c>
      <c r="Z14" s="74">
        <v>64.626304000000005</v>
      </c>
      <c r="AA14" s="74" t="s">
        <v>24</v>
      </c>
      <c r="AB14" s="74">
        <v>29.125886000000001</v>
      </c>
      <c r="AC14" s="74">
        <v>4.4562635999999998</v>
      </c>
      <c r="AD14" s="73">
        <v>10510</v>
      </c>
      <c r="AE14" s="213">
        <v>5.3079311999999996</v>
      </c>
      <c r="AF14" s="213">
        <v>1.4892327999999999</v>
      </c>
      <c r="AH14" s="80">
        <v>1907</v>
      </c>
      <c r="AI14" s="73">
        <v>1901</v>
      </c>
      <c r="AJ14" s="74">
        <v>45.451031</v>
      </c>
      <c r="AK14" s="74">
        <v>128.25613999999999</v>
      </c>
      <c r="AL14" s="74" t="s">
        <v>24</v>
      </c>
      <c r="AM14" s="74">
        <v>149.49876</v>
      </c>
      <c r="AN14" s="74">
        <v>84.166983999999999</v>
      </c>
      <c r="AO14" s="74">
        <v>70.837271000000001</v>
      </c>
      <c r="AP14" s="74">
        <v>63.896943</v>
      </c>
      <c r="AQ14" s="74" t="s">
        <v>24</v>
      </c>
      <c r="AR14" s="74">
        <v>27.735628999999999</v>
      </c>
      <c r="AS14" s="74">
        <v>4.1960049000000001</v>
      </c>
      <c r="AT14" s="73">
        <v>24205</v>
      </c>
      <c r="AU14" s="213">
        <v>5.8580534000000002</v>
      </c>
      <c r="AV14" s="213">
        <v>1.5354776000000001</v>
      </c>
      <c r="AW14" s="74">
        <v>0.97558880000000003</v>
      </c>
      <c r="AY14" s="79">
        <v>1907</v>
      </c>
    </row>
    <row r="15" spans="1:51">
      <c r="B15" s="80">
        <v>1908</v>
      </c>
      <c r="C15" s="73">
        <v>991</v>
      </c>
      <c r="D15" s="74">
        <v>44.790902000000003</v>
      </c>
      <c r="E15" s="74">
        <v>121.63091</v>
      </c>
      <c r="F15" s="74" t="s">
        <v>24</v>
      </c>
      <c r="G15" s="74">
        <v>142.58779000000001</v>
      </c>
      <c r="H15" s="74">
        <v>79.680817000000005</v>
      </c>
      <c r="I15" s="74">
        <v>66.901521000000002</v>
      </c>
      <c r="J15" s="74">
        <v>64.019756999999998</v>
      </c>
      <c r="K15" s="74" t="s">
        <v>24</v>
      </c>
      <c r="L15" s="74">
        <v>24.117789999999999</v>
      </c>
      <c r="M15" s="74">
        <v>3.7210874</v>
      </c>
      <c r="N15" s="73">
        <v>12540</v>
      </c>
      <c r="O15" s="213">
        <v>5.7408602999999996</v>
      </c>
      <c r="P15" s="213">
        <v>1.4237177999999999</v>
      </c>
      <c r="R15" s="80">
        <v>1908</v>
      </c>
      <c r="S15" s="73">
        <v>876</v>
      </c>
      <c r="T15" s="74">
        <v>42.980345</v>
      </c>
      <c r="U15" s="74">
        <v>124.20986000000001</v>
      </c>
      <c r="V15" s="74" t="s">
        <v>24</v>
      </c>
      <c r="W15" s="74">
        <v>144.30382</v>
      </c>
      <c r="X15" s="74">
        <v>82.203256999999994</v>
      </c>
      <c r="Y15" s="74">
        <v>69.414339999999996</v>
      </c>
      <c r="Z15" s="74">
        <v>65.079909000000001</v>
      </c>
      <c r="AA15" s="74" t="s">
        <v>24</v>
      </c>
      <c r="AB15" s="74">
        <v>27.969349000000001</v>
      </c>
      <c r="AC15" s="74">
        <v>4.4255835000000001</v>
      </c>
      <c r="AD15" s="73">
        <v>10100</v>
      </c>
      <c r="AE15" s="213">
        <v>5.0160112999999997</v>
      </c>
      <c r="AF15" s="213">
        <v>1.4321010000000001</v>
      </c>
      <c r="AH15" s="80">
        <v>1908</v>
      </c>
      <c r="AI15" s="73">
        <v>1867</v>
      </c>
      <c r="AJ15" s="74">
        <v>43.922758000000002</v>
      </c>
      <c r="AK15" s="74">
        <v>122.5996</v>
      </c>
      <c r="AL15" s="74" t="s">
        <v>24</v>
      </c>
      <c r="AM15" s="74">
        <v>143.10756000000001</v>
      </c>
      <c r="AN15" s="74">
        <v>80.704121999999998</v>
      </c>
      <c r="AO15" s="74">
        <v>67.935322999999997</v>
      </c>
      <c r="AP15" s="74">
        <v>64.518249999999995</v>
      </c>
      <c r="AQ15" s="74" t="s">
        <v>24</v>
      </c>
      <c r="AR15" s="74">
        <v>25.783732000000001</v>
      </c>
      <c r="AS15" s="74">
        <v>4.0214534999999998</v>
      </c>
      <c r="AT15" s="73">
        <v>22640</v>
      </c>
      <c r="AU15" s="213">
        <v>5.3931808999999999</v>
      </c>
      <c r="AV15" s="213">
        <v>1.4274454999999999</v>
      </c>
      <c r="AW15" s="74">
        <v>0.97923720000000003</v>
      </c>
      <c r="AY15" s="79">
        <v>1908</v>
      </c>
    </row>
    <row r="16" spans="1:51">
      <c r="B16" s="80">
        <v>1909</v>
      </c>
      <c r="C16" s="73">
        <v>869</v>
      </c>
      <c r="D16" s="74">
        <v>38.690772000000003</v>
      </c>
      <c r="E16" s="74">
        <v>102.00595</v>
      </c>
      <c r="F16" s="74" t="s">
        <v>24</v>
      </c>
      <c r="G16" s="74">
        <v>118.74154</v>
      </c>
      <c r="H16" s="74">
        <v>67.646147999999997</v>
      </c>
      <c r="I16" s="74">
        <v>56.809334999999997</v>
      </c>
      <c r="J16" s="74">
        <v>64.976905000000002</v>
      </c>
      <c r="K16" s="74" t="s">
        <v>24</v>
      </c>
      <c r="L16" s="74">
        <v>21.719570000000001</v>
      </c>
      <c r="M16" s="74">
        <v>3.4059732</v>
      </c>
      <c r="N16" s="73">
        <v>10040</v>
      </c>
      <c r="O16" s="213">
        <v>4.5290092</v>
      </c>
      <c r="P16" s="213">
        <v>1.2069774</v>
      </c>
      <c r="R16" s="80">
        <v>1909</v>
      </c>
      <c r="S16" s="73">
        <v>796</v>
      </c>
      <c r="T16" s="74">
        <v>38.403077000000003</v>
      </c>
      <c r="U16" s="74">
        <v>107.50346999999999</v>
      </c>
      <c r="V16" s="74" t="s">
        <v>24</v>
      </c>
      <c r="W16" s="74">
        <v>124.57293</v>
      </c>
      <c r="X16" s="74">
        <v>71.504217999999995</v>
      </c>
      <c r="Y16" s="74">
        <v>60.390239999999999</v>
      </c>
      <c r="Z16" s="74">
        <v>64.704774</v>
      </c>
      <c r="AA16" s="74" t="s">
        <v>24</v>
      </c>
      <c r="AB16" s="74">
        <v>25.810635999999999</v>
      </c>
      <c r="AC16" s="74">
        <v>4.2662665000000004</v>
      </c>
      <c r="AD16" s="73">
        <v>9467.5</v>
      </c>
      <c r="AE16" s="213">
        <v>4.6249517000000004</v>
      </c>
      <c r="AF16" s="213">
        <v>1.4340786000000001</v>
      </c>
      <c r="AH16" s="80">
        <v>1909</v>
      </c>
      <c r="AI16" s="73">
        <v>1665</v>
      </c>
      <c r="AJ16" s="74">
        <v>38.552695</v>
      </c>
      <c r="AK16" s="74">
        <v>104.54892</v>
      </c>
      <c r="AL16" s="74" t="s">
        <v>24</v>
      </c>
      <c r="AM16" s="74">
        <v>121.43965</v>
      </c>
      <c r="AN16" s="74">
        <v>69.440117000000001</v>
      </c>
      <c r="AO16" s="74">
        <v>58.477085000000002</v>
      </c>
      <c r="AP16" s="74">
        <v>64.84657</v>
      </c>
      <c r="AQ16" s="74" t="s">
        <v>24</v>
      </c>
      <c r="AR16" s="74">
        <v>23.500353</v>
      </c>
      <c r="AS16" s="74">
        <v>3.7693561999999998</v>
      </c>
      <c r="AT16" s="73">
        <v>19507.5</v>
      </c>
      <c r="AU16" s="213">
        <v>4.5750704000000004</v>
      </c>
      <c r="AV16" s="213">
        <v>1.3074644</v>
      </c>
      <c r="AW16" s="74">
        <v>0.94886190000000004</v>
      </c>
      <c r="AY16" s="79">
        <v>1909</v>
      </c>
    </row>
    <row r="17" spans="2:51">
      <c r="B17" s="80">
        <v>1910</v>
      </c>
      <c r="C17" s="73">
        <v>864</v>
      </c>
      <c r="D17" s="74">
        <v>37.902645</v>
      </c>
      <c r="E17" s="74">
        <v>97.450222999999994</v>
      </c>
      <c r="F17" s="74" t="s">
        <v>24</v>
      </c>
      <c r="G17" s="74">
        <v>113.97814</v>
      </c>
      <c r="H17" s="74">
        <v>64.814777000000007</v>
      </c>
      <c r="I17" s="74">
        <v>54.811087000000001</v>
      </c>
      <c r="J17" s="74">
        <v>63.287630999999998</v>
      </c>
      <c r="K17" s="74" t="s">
        <v>24</v>
      </c>
      <c r="L17" s="74">
        <v>21.047502999999999</v>
      </c>
      <c r="M17" s="74">
        <v>3.3035100000000002</v>
      </c>
      <c r="N17" s="73">
        <v>11445</v>
      </c>
      <c r="O17" s="213">
        <v>5.0882515000000001</v>
      </c>
      <c r="P17" s="213">
        <v>1.3133885999999999</v>
      </c>
      <c r="R17" s="80">
        <v>1910</v>
      </c>
      <c r="S17" s="73">
        <v>840</v>
      </c>
      <c r="T17" s="74">
        <v>39.860292999999999</v>
      </c>
      <c r="U17" s="74">
        <v>111.04786</v>
      </c>
      <c r="V17" s="74" t="s">
        <v>24</v>
      </c>
      <c r="W17" s="74">
        <v>129.02585999999999</v>
      </c>
      <c r="X17" s="74">
        <v>73.533592999999996</v>
      </c>
      <c r="Y17" s="74">
        <v>61.747985999999997</v>
      </c>
      <c r="Z17" s="74">
        <v>64.791667000000004</v>
      </c>
      <c r="AA17" s="74" t="s">
        <v>24</v>
      </c>
      <c r="AB17" s="74">
        <v>24.369016999999999</v>
      </c>
      <c r="AC17" s="74">
        <v>4.3218769000000004</v>
      </c>
      <c r="AD17" s="73">
        <v>10005</v>
      </c>
      <c r="AE17" s="213">
        <v>4.8088367999999999</v>
      </c>
      <c r="AF17" s="213">
        <v>1.4561199</v>
      </c>
      <c r="AH17" s="80">
        <v>1910</v>
      </c>
      <c r="AI17" s="73">
        <v>1704</v>
      </c>
      <c r="AJ17" s="74">
        <v>38.843055</v>
      </c>
      <c r="AK17" s="74">
        <v>103.71507</v>
      </c>
      <c r="AL17" s="74" t="s">
        <v>24</v>
      </c>
      <c r="AM17" s="74">
        <v>120.89946999999999</v>
      </c>
      <c r="AN17" s="74">
        <v>68.845950999999999</v>
      </c>
      <c r="AO17" s="74">
        <v>58.023000000000003</v>
      </c>
      <c r="AP17" s="74">
        <v>64.032115000000005</v>
      </c>
      <c r="AQ17" s="74" t="s">
        <v>24</v>
      </c>
      <c r="AR17" s="74">
        <v>22.563559000000001</v>
      </c>
      <c r="AS17" s="74">
        <v>3.7376618000000001</v>
      </c>
      <c r="AT17" s="73">
        <v>21450</v>
      </c>
      <c r="AU17" s="213">
        <v>4.9539891999999996</v>
      </c>
      <c r="AV17" s="213">
        <v>1.3763145999999999</v>
      </c>
      <c r="AW17" s="74">
        <v>0.87755159999999999</v>
      </c>
      <c r="AY17" s="80">
        <v>1910</v>
      </c>
    </row>
    <row r="18" spans="2:51">
      <c r="B18" s="80">
        <v>1911</v>
      </c>
      <c r="C18" s="73">
        <v>1122</v>
      </c>
      <c r="D18" s="74">
        <v>48.507697</v>
      </c>
      <c r="E18" s="74">
        <v>121.15527</v>
      </c>
      <c r="F18" s="74" t="s">
        <v>24</v>
      </c>
      <c r="G18" s="74">
        <v>141.70749000000001</v>
      </c>
      <c r="H18" s="74">
        <v>82.012621999999993</v>
      </c>
      <c r="I18" s="74">
        <v>70.465588999999994</v>
      </c>
      <c r="J18" s="74">
        <v>62.888739999999999</v>
      </c>
      <c r="K18" s="74" t="s">
        <v>24</v>
      </c>
      <c r="L18" s="74">
        <v>23.167458</v>
      </c>
      <c r="M18" s="74">
        <v>4.0665433999999996</v>
      </c>
      <c r="N18" s="73">
        <v>15220</v>
      </c>
      <c r="O18" s="213">
        <v>6.6702370000000002</v>
      </c>
      <c r="P18" s="213">
        <v>1.7286124</v>
      </c>
      <c r="R18" s="80">
        <v>1911</v>
      </c>
      <c r="S18" s="73">
        <v>1056</v>
      </c>
      <c r="T18" s="74">
        <v>49.300409999999999</v>
      </c>
      <c r="U18" s="74">
        <v>141.02952999999999</v>
      </c>
      <c r="V18" s="74" t="s">
        <v>24</v>
      </c>
      <c r="W18" s="74">
        <v>165.17819</v>
      </c>
      <c r="X18" s="74">
        <v>91.906160999999997</v>
      </c>
      <c r="Y18" s="74">
        <v>76.787118000000007</v>
      </c>
      <c r="Z18" s="74">
        <v>65.464015000000003</v>
      </c>
      <c r="AA18" s="74" t="s">
        <v>24</v>
      </c>
      <c r="AB18" s="74">
        <v>27.564605</v>
      </c>
      <c r="AC18" s="74">
        <v>5.2076142000000001</v>
      </c>
      <c r="AD18" s="73">
        <v>12105</v>
      </c>
      <c r="AE18" s="213">
        <v>5.7260005999999999</v>
      </c>
      <c r="AF18" s="213">
        <v>1.7610539000000001</v>
      </c>
      <c r="AH18" s="80">
        <v>1911</v>
      </c>
      <c r="AI18" s="73">
        <v>2178</v>
      </c>
      <c r="AJ18" s="74">
        <v>48.888834000000003</v>
      </c>
      <c r="AK18" s="74">
        <v>130.67984999999999</v>
      </c>
      <c r="AL18" s="74" t="s">
        <v>24</v>
      </c>
      <c r="AM18" s="74">
        <v>152.99598</v>
      </c>
      <c r="AN18" s="74">
        <v>86.734910999999997</v>
      </c>
      <c r="AO18" s="74">
        <v>73.495873000000003</v>
      </c>
      <c r="AP18" s="74">
        <v>64.139080000000007</v>
      </c>
      <c r="AQ18" s="74" t="s">
        <v>24</v>
      </c>
      <c r="AR18" s="74">
        <v>25.109522999999999</v>
      </c>
      <c r="AS18" s="74">
        <v>4.5499175000000003</v>
      </c>
      <c r="AT18" s="73">
        <v>27325</v>
      </c>
      <c r="AU18" s="213">
        <v>6.2161340000000003</v>
      </c>
      <c r="AV18" s="213">
        <v>1.7428353000000001</v>
      </c>
      <c r="AW18" s="74">
        <v>0.85907730000000004</v>
      </c>
      <c r="AY18" s="80">
        <v>1911</v>
      </c>
    </row>
    <row r="19" spans="2:51">
      <c r="B19" s="80">
        <v>1912</v>
      </c>
      <c r="C19" s="73">
        <v>1146</v>
      </c>
      <c r="D19" s="74">
        <v>48.581522999999997</v>
      </c>
      <c r="E19" s="74">
        <v>116.51842000000001</v>
      </c>
      <c r="F19" s="74" t="s">
        <v>24</v>
      </c>
      <c r="G19" s="74">
        <v>134.74118999999999</v>
      </c>
      <c r="H19" s="74">
        <v>79.441322</v>
      </c>
      <c r="I19" s="74">
        <v>67.941119</v>
      </c>
      <c r="J19" s="74">
        <v>62.333624999999998</v>
      </c>
      <c r="K19" s="74" t="s">
        <v>24</v>
      </c>
      <c r="L19" s="74">
        <v>22.179214000000002</v>
      </c>
      <c r="M19" s="74">
        <v>3.7840514999999999</v>
      </c>
      <c r="N19" s="73">
        <v>16017.5</v>
      </c>
      <c r="O19" s="213">
        <v>6.8821721</v>
      </c>
      <c r="P19" s="213">
        <v>1.5984133</v>
      </c>
      <c r="R19" s="80">
        <v>1912</v>
      </c>
      <c r="S19" s="73">
        <v>1030</v>
      </c>
      <c r="T19" s="74">
        <v>46.901474999999998</v>
      </c>
      <c r="U19" s="74">
        <v>126.60593</v>
      </c>
      <c r="V19" s="74" t="s">
        <v>24</v>
      </c>
      <c r="W19" s="74">
        <v>147.37938</v>
      </c>
      <c r="X19" s="74">
        <v>84.181017999999995</v>
      </c>
      <c r="Y19" s="74">
        <v>71.290419999999997</v>
      </c>
      <c r="Z19" s="74">
        <v>64.587378999999999</v>
      </c>
      <c r="AA19" s="74" t="s">
        <v>24</v>
      </c>
      <c r="AB19" s="74">
        <v>25.545635000000001</v>
      </c>
      <c r="AC19" s="74">
        <v>4.7049149999999997</v>
      </c>
      <c r="AD19" s="73">
        <v>12467.5</v>
      </c>
      <c r="AE19" s="213">
        <v>5.7525309</v>
      </c>
      <c r="AF19" s="213">
        <v>1.6199606</v>
      </c>
      <c r="AH19" s="80">
        <v>1912</v>
      </c>
      <c r="AI19" s="73">
        <v>2176</v>
      </c>
      <c r="AJ19" s="74">
        <v>47.771526999999999</v>
      </c>
      <c r="AK19" s="74">
        <v>121.56743</v>
      </c>
      <c r="AL19" s="74" t="s">
        <v>24</v>
      </c>
      <c r="AM19" s="74">
        <v>141.08175</v>
      </c>
      <c r="AN19" s="74">
        <v>81.833438000000001</v>
      </c>
      <c r="AO19" s="74">
        <v>69.647693000000004</v>
      </c>
      <c r="AP19" s="74">
        <v>63.402394000000001</v>
      </c>
      <c r="AQ19" s="74" t="s">
        <v>24</v>
      </c>
      <c r="AR19" s="74">
        <v>23.654744999999998</v>
      </c>
      <c r="AS19" s="74">
        <v>4.1704198999999997</v>
      </c>
      <c r="AT19" s="73">
        <v>28485</v>
      </c>
      <c r="AU19" s="213">
        <v>6.3374682</v>
      </c>
      <c r="AV19" s="213">
        <v>1.6077733000000001</v>
      </c>
      <c r="AW19" s="74">
        <v>0.92032360000000002</v>
      </c>
      <c r="AY19" s="80">
        <v>1912</v>
      </c>
    </row>
    <row r="20" spans="2:51">
      <c r="B20" s="80">
        <v>1913</v>
      </c>
      <c r="C20" s="73">
        <v>1188</v>
      </c>
      <c r="D20" s="74">
        <v>49.401032999999998</v>
      </c>
      <c r="E20" s="74">
        <v>119.29362999999999</v>
      </c>
      <c r="F20" s="74" t="s">
        <v>24</v>
      </c>
      <c r="G20" s="74">
        <v>138.41279</v>
      </c>
      <c r="H20" s="74">
        <v>81.080547999999993</v>
      </c>
      <c r="I20" s="74">
        <v>69.250693999999996</v>
      </c>
      <c r="J20" s="74">
        <v>63.301687999999999</v>
      </c>
      <c r="K20" s="74" t="s">
        <v>24</v>
      </c>
      <c r="L20" s="74">
        <v>23.552735999999999</v>
      </c>
      <c r="M20" s="74">
        <v>3.9786999000000001</v>
      </c>
      <c r="N20" s="73">
        <v>15485</v>
      </c>
      <c r="O20" s="213">
        <v>6.5254886000000001</v>
      </c>
      <c r="P20" s="213">
        <v>1.5527156</v>
      </c>
      <c r="R20" s="80">
        <v>1913</v>
      </c>
      <c r="S20" s="73">
        <v>1093</v>
      </c>
      <c r="T20" s="74">
        <v>48.573115000000001</v>
      </c>
      <c r="U20" s="74">
        <v>136.13983999999999</v>
      </c>
      <c r="V20" s="74" t="s">
        <v>24</v>
      </c>
      <c r="W20" s="74">
        <v>159.98764</v>
      </c>
      <c r="X20" s="74">
        <v>88.428478999999996</v>
      </c>
      <c r="Y20" s="74">
        <v>73.268315000000001</v>
      </c>
      <c r="Z20" s="74">
        <v>65.212716999999998</v>
      </c>
      <c r="AA20" s="74" t="s">
        <v>24</v>
      </c>
      <c r="AB20" s="74">
        <v>27.607982</v>
      </c>
      <c r="AC20" s="74">
        <v>4.9840400999999996</v>
      </c>
      <c r="AD20" s="73">
        <v>12935</v>
      </c>
      <c r="AE20" s="213">
        <v>5.8250735999999996</v>
      </c>
      <c r="AF20" s="213">
        <v>1.6633768</v>
      </c>
      <c r="AH20" s="80">
        <v>1913</v>
      </c>
      <c r="AI20" s="73">
        <v>2281</v>
      </c>
      <c r="AJ20" s="74">
        <v>49.000821000000002</v>
      </c>
      <c r="AK20" s="74">
        <v>127.76743</v>
      </c>
      <c r="AL20" s="74" t="s">
        <v>24</v>
      </c>
      <c r="AM20" s="74">
        <v>149.27766</v>
      </c>
      <c r="AN20" s="74">
        <v>84.815974999999995</v>
      </c>
      <c r="AO20" s="74">
        <v>71.358440000000002</v>
      </c>
      <c r="AP20" s="74">
        <v>64.218613000000005</v>
      </c>
      <c r="AQ20" s="74" t="s">
        <v>24</v>
      </c>
      <c r="AR20" s="74">
        <v>25.335999000000001</v>
      </c>
      <c r="AS20" s="74">
        <v>4.4044102000000001</v>
      </c>
      <c r="AT20" s="73">
        <v>28420</v>
      </c>
      <c r="AU20" s="213">
        <v>6.1869021000000002</v>
      </c>
      <c r="AV20" s="213">
        <v>1.6011989</v>
      </c>
      <c r="AW20" s="74">
        <v>0.87625799999999998</v>
      </c>
      <c r="AY20" s="80">
        <v>1913</v>
      </c>
    </row>
    <row r="21" spans="2:51">
      <c r="B21" s="80">
        <v>1914</v>
      </c>
      <c r="C21" s="73">
        <v>1143</v>
      </c>
      <c r="D21" s="74">
        <v>46.63984</v>
      </c>
      <c r="E21" s="74">
        <v>114.54859999999999</v>
      </c>
      <c r="F21" s="74" t="s">
        <v>24</v>
      </c>
      <c r="G21" s="74">
        <v>133.96758</v>
      </c>
      <c r="H21" s="74">
        <v>76.992277999999999</v>
      </c>
      <c r="I21" s="74">
        <v>65.153997000000004</v>
      </c>
      <c r="J21" s="74">
        <v>62.701225000000001</v>
      </c>
      <c r="K21" s="74" t="s">
        <v>24</v>
      </c>
      <c r="L21" s="74">
        <v>22.961029</v>
      </c>
      <c r="M21" s="74">
        <v>3.8310708999999998</v>
      </c>
      <c r="N21" s="73">
        <v>15817.5</v>
      </c>
      <c r="O21" s="213">
        <v>6.5399010000000004</v>
      </c>
      <c r="P21" s="213">
        <v>1.5824343999999999</v>
      </c>
      <c r="R21" s="80">
        <v>1914</v>
      </c>
      <c r="S21" s="73">
        <v>1061</v>
      </c>
      <c r="T21" s="74">
        <v>46.043573000000002</v>
      </c>
      <c r="U21" s="74">
        <v>123.54104</v>
      </c>
      <c r="V21" s="74" t="s">
        <v>24</v>
      </c>
      <c r="W21" s="74">
        <v>144.35659999999999</v>
      </c>
      <c r="X21" s="74">
        <v>81.339640000000003</v>
      </c>
      <c r="Y21" s="74">
        <v>68.714768000000007</v>
      </c>
      <c r="Z21" s="74">
        <v>64.377358000000001</v>
      </c>
      <c r="AA21" s="74" t="s">
        <v>24</v>
      </c>
      <c r="AB21" s="74">
        <v>27.254045999999999</v>
      </c>
      <c r="AC21" s="74">
        <v>4.8480695000000003</v>
      </c>
      <c r="AD21" s="73">
        <v>13182.5</v>
      </c>
      <c r="AE21" s="213">
        <v>5.7974648999999996</v>
      </c>
      <c r="AF21" s="213">
        <v>1.7368418999999999</v>
      </c>
      <c r="AH21" s="80">
        <v>1914</v>
      </c>
      <c r="AI21" s="73">
        <v>2204</v>
      </c>
      <c r="AJ21" s="74">
        <v>46.350883000000003</v>
      </c>
      <c r="AK21" s="74">
        <v>119.04785</v>
      </c>
      <c r="AL21" s="74" t="s">
        <v>24</v>
      </c>
      <c r="AM21" s="74">
        <v>139.19766000000001</v>
      </c>
      <c r="AN21" s="74">
        <v>79.175774000000004</v>
      </c>
      <c r="AO21" s="74">
        <v>66.943048000000005</v>
      </c>
      <c r="AP21" s="74">
        <v>63.507717</v>
      </c>
      <c r="AQ21" s="74" t="s">
        <v>24</v>
      </c>
      <c r="AR21" s="74">
        <v>24.845001</v>
      </c>
      <c r="AS21" s="74">
        <v>4.2614076000000001</v>
      </c>
      <c r="AT21" s="73">
        <v>29000</v>
      </c>
      <c r="AU21" s="213">
        <v>6.1801361000000004</v>
      </c>
      <c r="AV21" s="213">
        <v>1.6490765000000001</v>
      </c>
      <c r="AW21" s="74">
        <v>0.92721089999999995</v>
      </c>
      <c r="AY21" s="80">
        <v>1914</v>
      </c>
    </row>
    <row r="22" spans="2:51">
      <c r="B22" s="80">
        <v>1915</v>
      </c>
      <c r="C22" s="73">
        <v>1120</v>
      </c>
      <c r="D22" s="74">
        <v>44.861351999999997</v>
      </c>
      <c r="E22" s="74">
        <v>112.41007999999999</v>
      </c>
      <c r="F22" s="74" t="s">
        <v>24</v>
      </c>
      <c r="G22" s="74">
        <v>131.0514</v>
      </c>
      <c r="H22" s="74">
        <v>74.648047000000005</v>
      </c>
      <c r="I22" s="74">
        <v>62.886361000000001</v>
      </c>
      <c r="J22" s="74">
        <v>64.044314999999997</v>
      </c>
      <c r="K22" s="74" t="s">
        <v>24</v>
      </c>
      <c r="L22" s="74">
        <v>23.406479000000001</v>
      </c>
      <c r="M22" s="74">
        <v>3.653683</v>
      </c>
      <c r="N22" s="73">
        <v>13987.5</v>
      </c>
      <c r="O22" s="213">
        <v>5.6762227000000003</v>
      </c>
      <c r="P22" s="213">
        <v>1.4027056</v>
      </c>
      <c r="R22" s="80">
        <v>1915</v>
      </c>
      <c r="S22" s="73">
        <v>998</v>
      </c>
      <c r="T22" s="74">
        <v>42.315713000000002</v>
      </c>
      <c r="U22" s="74">
        <v>114.8343</v>
      </c>
      <c r="V22" s="74" t="s">
        <v>24</v>
      </c>
      <c r="W22" s="74">
        <v>134.12081000000001</v>
      </c>
      <c r="X22" s="74">
        <v>75.169228000000004</v>
      </c>
      <c r="Y22" s="74">
        <v>62.639000000000003</v>
      </c>
      <c r="Z22" s="74">
        <v>66.105817000000002</v>
      </c>
      <c r="AA22" s="74" t="s">
        <v>24</v>
      </c>
      <c r="AB22" s="74">
        <v>27.031419</v>
      </c>
      <c r="AC22" s="74">
        <v>4.5101228999999998</v>
      </c>
      <c r="AD22" s="73">
        <v>10737.5</v>
      </c>
      <c r="AE22" s="213">
        <v>4.6141028999999998</v>
      </c>
      <c r="AF22" s="213">
        <v>1.4225669999999999</v>
      </c>
      <c r="AH22" s="80">
        <v>1915</v>
      </c>
      <c r="AI22" s="73">
        <v>2118</v>
      </c>
      <c r="AJ22" s="74">
        <v>43.624741999999998</v>
      </c>
      <c r="AK22" s="74">
        <v>113.65509</v>
      </c>
      <c r="AL22" s="74" t="s">
        <v>24</v>
      </c>
      <c r="AM22" s="74">
        <v>132.62459999999999</v>
      </c>
      <c r="AN22" s="74">
        <v>74.954440000000005</v>
      </c>
      <c r="AO22" s="74">
        <v>62.813490000000002</v>
      </c>
      <c r="AP22" s="74">
        <v>65.016555999999994</v>
      </c>
      <c r="AQ22" s="74" t="s">
        <v>24</v>
      </c>
      <c r="AR22" s="74">
        <v>24.985254000000001</v>
      </c>
      <c r="AS22" s="74">
        <v>4.0127316000000004</v>
      </c>
      <c r="AT22" s="73">
        <v>24725</v>
      </c>
      <c r="AU22" s="213">
        <v>5.1603611000000003</v>
      </c>
      <c r="AV22" s="213">
        <v>1.4112624</v>
      </c>
      <c r="AW22" s="74">
        <v>0.97888940000000002</v>
      </c>
      <c r="AY22" s="80">
        <v>1915</v>
      </c>
    </row>
    <row r="23" spans="2:51">
      <c r="B23" s="80">
        <v>1916</v>
      </c>
      <c r="C23" s="73">
        <v>1133</v>
      </c>
      <c r="D23" s="74">
        <v>44.563008000000004</v>
      </c>
      <c r="E23" s="74">
        <v>114.63511</v>
      </c>
      <c r="F23" s="74" t="s">
        <v>24</v>
      </c>
      <c r="G23" s="74">
        <v>134.67419000000001</v>
      </c>
      <c r="H23" s="74">
        <v>75.220132000000007</v>
      </c>
      <c r="I23" s="74">
        <v>63.007815999999998</v>
      </c>
      <c r="J23" s="74">
        <v>64.911660999999995</v>
      </c>
      <c r="K23" s="74" t="s">
        <v>24</v>
      </c>
      <c r="L23" s="74">
        <v>23.023776000000002</v>
      </c>
      <c r="M23" s="74">
        <v>3.6527178</v>
      </c>
      <c r="N23" s="73">
        <v>13350</v>
      </c>
      <c r="O23" s="213">
        <v>5.3190663000000002</v>
      </c>
      <c r="P23" s="213">
        <v>1.3343894999999999</v>
      </c>
      <c r="R23" s="80">
        <v>1916</v>
      </c>
      <c r="S23" s="73">
        <v>1097</v>
      </c>
      <c r="T23" s="74">
        <v>45.469901</v>
      </c>
      <c r="U23" s="74">
        <v>119.71865</v>
      </c>
      <c r="V23" s="74" t="s">
        <v>24</v>
      </c>
      <c r="W23" s="74">
        <v>139.45524</v>
      </c>
      <c r="X23" s="74">
        <v>78.901905999999997</v>
      </c>
      <c r="Y23" s="74">
        <v>66.047548000000006</v>
      </c>
      <c r="Z23" s="74">
        <v>65.198267999999999</v>
      </c>
      <c r="AA23" s="74" t="s">
        <v>24</v>
      </c>
      <c r="AB23" s="74">
        <v>27.555890000000002</v>
      </c>
      <c r="AC23" s="74">
        <v>4.7327322000000001</v>
      </c>
      <c r="AD23" s="73">
        <v>12720</v>
      </c>
      <c r="AE23" s="213">
        <v>5.3437058999999998</v>
      </c>
      <c r="AF23" s="213">
        <v>1.59392</v>
      </c>
      <c r="AH23" s="80">
        <v>1916</v>
      </c>
      <c r="AI23" s="73">
        <v>2230</v>
      </c>
      <c r="AJ23" s="74">
        <v>45.004568999999996</v>
      </c>
      <c r="AK23" s="74">
        <v>116.99590999999999</v>
      </c>
      <c r="AL23" s="74" t="s">
        <v>24</v>
      </c>
      <c r="AM23" s="74">
        <v>136.86108999999999</v>
      </c>
      <c r="AN23" s="74">
        <v>76.964031000000006</v>
      </c>
      <c r="AO23" s="74">
        <v>64.445037999999997</v>
      </c>
      <c r="AP23" s="74">
        <v>65.052713999999995</v>
      </c>
      <c r="AQ23" s="74" t="s">
        <v>24</v>
      </c>
      <c r="AR23" s="74">
        <v>25.050550000000001</v>
      </c>
      <c r="AS23" s="74">
        <v>4.1146189</v>
      </c>
      <c r="AT23" s="73">
        <v>26070</v>
      </c>
      <c r="AU23" s="213">
        <v>5.3310598999999996</v>
      </c>
      <c r="AV23" s="213">
        <v>1.4495492999999999</v>
      </c>
      <c r="AW23" s="74">
        <v>0.95753759999999999</v>
      </c>
      <c r="AY23" s="80">
        <v>1916</v>
      </c>
    </row>
    <row r="24" spans="2:51">
      <c r="B24" s="80">
        <v>1917</v>
      </c>
      <c r="C24" s="73">
        <v>1152</v>
      </c>
      <c r="D24" s="74">
        <v>44.50705</v>
      </c>
      <c r="E24" s="74">
        <v>110.28497</v>
      </c>
      <c r="F24" s="74" t="s">
        <v>24</v>
      </c>
      <c r="G24" s="74">
        <v>128.77534</v>
      </c>
      <c r="H24" s="74">
        <v>73.215998999999996</v>
      </c>
      <c r="I24" s="74">
        <v>61.591397000000001</v>
      </c>
      <c r="J24" s="74">
        <v>64.595652000000001</v>
      </c>
      <c r="K24" s="74" t="s">
        <v>24</v>
      </c>
      <c r="L24" s="74">
        <v>24.652258</v>
      </c>
      <c r="M24" s="74">
        <v>4.1725523999999998</v>
      </c>
      <c r="N24" s="73">
        <v>13737.5</v>
      </c>
      <c r="O24" s="213">
        <v>5.3757630000000001</v>
      </c>
      <c r="P24" s="213">
        <v>1.6481505999999999</v>
      </c>
      <c r="R24" s="80">
        <v>1917</v>
      </c>
      <c r="S24" s="73">
        <v>1062</v>
      </c>
      <c r="T24" s="74">
        <v>43.053333000000002</v>
      </c>
      <c r="U24" s="74">
        <v>111.12065</v>
      </c>
      <c r="V24" s="74" t="s">
        <v>24</v>
      </c>
      <c r="W24" s="74">
        <v>129.7921</v>
      </c>
      <c r="X24" s="74">
        <v>73.730176</v>
      </c>
      <c r="Y24" s="74">
        <v>62.450341000000002</v>
      </c>
      <c r="Z24" s="74">
        <v>65.230697000000006</v>
      </c>
      <c r="AA24" s="74" t="s">
        <v>24</v>
      </c>
      <c r="AB24" s="74">
        <v>28.502414999999999</v>
      </c>
      <c r="AC24" s="74">
        <v>5.2007835</v>
      </c>
      <c r="AD24" s="73">
        <v>12222.5</v>
      </c>
      <c r="AE24" s="213">
        <v>5.0223196999999997</v>
      </c>
      <c r="AF24" s="213">
        <v>1.9020534</v>
      </c>
      <c r="AH24" s="80">
        <v>1917</v>
      </c>
      <c r="AI24" s="73">
        <v>2214</v>
      </c>
      <c r="AJ24" s="74">
        <v>43.797682000000002</v>
      </c>
      <c r="AK24" s="74">
        <v>110.71369</v>
      </c>
      <c r="AL24" s="74" t="s">
        <v>24</v>
      </c>
      <c r="AM24" s="74">
        <v>129.30844999999999</v>
      </c>
      <c r="AN24" s="74">
        <v>73.474385999999996</v>
      </c>
      <c r="AO24" s="74">
        <v>62.014316000000001</v>
      </c>
      <c r="AP24" s="74">
        <v>64.900542000000002</v>
      </c>
      <c r="AQ24" s="74" t="s">
        <v>24</v>
      </c>
      <c r="AR24" s="74">
        <v>26.360281000000001</v>
      </c>
      <c r="AS24" s="74">
        <v>4.6097149999999996</v>
      </c>
      <c r="AT24" s="73">
        <v>25960</v>
      </c>
      <c r="AU24" s="213">
        <v>5.2033562</v>
      </c>
      <c r="AV24" s="213">
        <v>1.7586824999999999</v>
      </c>
      <c r="AW24" s="74">
        <v>0.99247949999999996</v>
      </c>
      <c r="AY24" s="80">
        <v>1917</v>
      </c>
    </row>
    <row r="25" spans="2:51">
      <c r="B25" s="81">
        <v>1918</v>
      </c>
      <c r="C25" s="73">
        <v>1182</v>
      </c>
      <c r="D25" s="74">
        <v>44.870618</v>
      </c>
      <c r="E25" s="74">
        <v>108.92909</v>
      </c>
      <c r="F25" s="74" t="s">
        <v>24</v>
      </c>
      <c r="G25" s="74">
        <v>126.84182</v>
      </c>
      <c r="H25" s="74">
        <v>72.764711000000005</v>
      </c>
      <c r="I25" s="74">
        <v>61.722526999999999</v>
      </c>
      <c r="J25" s="74">
        <v>64.432203000000001</v>
      </c>
      <c r="K25" s="74" t="s">
        <v>24</v>
      </c>
      <c r="L25" s="74">
        <v>25.234842</v>
      </c>
      <c r="M25" s="74">
        <v>4.1350359000000001</v>
      </c>
      <c r="N25" s="73">
        <v>14150</v>
      </c>
      <c r="O25" s="213">
        <v>5.4400826999999996</v>
      </c>
      <c r="P25" s="213">
        <v>1.6649654</v>
      </c>
      <c r="R25" s="81">
        <v>1918</v>
      </c>
      <c r="S25" s="73">
        <v>1115</v>
      </c>
      <c r="T25" s="74">
        <v>44.231445999999998</v>
      </c>
      <c r="U25" s="74">
        <v>119.89438</v>
      </c>
      <c r="V25" s="74" t="s">
        <v>24</v>
      </c>
      <c r="W25" s="74">
        <v>140.66412</v>
      </c>
      <c r="X25" s="74">
        <v>77.676951000000003</v>
      </c>
      <c r="Y25" s="74">
        <v>64.563276999999999</v>
      </c>
      <c r="Z25" s="74">
        <v>67.181613999999996</v>
      </c>
      <c r="AA25" s="74" t="s">
        <v>24</v>
      </c>
      <c r="AB25" s="74">
        <v>28.633796</v>
      </c>
      <c r="AC25" s="74">
        <v>5.1467872999999997</v>
      </c>
      <c r="AD25" s="73">
        <v>10942.5</v>
      </c>
      <c r="AE25" s="213">
        <v>4.4000522000000002</v>
      </c>
      <c r="AF25" s="213">
        <v>1.6226856999999999</v>
      </c>
      <c r="AH25" s="81">
        <v>1918</v>
      </c>
      <c r="AI25" s="73">
        <v>2297</v>
      </c>
      <c r="AJ25" s="74">
        <v>44.558062999999997</v>
      </c>
      <c r="AK25" s="74">
        <v>114.62551999999999</v>
      </c>
      <c r="AL25" s="74" t="s">
        <v>24</v>
      </c>
      <c r="AM25" s="74">
        <v>134.01670999999999</v>
      </c>
      <c r="AN25" s="74">
        <v>75.353864999999999</v>
      </c>
      <c r="AO25" s="74">
        <v>63.252023000000001</v>
      </c>
      <c r="AP25" s="74">
        <v>65.767973999999995</v>
      </c>
      <c r="AQ25" s="74" t="s">
        <v>24</v>
      </c>
      <c r="AR25" s="74">
        <v>26.777804</v>
      </c>
      <c r="AS25" s="74">
        <v>4.5712352000000003</v>
      </c>
      <c r="AT25" s="73">
        <v>25092.5</v>
      </c>
      <c r="AU25" s="213">
        <v>4.9317352999999997</v>
      </c>
      <c r="AV25" s="213">
        <v>1.6462600000000001</v>
      </c>
      <c r="AW25" s="74">
        <v>0.90854199999999996</v>
      </c>
      <c r="AY25" s="81">
        <v>1918</v>
      </c>
    </row>
    <row r="26" spans="2:51">
      <c r="B26" s="81">
        <v>1919</v>
      </c>
      <c r="C26" s="73">
        <v>1275</v>
      </c>
      <c r="D26" s="74">
        <v>47.572372999999999</v>
      </c>
      <c r="E26" s="74">
        <v>119.36517000000001</v>
      </c>
      <c r="F26" s="74" t="s">
        <v>24</v>
      </c>
      <c r="G26" s="74">
        <v>140.49891</v>
      </c>
      <c r="H26" s="74">
        <v>78.290758999999994</v>
      </c>
      <c r="I26" s="74">
        <v>65.917649999999995</v>
      </c>
      <c r="J26" s="74">
        <v>64.553500999999997</v>
      </c>
      <c r="K26" s="74" t="s">
        <v>24</v>
      </c>
      <c r="L26" s="74">
        <v>28.800542</v>
      </c>
      <c r="M26" s="74">
        <v>3.388074</v>
      </c>
      <c r="N26" s="73">
        <v>15390</v>
      </c>
      <c r="O26" s="213">
        <v>5.8148417999999999</v>
      </c>
      <c r="P26" s="213">
        <v>1.2721532</v>
      </c>
      <c r="R26" s="81">
        <v>1919</v>
      </c>
      <c r="S26" s="73">
        <v>1192</v>
      </c>
      <c r="T26" s="74">
        <v>46.292088999999997</v>
      </c>
      <c r="U26" s="74">
        <v>119.82759</v>
      </c>
      <c r="V26" s="74" t="s">
        <v>24</v>
      </c>
      <c r="W26" s="74">
        <v>141.00919999999999</v>
      </c>
      <c r="X26" s="74">
        <v>78.904917999999995</v>
      </c>
      <c r="Y26" s="74">
        <v>66.566785999999993</v>
      </c>
      <c r="Z26" s="74">
        <v>65.960570000000004</v>
      </c>
      <c r="AA26" s="74" t="s">
        <v>24</v>
      </c>
      <c r="AB26" s="74">
        <v>33.634312000000001</v>
      </c>
      <c r="AC26" s="74">
        <v>4.2123118000000002</v>
      </c>
      <c r="AD26" s="73">
        <v>13012.5</v>
      </c>
      <c r="AE26" s="213">
        <v>5.1226922999999998</v>
      </c>
      <c r="AF26" s="213">
        <v>1.4098965999999999</v>
      </c>
      <c r="AH26" s="81">
        <v>1919</v>
      </c>
      <c r="AI26" s="73">
        <v>2467</v>
      </c>
      <c r="AJ26" s="74">
        <v>46.945042000000001</v>
      </c>
      <c r="AK26" s="74">
        <v>119.48567</v>
      </c>
      <c r="AL26" s="74" t="s">
        <v>24</v>
      </c>
      <c r="AM26" s="74">
        <v>140.61125999999999</v>
      </c>
      <c r="AN26" s="74">
        <v>78.536602000000002</v>
      </c>
      <c r="AO26" s="74">
        <v>66.183226000000005</v>
      </c>
      <c r="AP26" s="74">
        <v>65.234470000000002</v>
      </c>
      <c r="AQ26" s="74" t="s">
        <v>24</v>
      </c>
      <c r="AR26" s="74">
        <v>30.949693</v>
      </c>
      <c r="AS26" s="74">
        <v>3.7418474000000002</v>
      </c>
      <c r="AT26" s="73">
        <v>28402.5</v>
      </c>
      <c r="AU26" s="213">
        <v>5.4758734000000002</v>
      </c>
      <c r="AV26" s="213">
        <v>1.3317626</v>
      </c>
      <c r="AW26" s="74">
        <v>0.9961409</v>
      </c>
      <c r="AY26" s="81">
        <v>1919</v>
      </c>
    </row>
    <row r="27" spans="2:51">
      <c r="B27" s="81">
        <v>1920</v>
      </c>
      <c r="C27" s="73">
        <v>1298</v>
      </c>
      <c r="D27" s="74">
        <v>47.615318000000002</v>
      </c>
      <c r="E27" s="74">
        <v>120.34607</v>
      </c>
      <c r="F27" s="74" t="s">
        <v>24</v>
      </c>
      <c r="G27" s="74">
        <v>140.73718</v>
      </c>
      <c r="H27" s="74">
        <v>78.741270999999998</v>
      </c>
      <c r="I27" s="74">
        <v>65.766158000000004</v>
      </c>
      <c r="J27" s="74">
        <v>65.243055999999996</v>
      </c>
      <c r="K27" s="74" t="s">
        <v>24</v>
      </c>
      <c r="L27" s="74">
        <v>22.644801000000001</v>
      </c>
      <c r="M27" s="74">
        <v>4.0495428999999996</v>
      </c>
      <c r="N27" s="73">
        <v>14735</v>
      </c>
      <c r="O27" s="213">
        <v>5.4730404000000004</v>
      </c>
      <c r="P27" s="213">
        <v>1.4441619000000001</v>
      </c>
      <c r="R27" s="81">
        <v>1920</v>
      </c>
      <c r="S27" s="73">
        <v>1197</v>
      </c>
      <c r="T27" s="74">
        <v>45.529286999999997</v>
      </c>
      <c r="U27" s="74">
        <v>117.10024</v>
      </c>
      <c r="V27" s="74" t="s">
        <v>24</v>
      </c>
      <c r="W27" s="74">
        <v>136.57793000000001</v>
      </c>
      <c r="X27" s="74">
        <v>76.782227000000006</v>
      </c>
      <c r="Y27" s="74">
        <v>63.703302000000001</v>
      </c>
      <c r="Z27" s="74">
        <v>65.944816000000003</v>
      </c>
      <c r="AA27" s="74" t="s">
        <v>24</v>
      </c>
      <c r="AB27" s="74">
        <v>26.641442000000001</v>
      </c>
      <c r="AC27" s="74">
        <v>4.9389338</v>
      </c>
      <c r="AD27" s="73">
        <v>13057.5</v>
      </c>
      <c r="AE27" s="213">
        <v>5.0348300999999998</v>
      </c>
      <c r="AF27" s="213">
        <v>1.6382747</v>
      </c>
      <c r="AH27" s="81">
        <v>1920</v>
      </c>
      <c r="AI27" s="73">
        <v>2495</v>
      </c>
      <c r="AJ27" s="74">
        <v>46.591183000000001</v>
      </c>
      <c r="AK27" s="74">
        <v>118.62794</v>
      </c>
      <c r="AL27" s="74" t="s">
        <v>24</v>
      </c>
      <c r="AM27" s="74">
        <v>138.54855000000001</v>
      </c>
      <c r="AN27" s="74">
        <v>77.726724000000004</v>
      </c>
      <c r="AO27" s="74">
        <v>64.706577999999993</v>
      </c>
      <c r="AP27" s="74">
        <v>65.579856000000007</v>
      </c>
      <c r="AQ27" s="74" t="s">
        <v>24</v>
      </c>
      <c r="AR27" s="74">
        <v>24.400977999999999</v>
      </c>
      <c r="AS27" s="74">
        <v>4.4324823999999996</v>
      </c>
      <c r="AT27" s="73">
        <v>27792.5</v>
      </c>
      <c r="AU27" s="213">
        <v>5.2580330000000002</v>
      </c>
      <c r="AV27" s="213">
        <v>1.5292935000000001</v>
      </c>
      <c r="AW27" s="74">
        <v>1.0277183999999999</v>
      </c>
      <c r="AY27" s="81">
        <v>1920</v>
      </c>
    </row>
    <row r="28" spans="2:51">
      <c r="B28" s="82">
        <v>1921</v>
      </c>
      <c r="C28" s="73">
        <v>1244</v>
      </c>
      <c r="D28" s="74">
        <v>44.878964000000003</v>
      </c>
      <c r="E28" s="74">
        <v>103.56565000000001</v>
      </c>
      <c r="F28" s="74" t="s">
        <v>24</v>
      </c>
      <c r="G28" s="74">
        <v>120.62202000000001</v>
      </c>
      <c r="H28" s="74">
        <v>70.039484999999999</v>
      </c>
      <c r="I28" s="74">
        <v>59.625914999999999</v>
      </c>
      <c r="J28" s="74">
        <v>63.714689</v>
      </c>
      <c r="K28" s="74" t="s">
        <v>24</v>
      </c>
      <c r="L28" s="74">
        <v>22.905542000000001</v>
      </c>
      <c r="M28" s="74">
        <v>4.0584626999999998</v>
      </c>
      <c r="N28" s="73">
        <v>15625</v>
      </c>
      <c r="O28" s="213">
        <v>5.7069286999999997</v>
      </c>
      <c r="P28" s="213">
        <v>1.6097295</v>
      </c>
      <c r="R28" s="82">
        <v>1921</v>
      </c>
      <c r="S28" s="73">
        <v>1228</v>
      </c>
      <c r="T28" s="74">
        <v>45.766249000000002</v>
      </c>
      <c r="U28" s="74">
        <v>113.32068</v>
      </c>
      <c r="V28" s="74" t="s">
        <v>24</v>
      </c>
      <c r="W28" s="74">
        <v>131.93243000000001</v>
      </c>
      <c r="X28" s="74">
        <v>75.369759000000002</v>
      </c>
      <c r="Y28" s="74">
        <v>63.123454000000002</v>
      </c>
      <c r="Z28" s="74">
        <v>65.211725999999999</v>
      </c>
      <c r="AA28" s="74" t="s">
        <v>24</v>
      </c>
      <c r="AB28" s="74">
        <v>27.174154000000001</v>
      </c>
      <c r="AC28" s="74">
        <v>5.2424863000000004</v>
      </c>
      <c r="AD28" s="73">
        <v>14122.5</v>
      </c>
      <c r="AE28" s="213">
        <v>5.33589</v>
      </c>
      <c r="AF28" s="213">
        <v>1.8550078999999999</v>
      </c>
      <c r="AH28" s="82">
        <v>1921</v>
      </c>
      <c r="AI28" s="73">
        <v>2472</v>
      </c>
      <c r="AJ28" s="74">
        <v>45.315393</v>
      </c>
      <c r="AK28" s="74">
        <v>108.56846</v>
      </c>
      <c r="AL28" s="74" t="s">
        <v>24</v>
      </c>
      <c r="AM28" s="74">
        <v>126.45153999999999</v>
      </c>
      <c r="AN28" s="74">
        <v>72.765687</v>
      </c>
      <c r="AO28" s="74">
        <v>61.416454000000002</v>
      </c>
      <c r="AP28" s="74">
        <v>64.459869999999995</v>
      </c>
      <c r="AQ28" s="74" t="s">
        <v>24</v>
      </c>
      <c r="AR28" s="74">
        <v>24.844221000000001</v>
      </c>
      <c r="AS28" s="74">
        <v>4.5713439999999999</v>
      </c>
      <c r="AT28" s="73">
        <v>29747.5</v>
      </c>
      <c r="AU28" s="213">
        <v>5.5245515000000003</v>
      </c>
      <c r="AV28" s="213">
        <v>1.7175454000000001</v>
      </c>
      <c r="AW28" s="74">
        <v>0.91391659999999997</v>
      </c>
      <c r="AY28" s="82">
        <v>1921</v>
      </c>
    </row>
    <row r="29" spans="2:51">
      <c r="B29" s="83">
        <v>1922</v>
      </c>
      <c r="C29" s="73">
        <v>1381</v>
      </c>
      <c r="D29" s="74">
        <v>48.772734999999997</v>
      </c>
      <c r="E29" s="74">
        <v>117.69668</v>
      </c>
      <c r="F29" s="74" t="s">
        <v>24</v>
      </c>
      <c r="G29" s="74">
        <v>137.52611999999999</v>
      </c>
      <c r="H29" s="74">
        <v>77.892616000000004</v>
      </c>
      <c r="I29" s="74">
        <v>65.501472000000007</v>
      </c>
      <c r="J29" s="74">
        <v>64.485506999999998</v>
      </c>
      <c r="K29" s="74" t="s">
        <v>24</v>
      </c>
      <c r="L29" s="74">
        <v>24.651910000000001</v>
      </c>
      <c r="M29" s="74">
        <v>4.7221747000000001</v>
      </c>
      <c r="N29" s="73">
        <v>16557.5</v>
      </c>
      <c r="O29" s="213">
        <v>5.9201588000000003</v>
      </c>
      <c r="P29" s="213">
        <v>1.9284300000000001</v>
      </c>
      <c r="R29" s="83">
        <v>1922</v>
      </c>
      <c r="S29" s="73">
        <v>1452</v>
      </c>
      <c r="T29" s="74">
        <v>53.023662999999999</v>
      </c>
      <c r="U29" s="74">
        <v>141.18701999999999</v>
      </c>
      <c r="V29" s="74" t="s">
        <v>24</v>
      </c>
      <c r="W29" s="74">
        <v>167.02795</v>
      </c>
      <c r="X29" s="74">
        <v>90.020364000000001</v>
      </c>
      <c r="Y29" s="74">
        <v>74.145613999999995</v>
      </c>
      <c r="Z29" s="74">
        <v>66.786207000000005</v>
      </c>
      <c r="AA29" s="74" t="s">
        <v>24</v>
      </c>
      <c r="AB29" s="74">
        <v>31.058824000000001</v>
      </c>
      <c r="AC29" s="74">
        <v>6.5802592000000004</v>
      </c>
      <c r="AD29" s="73">
        <v>15207.5</v>
      </c>
      <c r="AE29" s="213">
        <v>5.6307390000000002</v>
      </c>
      <c r="AF29" s="213">
        <v>2.3575691999999999</v>
      </c>
      <c r="AH29" s="83">
        <v>1922</v>
      </c>
      <c r="AI29" s="73">
        <v>2833</v>
      </c>
      <c r="AJ29" s="74">
        <v>50.862673000000001</v>
      </c>
      <c r="AK29" s="74">
        <v>130.13408000000001</v>
      </c>
      <c r="AL29" s="74" t="s">
        <v>24</v>
      </c>
      <c r="AM29" s="74">
        <v>153.18644</v>
      </c>
      <c r="AN29" s="74">
        <v>84.273476000000002</v>
      </c>
      <c r="AO29" s="74">
        <v>70.050207</v>
      </c>
      <c r="AP29" s="74">
        <v>65.664310999999998</v>
      </c>
      <c r="AQ29" s="74" t="s">
        <v>24</v>
      </c>
      <c r="AR29" s="74">
        <v>27.566410000000001</v>
      </c>
      <c r="AS29" s="74">
        <v>5.5212332999999996</v>
      </c>
      <c r="AT29" s="73">
        <v>31765</v>
      </c>
      <c r="AU29" s="213">
        <v>5.7779758000000001</v>
      </c>
      <c r="AV29" s="213">
        <v>2.1125262</v>
      </c>
      <c r="AW29" s="74">
        <v>0.83362250000000004</v>
      </c>
      <c r="AY29" s="83">
        <v>1922</v>
      </c>
    </row>
    <row r="30" spans="2:51">
      <c r="B30" s="83">
        <v>1923</v>
      </c>
      <c r="C30" s="73">
        <v>1428</v>
      </c>
      <c r="D30" s="74">
        <v>49.261763000000002</v>
      </c>
      <c r="E30" s="74">
        <v>123.79172</v>
      </c>
      <c r="F30" s="74" t="s">
        <v>24</v>
      </c>
      <c r="G30" s="74">
        <v>146.33456000000001</v>
      </c>
      <c r="H30" s="74">
        <v>79.985071000000005</v>
      </c>
      <c r="I30" s="74">
        <v>66.928898000000004</v>
      </c>
      <c r="J30" s="74">
        <v>65.424859999999995</v>
      </c>
      <c r="K30" s="74" t="s">
        <v>24</v>
      </c>
      <c r="L30" s="74">
        <v>25.180744000000001</v>
      </c>
      <c r="M30" s="74">
        <v>4.5158433999999996</v>
      </c>
      <c r="N30" s="73">
        <v>16060</v>
      </c>
      <c r="O30" s="213">
        <v>5.6089127999999997</v>
      </c>
      <c r="P30" s="213">
        <v>1.7521656999999999</v>
      </c>
      <c r="R30" s="83">
        <v>1923</v>
      </c>
      <c r="S30" s="73">
        <v>1561</v>
      </c>
      <c r="T30" s="74">
        <v>55.857726</v>
      </c>
      <c r="U30" s="74">
        <v>144.90905000000001</v>
      </c>
      <c r="V30" s="74" t="s">
        <v>24</v>
      </c>
      <c r="W30" s="74">
        <v>171.13418999999999</v>
      </c>
      <c r="X30" s="74">
        <v>92.858304000000004</v>
      </c>
      <c r="Y30" s="74">
        <v>76.417895000000001</v>
      </c>
      <c r="Z30" s="74">
        <v>67.016335999999995</v>
      </c>
      <c r="AA30" s="74" t="s">
        <v>24</v>
      </c>
      <c r="AB30" s="74">
        <v>32.946390999999998</v>
      </c>
      <c r="AC30" s="74">
        <v>6.3419192000000004</v>
      </c>
      <c r="AD30" s="73">
        <v>15790</v>
      </c>
      <c r="AE30" s="213">
        <v>5.7289021</v>
      </c>
      <c r="AF30" s="213">
        <v>2.1804497999999999</v>
      </c>
      <c r="AH30" s="83">
        <v>1923</v>
      </c>
      <c r="AI30" s="73">
        <v>2989</v>
      </c>
      <c r="AJ30" s="74">
        <v>52.499384999999997</v>
      </c>
      <c r="AK30" s="74">
        <v>134.52108999999999</v>
      </c>
      <c r="AL30" s="74" t="s">
        <v>24</v>
      </c>
      <c r="AM30" s="74">
        <v>158.95624000000001</v>
      </c>
      <c r="AN30" s="74">
        <v>86.454026999999996</v>
      </c>
      <c r="AO30" s="74">
        <v>71.656094999999993</v>
      </c>
      <c r="AP30" s="74">
        <v>66.257119000000003</v>
      </c>
      <c r="AQ30" s="74" t="s">
        <v>24</v>
      </c>
      <c r="AR30" s="74">
        <v>28.715534999999999</v>
      </c>
      <c r="AS30" s="74">
        <v>5.3151006000000001</v>
      </c>
      <c r="AT30" s="73">
        <v>31850</v>
      </c>
      <c r="AU30" s="213">
        <v>5.667764</v>
      </c>
      <c r="AV30" s="213">
        <v>1.9411943</v>
      </c>
      <c r="AW30" s="74">
        <v>0.85427180000000003</v>
      </c>
      <c r="AY30" s="83">
        <v>1923</v>
      </c>
    </row>
    <row r="31" spans="2:51">
      <c r="B31" s="83">
        <v>1924</v>
      </c>
      <c r="C31" s="73">
        <v>1114</v>
      </c>
      <c r="D31" s="74">
        <v>37.616073</v>
      </c>
      <c r="E31" s="74">
        <v>91.708988000000005</v>
      </c>
      <c r="F31" s="74" t="s">
        <v>24</v>
      </c>
      <c r="G31" s="74">
        <v>107.79271</v>
      </c>
      <c r="H31" s="74">
        <v>59.795862999999997</v>
      </c>
      <c r="I31" s="74">
        <v>50.284736000000002</v>
      </c>
      <c r="J31" s="74">
        <v>65.462298000000004</v>
      </c>
      <c r="K31" s="74" t="s">
        <v>24</v>
      </c>
      <c r="L31" s="74">
        <v>19.045991000000001</v>
      </c>
      <c r="M31" s="74">
        <v>3.5816480999999998</v>
      </c>
      <c r="N31" s="73">
        <v>12265</v>
      </c>
      <c r="O31" s="213">
        <v>4.1925889999999999</v>
      </c>
      <c r="P31" s="213">
        <v>1.3861968</v>
      </c>
      <c r="R31" s="83">
        <v>1924</v>
      </c>
      <c r="S31" s="73">
        <v>1191</v>
      </c>
      <c r="T31" s="74">
        <v>41.793872999999998</v>
      </c>
      <c r="U31" s="74">
        <v>108.54978</v>
      </c>
      <c r="V31" s="74" t="s">
        <v>24</v>
      </c>
      <c r="W31" s="74">
        <v>128.67516000000001</v>
      </c>
      <c r="X31" s="74">
        <v>69.249707999999998</v>
      </c>
      <c r="Y31" s="74">
        <v>57.414872000000003</v>
      </c>
      <c r="Z31" s="74">
        <v>67.029411999999994</v>
      </c>
      <c r="AA31" s="74" t="s">
        <v>24</v>
      </c>
      <c r="AB31" s="74">
        <v>24.900690000000001</v>
      </c>
      <c r="AC31" s="74">
        <v>4.9880637999999999</v>
      </c>
      <c r="AD31" s="73">
        <v>11995</v>
      </c>
      <c r="AE31" s="213">
        <v>4.2676201999999996</v>
      </c>
      <c r="AF31" s="213">
        <v>1.7081967</v>
      </c>
      <c r="AH31" s="83">
        <v>1924</v>
      </c>
      <c r="AI31" s="73">
        <v>2305</v>
      </c>
      <c r="AJ31" s="74">
        <v>39.664785000000002</v>
      </c>
      <c r="AK31" s="74">
        <v>100.62307</v>
      </c>
      <c r="AL31" s="74" t="s">
        <v>24</v>
      </c>
      <c r="AM31" s="74">
        <v>118.89317</v>
      </c>
      <c r="AN31" s="74">
        <v>64.725605999999999</v>
      </c>
      <c r="AO31" s="74">
        <v>53.986033999999997</v>
      </c>
      <c r="AP31" s="74">
        <v>66.271700999999993</v>
      </c>
      <c r="AQ31" s="74" t="s">
        <v>24</v>
      </c>
      <c r="AR31" s="74">
        <v>21.679834</v>
      </c>
      <c r="AS31" s="74">
        <v>4.1924336000000002</v>
      </c>
      <c r="AT31" s="73">
        <v>24260</v>
      </c>
      <c r="AU31" s="213">
        <v>4.2293544000000001</v>
      </c>
      <c r="AV31" s="213">
        <v>1.5286728999999999</v>
      </c>
      <c r="AW31" s="74">
        <v>0.84485650000000001</v>
      </c>
      <c r="AY31" s="83">
        <v>1924</v>
      </c>
    </row>
    <row r="32" spans="2:51">
      <c r="B32" s="83">
        <v>1925</v>
      </c>
      <c r="C32" s="73">
        <v>1502</v>
      </c>
      <c r="D32" s="74">
        <v>49.552968</v>
      </c>
      <c r="E32" s="74">
        <v>126.0797</v>
      </c>
      <c r="F32" s="74" t="s">
        <v>24</v>
      </c>
      <c r="G32" s="74">
        <v>149.38302999999999</v>
      </c>
      <c r="H32" s="74">
        <v>80.445351000000002</v>
      </c>
      <c r="I32" s="74">
        <v>66.457318999999998</v>
      </c>
      <c r="J32" s="74">
        <v>66.430712999999997</v>
      </c>
      <c r="K32" s="74" t="s">
        <v>24</v>
      </c>
      <c r="L32" s="74">
        <v>23.050951999999999</v>
      </c>
      <c r="M32" s="74">
        <v>4.8243077999999997</v>
      </c>
      <c r="N32" s="73">
        <v>15420</v>
      </c>
      <c r="O32" s="213">
        <v>5.1506447</v>
      </c>
      <c r="P32" s="213">
        <v>1.7893146</v>
      </c>
      <c r="R32" s="83">
        <v>1925</v>
      </c>
      <c r="S32" s="73">
        <v>1536</v>
      </c>
      <c r="T32" s="74">
        <v>52.817990999999999</v>
      </c>
      <c r="U32" s="74">
        <v>133.27434</v>
      </c>
      <c r="V32" s="74" t="s">
        <v>24</v>
      </c>
      <c r="W32" s="74">
        <v>157.56683000000001</v>
      </c>
      <c r="X32" s="74">
        <v>85.312047000000007</v>
      </c>
      <c r="Y32" s="74">
        <v>70.416098000000005</v>
      </c>
      <c r="Z32" s="74">
        <v>66.975910999999996</v>
      </c>
      <c r="AA32" s="74" t="s">
        <v>24</v>
      </c>
      <c r="AB32" s="74">
        <v>29.124005</v>
      </c>
      <c r="AC32" s="74">
        <v>6.5545787999999998</v>
      </c>
      <c r="AD32" s="73">
        <v>15467.5</v>
      </c>
      <c r="AE32" s="213">
        <v>5.3936953000000001</v>
      </c>
      <c r="AF32" s="213">
        <v>2.3302147999999998</v>
      </c>
      <c r="AH32" s="83">
        <v>1925</v>
      </c>
      <c r="AI32" s="73">
        <v>3038</v>
      </c>
      <c r="AJ32" s="74">
        <v>51.151670000000003</v>
      </c>
      <c r="AK32" s="74">
        <v>129.65941000000001</v>
      </c>
      <c r="AL32" s="74" t="s">
        <v>24</v>
      </c>
      <c r="AM32" s="74">
        <v>153.45274000000001</v>
      </c>
      <c r="AN32" s="74">
        <v>82.849648000000002</v>
      </c>
      <c r="AO32" s="74">
        <v>68.391462000000004</v>
      </c>
      <c r="AP32" s="74">
        <v>66.706453999999994</v>
      </c>
      <c r="AQ32" s="74" t="s">
        <v>24</v>
      </c>
      <c r="AR32" s="74">
        <v>25.767600000000002</v>
      </c>
      <c r="AS32" s="74">
        <v>5.5673655000000002</v>
      </c>
      <c r="AT32" s="73">
        <v>30887.5</v>
      </c>
      <c r="AU32" s="213">
        <v>5.2695556000000003</v>
      </c>
      <c r="AV32" s="213">
        <v>2.0246629999999999</v>
      </c>
      <c r="AW32" s="74">
        <v>0.94601630000000003</v>
      </c>
      <c r="AY32" s="83">
        <v>1925</v>
      </c>
    </row>
    <row r="33" spans="2:51">
      <c r="B33" s="83">
        <v>1926</v>
      </c>
      <c r="C33" s="73">
        <v>1531</v>
      </c>
      <c r="D33" s="74">
        <v>49.522885000000002</v>
      </c>
      <c r="E33" s="74">
        <v>120.24104</v>
      </c>
      <c r="F33" s="74" t="s">
        <v>24</v>
      </c>
      <c r="G33" s="74">
        <v>141.99892</v>
      </c>
      <c r="H33" s="74">
        <v>77.733126999999996</v>
      </c>
      <c r="I33" s="74">
        <v>64.960081000000002</v>
      </c>
      <c r="J33" s="74">
        <v>65.430019999999999</v>
      </c>
      <c r="K33" s="74" t="s">
        <v>24</v>
      </c>
      <c r="L33" s="74">
        <v>23.175901</v>
      </c>
      <c r="M33" s="74">
        <v>4.7272053999999999</v>
      </c>
      <c r="N33" s="73">
        <v>16942.5</v>
      </c>
      <c r="O33" s="213">
        <v>5.5490959999999996</v>
      </c>
      <c r="P33" s="213">
        <v>1.9109788999999999</v>
      </c>
      <c r="R33" s="83">
        <v>1926</v>
      </c>
      <c r="S33" s="73">
        <v>1618</v>
      </c>
      <c r="T33" s="74">
        <v>54.573664000000001</v>
      </c>
      <c r="U33" s="74">
        <v>132.94961000000001</v>
      </c>
      <c r="V33" s="74" t="s">
        <v>24</v>
      </c>
      <c r="W33" s="74">
        <v>156.1071</v>
      </c>
      <c r="X33" s="74">
        <v>85.796031999999997</v>
      </c>
      <c r="Y33" s="74">
        <v>70.925132000000005</v>
      </c>
      <c r="Z33" s="74">
        <v>67.058096000000006</v>
      </c>
      <c r="AA33" s="74" t="s">
        <v>24</v>
      </c>
      <c r="AB33" s="74">
        <v>28.769559000000001</v>
      </c>
      <c r="AC33" s="74">
        <v>6.5866069999999999</v>
      </c>
      <c r="AD33" s="73">
        <v>15860</v>
      </c>
      <c r="AE33" s="213">
        <v>5.4251898000000001</v>
      </c>
      <c r="AF33" s="213">
        <v>2.3450004</v>
      </c>
      <c r="AH33" s="83">
        <v>1926</v>
      </c>
      <c r="AI33" s="73">
        <v>3149</v>
      </c>
      <c r="AJ33" s="74">
        <v>51.995443000000002</v>
      </c>
      <c r="AK33" s="74">
        <v>126.46141</v>
      </c>
      <c r="AL33" s="74" t="s">
        <v>24</v>
      </c>
      <c r="AM33" s="74">
        <v>148.89932999999999</v>
      </c>
      <c r="AN33" s="74">
        <v>81.677876999999995</v>
      </c>
      <c r="AO33" s="74">
        <v>67.842988000000005</v>
      </c>
      <c r="AP33" s="74">
        <v>66.267080000000007</v>
      </c>
      <c r="AQ33" s="74" t="s">
        <v>24</v>
      </c>
      <c r="AR33" s="74">
        <v>25.748159999999999</v>
      </c>
      <c r="AS33" s="74">
        <v>5.5292176</v>
      </c>
      <c r="AT33" s="73">
        <v>32802.5</v>
      </c>
      <c r="AU33" s="213">
        <v>5.4884883999999996</v>
      </c>
      <c r="AV33" s="213">
        <v>2.0987958</v>
      </c>
      <c r="AW33" s="74">
        <v>0.90441059999999995</v>
      </c>
      <c r="AY33" s="83">
        <v>1926</v>
      </c>
    </row>
    <row r="34" spans="2:51">
      <c r="B34" s="83">
        <v>1927</v>
      </c>
      <c r="C34" s="73">
        <v>1574</v>
      </c>
      <c r="D34" s="74">
        <v>49.829048999999998</v>
      </c>
      <c r="E34" s="74">
        <v>125.98733</v>
      </c>
      <c r="F34" s="74" t="s">
        <v>24</v>
      </c>
      <c r="G34" s="74">
        <v>149.49431999999999</v>
      </c>
      <c r="H34" s="74">
        <v>80.053486000000007</v>
      </c>
      <c r="I34" s="74">
        <v>65.954470000000001</v>
      </c>
      <c r="J34" s="74">
        <v>66.321473999999995</v>
      </c>
      <c r="K34" s="74" t="s">
        <v>24</v>
      </c>
      <c r="L34" s="74">
        <v>21.867184999999999</v>
      </c>
      <c r="M34" s="74">
        <v>4.7903098000000002</v>
      </c>
      <c r="N34" s="73">
        <v>16342.5</v>
      </c>
      <c r="O34" s="213">
        <v>5.2389882999999999</v>
      </c>
      <c r="P34" s="213">
        <v>1.8303233999999999</v>
      </c>
      <c r="R34" s="83">
        <v>1927</v>
      </c>
      <c r="S34" s="73">
        <v>1683</v>
      </c>
      <c r="T34" s="74">
        <v>55.660283999999997</v>
      </c>
      <c r="U34" s="74">
        <v>137.00324000000001</v>
      </c>
      <c r="V34" s="74" t="s">
        <v>24</v>
      </c>
      <c r="W34" s="74">
        <v>162.32799</v>
      </c>
      <c r="X34" s="74">
        <v>87.346158000000003</v>
      </c>
      <c r="Y34" s="74">
        <v>72.720958999999993</v>
      </c>
      <c r="Z34" s="74">
        <v>67.211823999999993</v>
      </c>
      <c r="AA34" s="74" t="s">
        <v>24</v>
      </c>
      <c r="AB34" s="74">
        <v>28.200402</v>
      </c>
      <c r="AC34" s="74">
        <v>6.6197293999999998</v>
      </c>
      <c r="AD34" s="73">
        <v>16492.5</v>
      </c>
      <c r="AE34" s="213">
        <v>5.5325394000000001</v>
      </c>
      <c r="AF34" s="213">
        <v>2.363381</v>
      </c>
      <c r="AH34" s="83">
        <v>1927</v>
      </c>
      <c r="AI34" s="73">
        <v>3257</v>
      </c>
      <c r="AJ34" s="74">
        <v>52.680954</v>
      </c>
      <c r="AK34" s="74">
        <v>131.55735000000001</v>
      </c>
      <c r="AL34" s="74" t="s">
        <v>24</v>
      </c>
      <c r="AM34" s="74">
        <v>156.02629999999999</v>
      </c>
      <c r="AN34" s="74">
        <v>83.678220999999994</v>
      </c>
      <c r="AO34" s="74">
        <v>69.300860999999998</v>
      </c>
      <c r="AP34" s="74">
        <v>66.781547000000003</v>
      </c>
      <c r="AQ34" s="74" t="s">
        <v>24</v>
      </c>
      <c r="AR34" s="74">
        <v>24.737960999999999</v>
      </c>
      <c r="AS34" s="74">
        <v>5.5883463000000004</v>
      </c>
      <c r="AT34" s="73">
        <v>32835</v>
      </c>
      <c r="AU34" s="213">
        <v>5.3824338999999997</v>
      </c>
      <c r="AV34" s="213">
        <v>2.0641726</v>
      </c>
      <c r="AW34" s="74">
        <v>0.91959380000000002</v>
      </c>
      <c r="AY34" s="83">
        <v>1927</v>
      </c>
    </row>
    <row r="35" spans="2:51">
      <c r="B35" s="83">
        <v>1928</v>
      </c>
      <c r="C35" s="73">
        <v>1587</v>
      </c>
      <c r="D35" s="74">
        <v>49.264294999999997</v>
      </c>
      <c r="E35" s="74">
        <v>116.58211</v>
      </c>
      <c r="F35" s="74" t="s">
        <v>24</v>
      </c>
      <c r="G35" s="74">
        <v>137.30744999999999</v>
      </c>
      <c r="H35" s="74">
        <v>75.401446000000007</v>
      </c>
      <c r="I35" s="74">
        <v>62.794204000000001</v>
      </c>
      <c r="J35" s="74">
        <v>66.460177000000002</v>
      </c>
      <c r="K35" s="74" t="s">
        <v>24</v>
      </c>
      <c r="L35" s="74">
        <v>21.322047999999999</v>
      </c>
      <c r="M35" s="74">
        <v>4.7880525</v>
      </c>
      <c r="N35" s="73">
        <v>15835</v>
      </c>
      <c r="O35" s="213">
        <v>4.9786203999999996</v>
      </c>
      <c r="P35" s="213">
        <v>1.7745727</v>
      </c>
      <c r="R35" s="83">
        <v>1928</v>
      </c>
      <c r="S35" s="73">
        <v>1774</v>
      </c>
      <c r="T35" s="74">
        <v>57.582445999999997</v>
      </c>
      <c r="U35" s="74">
        <v>139.77161000000001</v>
      </c>
      <c r="V35" s="74" t="s">
        <v>24</v>
      </c>
      <c r="W35" s="74">
        <v>166.32096000000001</v>
      </c>
      <c r="X35" s="74">
        <v>88.909203000000005</v>
      </c>
      <c r="Y35" s="74">
        <v>74.201834000000005</v>
      </c>
      <c r="Z35" s="74">
        <v>66.913093000000003</v>
      </c>
      <c r="AA35" s="74" t="s">
        <v>24</v>
      </c>
      <c r="AB35" s="74">
        <v>28.136399999999998</v>
      </c>
      <c r="AC35" s="74">
        <v>6.7624747000000003</v>
      </c>
      <c r="AD35" s="73">
        <v>17972.5</v>
      </c>
      <c r="AE35" s="213">
        <v>5.9184311999999997</v>
      </c>
      <c r="AF35" s="213">
        <v>2.5131706</v>
      </c>
      <c r="AH35" s="83">
        <v>1928</v>
      </c>
      <c r="AI35" s="73">
        <v>3361</v>
      </c>
      <c r="AJ35" s="74">
        <v>53.330582999999997</v>
      </c>
      <c r="AK35" s="74">
        <v>129.17885000000001</v>
      </c>
      <c r="AL35" s="74" t="s">
        <v>24</v>
      </c>
      <c r="AM35" s="74">
        <v>153.15992</v>
      </c>
      <c r="AN35" s="74">
        <v>82.576370999999995</v>
      </c>
      <c r="AO35" s="74">
        <v>68.800059000000005</v>
      </c>
      <c r="AP35" s="74">
        <v>66.699462999999994</v>
      </c>
      <c r="AQ35" s="74" t="s">
        <v>24</v>
      </c>
      <c r="AR35" s="74">
        <v>24.447192000000001</v>
      </c>
      <c r="AS35" s="74">
        <v>5.6603456000000003</v>
      </c>
      <c r="AT35" s="73">
        <v>33807.5</v>
      </c>
      <c r="AU35" s="213">
        <v>5.4376498</v>
      </c>
      <c r="AV35" s="213">
        <v>2.1031628000000002</v>
      </c>
      <c r="AW35" s="74">
        <v>0.83409</v>
      </c>
      <c r="AY35" s="83">
        <v>1928</v>
      </c>
    </row>
    <row r="36" spans="2:51">
      <c r="B36" s="83">
        <v>1929</v>
      </c>
      <c r="C36" s="73">
        <v>1725</v>
      </c>
      <c r="D36" s="74">
        <v>52.828223999999999</v>
      </c>
      <c r="E36" s="74">
        <v>126.50623</v>
      </c>
      <c r="F36" s="74" t="s">
        <v>24</v>
      </c>
      <c r="G36" s="74">
        <v>149.79803999999999</v>
      </c>
      <c r="H36" s="74">
        <v>81.014842999999999</v>
      </c>
      <c r="I36" s="74">
        <v>67.728076000000001</v>
      </c>
      <c r="J36" s="74">
        <v>66.905451999999997</v>
      </c>
      <c r="K36" s="74" t="s">
        <v>24</v>
      </c>
      <c r="L36" s="74">
        <v>21.314716000000001</v>
      </c>
      <c r="M36" s="74">
        <v>4.9686041999999997</v>
      </c>
      <c r="N36" s="73">
        <v>16615</v>
      </c>
      <c r="O36" s="213">
        <v>5.1559347999999998</v>
      </c>
      <c r="P36" s="213">
        <v>1.8526262</v>
      </c>
      <c r="R36" s="83">
        <v>1929</v>
      </c>
      <c r="S36" s="73">
        <v>1826</v>
      </c>
      <c r="T36" s="74">
        <v>58.364764000000001</v>
      </c>
      <c r="U36" s="74">
        <v>138.46731</v>
      </c>
      <c r="V36" s="74" t="s">
        <v>24</v>
      </c>
      <c r="W36" s="74">
        <v>163.38335000000001</v>
      </c>
      <c r="X36" s="74">
        <v>88.094916999999995</v>
      </c>
      <c r="Y36" s="74">
        <v>72.761241999999996</v>
      </c>
      <c r="Z36" s="74">
        <v>68.042169000000001</v>
      </c>
      <c r="AA36" s="74" t="s">
        <v>24</v>
      </c>
      <c r="AB36" s="74">
        <v>27.976099000000001</v>
      </c>
      <c r="AC36" s="74">
        <v>6.9857300999999996</v>
      </c>
      <c r="AD36" s="73">
        <v>16317.5</v>
      </c>
      <c r="AE36" s="213">
        <v>5.2932493999999997</v>
      </c>
      <c r="AF36" s="213">
        <v>2.4248706000000002</v>
      </c>
      <c r="AH36" s="83">
        <v>1929</v>
      </c>
      <c r="AI36" s="73">
        <v>3551</v>
      </c>
      <c r="AJ36" s="74">
        <v>55.537309</v>
      </c>
      <c r="AK36" s="74">
        <v>132.60164</v>
      </c>
      <c r="AL36" s="74" t="s">
        <v>24</v>
      </c>
      <c r="AM36" s="74">
        <v>156.75049999999999</v>
      </c>
      <c r="AN36" s="74">
        <v>84.603572</v>
      </c>
      <c r="AO36" s="74">
        <v>70.267234000000002</v>
      </c>
      <c r="AP36" s="74">
        <v>67.490140999999994</v>
      </c>
      <c r="AQ36" s="74" t="s">
        <v>24</v>
      </c>
      <c r="AR36" s="74">
        <v>24.288646</v>
      </c>
      <c r="AS36" s="74">
        <v>5.8349902</v>
      </c>
      <c r="AT36" s="73">
        <v>32932.5</v>
      </c>
      <c r="AU36" s="213">
        <v>5.2230698000000002</v>
      </c>
      <c r="AV36" s="213">
        <v>2.0979355000000002</v>
      </c>
      <c r="AW36" s="74">
        <v>0.91361809999999999</v>
      </c>
      <c r="AY36" s="83">
        <v>1929</v>
      </c>
    </row>
    <row r="37" spans="2:51">
      <c r="B37" s="83">
        <v>1930</v>
      </c>
      <c r="C37" s="73">
        <v>1643</v>
      </c>
      <c r="D37" s="74">
        <v>49.858890000000002</v>
      </c>
      <c r="E37" s="74">
        <v>113.33441999999999</v>
      </c>
      <c r="F37" s="74" t="s">
        <v>24</v>
      </c>
      <c r="G37" s="74">
        <v>133.02030999999999</v>
      </c>
      <c r="H37" s="74">
        <v>73.400796999999997</v>
      </c>
      <c r="I37" s="74">
        <v>60.533414</v>
      </c>
      <c r="J37" s="74">
        <v>67.091960999999998</v>
      </c>
      <c r="K37" s="74" t="s">
        <v>24</v>
      </c>
      <c r="L37" s="74">
        <v>21.784673000000002</v>
      </c>
      <c r="M37" s="74">
        <v>5.2748169999999996</v>
      </c>
      <c r="N37" s="73">
        <v>15550</v>
      </c>
      <c r="O37" s="213">
        <v>4.7847625999999996</v>
      </c>
      <c r="P37" s="213">
        <v>1.9499716</v>
      </c>
      <c r="R37" s="83">
        <v>1930</v>
      </c>
      <c r="S37" s="73">
        <v>1860</v>
      </c>
      <c r="T37" s="74">
        <v>58.723242999999997</v>
      </c>
      <c r="U37" s="74">
        <v>130.36770000000001</v>
      </c>
      <c r="V37" s="74" t="s">
        <v>24</v>
      </c>
      <c r="W37" s="74">
        <v>153.24850000000001</v>
      </c>
      <c r="X37" s="74">
        <v>84.387333999999996</v>
      </c>
      <c r="Y37" s="74">
        <v>70.133645999999999</v>
      </c>
      <c r="Z37" s="74">
        <v>67.373655999999997</v>
      </c>
      <c r="AA37" s="74" t="s">
        <v>24</v>
      </c>
      <c r="AB37" s="74">
        <v>29.203956999999999</v>
      </c>
      <c r="AC37" s="74">
        <v>7.6913533999999997</v>
      </c>
      <c r="AD37" s="73">
        <v>17585</v>
      </c>
      <c r="AE37" s="213">
        <v>5.6380249999999998</v>
      </c>
      <c r="AF37" s="213">
        <v>2.8337992999999999</v>
      </c>
      <c r="AH37" s="83">
        <v>1930</v>
      </c>
      <c r="AI37" s="73">
        <v>3503</v>
      </c>
      <c r="AJ37" s="74">
        <v>54.203352000000002</v>
      </c>
      <c r="AK37" s="74">
        <v>122.10518</v>
      </c>
      <c r="AL37" s="74" t="s">
        <v>24</v>
      </c>
      <c r="AM37" s="74">
        <v>143.49472</v>
      </c>
      <c r="AN37" s="74">
        <v>78.974140000000006</v>
      </c>
      <c r="AO37" s="74">
        <v>65.375550000000004</v>
      </c>
      <c r="AP37" s="74">
        <v>67.241575999999995</v>
      </c>
      <c r="AQ37" s="74" t="s">
        <v>24</v>
      </c>
      <c r="AR37" s="74">
        <v>25.181511</v>
      </c>
      <c r="AS37" s="74">
        <v>6.3309898999999996</v>
      </c>
      <c r="AT37" s="73">
        <v>33135</v>
      </c>
      <c r="AU37" s="213">
        <v>5.2026253000000002</v>
      </c>
      <c r="AV37" s="213">
        <v>2.3367542000000001</v>
      </c>
      <c r="AW37" s="74">
        <v>0.86934429999999996</v>
      </c>
      <c r="AY37" s="83">
        <v>1930</v>
      </c>
    </row>
    <row r="38" spans="2:51">
      <c r="B38" s="84">
        <v>1931</v>
      </c>
      <c r="C38" s="73">
        <v>1850</v>
      </c>
      <c r="D38" s="74">
        <v>55.702758000000003</v>
      </c>
      <c r="E38" s="74">
        <v>127.52826</v>
      </c>
      <c r="F38" s="74" t="s">
        <v>24</v>
      </c>
      <c r="G38" s="74">
        <v>150.39420000000001</v>
      </c>
      <c r="H38" s="74">
        <v>81.353048999999999</v>
      </c>
      <c r="I38" s="74">
        <v>66.959774999999993</v>
      </c>
      <c r="J38" s="74">
        <v>67.727027000000007</v>
      </c>
      <c r="K38" s="74" t="s">
        <v>24</v>
      </c>
      <c r="L38" s="74">
        <v>21.57686</v>
      </c>
      <c r="M38" s="74">
        <v>5.8183419000000001</v>
      </c>
      <c r="N38" s="73">
        <v>16682.5</v>
      </c>
      <c r="O38" s="213">
        <v>5.0980961000000002</v>
      </c>
      <c r="P38" s="213">
        <v>2.2369496999999998</v>
      </c>
      <c r="R38" s="84">
        <v>1931</v>
      </c>
      <c r="S38" s="73">
        <v>2024</v>
      </c>
      <c r="T38" s="74">
        <v>63.145415</v>
      </c>
      <c r="U38" s="74">
        <v>140.59402</v>
      </c>
      <c r="V38" s="74" t="s">
        <v>24</v>
      </c>
      <c r="W38" s="74">
        <v>166.43761000000001</v>
      </c>
      <c r="X38" s="74">
        <v>89.457937999999999</v>
      </c>
      <c r="Y38" s="74">
        <v>74.012787000000003</v>
      </c>
      <c r="Z38" s="74">
        <v>68.517786999999998</v>
      </c>
      <c r="AA38" s="74" t="s">
        <v>24</v>
      </c>
      <c r="AB38" s="74">
        <v>28.379135999999999</v>
      </c>
      <c r="AC38" s="74">
        <v>8.1731546000000002</v>
      </c>
      <c r="AD38" s="73">
        <v>17377.5</v>
      </c>
      <c r="AE38" s="213">
        <v>5.5112429000000001</v>
      </c>
      <c r="AF38" s="213">
        <v>3.0277951000000001</v>
      </c>
      <c r="AH38" s="84">
        <v>1931</v>
      </c>
      <c r="AI38" s="73">
        <v>3874</v>
      </c>
      <c r="AJ38" s="74">
        <v>59.358001999999999</v>
      </c>
      <c r="AK38" s="74">
        <v>134.37304</v>
      </c>
      <c r="AL38" s="74" t="s">
        <v>24</v>
      </c>
      <c r="AM38" s="74">
        <v>158.83944</v>
      </c>
      <c r="AN38" s="74">
        <v>85.527922000000004</v>
      </c>
      <c r="AO38" s="74">
        <v>70.559096999999994</v>
      </c>
      <c r="AP38" s="74">
        <v>68.140164999999996</v>
      </c>
      <c r="AQ38" s="74" t="s">
        <v>24</v>
      </c>
      <c r="AR38" s="74">
        <v>24.665732999999999</v>
      </c>
      <c r="AS38" s="74">
        <v>6.8493634999999999</v>
      </c>
      <c r="AT38" s="73">
        <v>34060</v>
      </c>
      <c r="AU38" s="213">
        <v>5.3008373000000004</v>
      </c>
      <c r="AV38" s="213">
        <v>2.5808846999999999</v>
      </c>
      <c r="AW38" s="74">
        <v>0.90706739999999997</v>
      </c>
      <c r="AY38" s="84">
        <v>1931</v>
      </c>
    </row>
    <row r="39" spans="2:51">
      <c r="B39" s="84">
        <v>1932</v>
      </c>
      <c r="C39" s="73">
        <v>1914</v>
      </c>
      <c r="D39" s="74">
        <v>57.252251000000001</v>
      </c>
      <c r="E39" s="74">
        <v>125.44262999999999</v>
      </c>
      <c r="F39" s="74" t="s">
        <v>24</v>
      </c>
      <c r="G39" s="74">
        <v>147.96010000000001</v>
      </c>
      <c r="H39" s="74">
        <v>80.790854999999993</v>
      </c>
      <c r="I39" s="74">
        <v>66.771752000000006</v>
      </c>
      <c r="J39" s="74">
        <v>67.199582000000007</v>
      </c>
      <c r="K39" s="74" t="s">
        <v>24</v>
      </c>
      <c r="L39" s="74">
        <v>21.153846000000001</v>
      </c>
      <c r="M39" s="74">
        <v>6.0075329999999996</v>
      </c>
      <c r="N39" s="73">
        <v>18277.5</v>
      </c>
      <c r="O39" s="213">
        <v>5.5534455999999999</v>
      </c>
      <c r="P39" s="213">
        <v>2.5314483000000001</v>
      </c>
      <c r="R39" s="84">
        <v>1932</v>
      </c>
      <c r="S39" s="73">
        <v>2150</v>
      </c>
      <c r="T39" s="74">
        <v>66.487306000000004</v>
      </c>
      <c r="U39" s="74">
        <v>144.60184000000001</v>
      </c>
      <c r="V39" s="74" t="s">
        <v>24</v>
      </c>
      <c r="W39" s="74">
        <v>171.44927999999999</v>
      </c>
      <c r="X39" s="74">
        <v>91.678509000000005</v>
      </c>
      <c r="Y39" s="74">
        <v>76.055937</v>
      </c>
      <c r="Z39" s="74">
        <v>68.986046999999999</v>
      </c>
      <c r="AA39" s="74" t="s">
        <v>24</v>
      </c>
      <c r="AB39" s="74">
        <v>28.241166</v>
      </c>
      <c r="AC39" s="74">
        <v>8.6355786000000005</v>
      </c>
      <c r="AD39" s="73">
        <v>17622.5</v>
      </c>
      <c r="AE39" s="213">
        <v>5.5460267999999999</v>
      </c>
      <c r="AF39" s="213">
        <v>3.1477884</v>
      </c>
      <c r="AH39" s="84">
        <v>1932</v>
      </c>
      <c r="AI39" s="73">
        <v>4064</v>
      </c>
      <c r="AJ39" s="74">
        <v>61.792968999999999</v>
      </c>
      <c r="AK39" s="74">
        <v>135.66064</v>
      </c>
      <c r="AL39" s="74" t="s">
        <v>24</v>
      </c>
      <c r="AM39" s="74">
        <v>160.56217000000001</v>
      </c>
      <c r="AN39" s="74">
        <v>86.508888999999996</v>
      </c>
      <c r="AO39" s="74">
        <v>71.625354999999999</v>
      </c>
      <c r="AP39" s="74">
        <v>68.144684999999996</v>
      </c>
      <c r="AQ39" s="74" t="s">
        <v>24</v>
      </c>
      <c r="AR39" s="74">
        <v>24.392292999999999</v>
      </c>
      <c r="AS39" s="74">
        <v>7.1603503000000002</v>
      </c>
      <c r="AT39" s="73">
        <v>35900</v>
      </c>
      <c r="AU39" s="213">
        <v>5.5498013999999998</v>
      </c>
      <c r="AV39" s="213">
        <v>2.8006288000000001</v>
      </c>
      <c r="AW39" s="74">
        <v>0.86750369999999999</v>
      </c>
      <c r="AY39" s="84">
        <v>1932</v>
      </c>
    </row>
    <row r="40" spans="2:51">
      <c r="B40" s="84">
        <v>1933</v>
      </c>
      <c r="C40" s="73">
        <v>1995</v>
      </c>
      <c r="D40" s="74">
        <v>59.2498</v>
      </c>
      <c r="E40" s="74">
        <v>125.90528999999999</v>
      </c>
      <c r="F40" s="74" t="s">
        <v>24</v>
      </c>
      <c r="G40" s="74">
        <v>148.40268</v>
      </c>
      <c r="H40" s="74">
        <v>81.305666000000002</v>
      </c>
      <c r="I40" s="74">
        <v>67.384848000000005</v>
      </c>
      <c r="J40" s="74">
        <v>67.592777999999996</v>
      </c>
      <c r="K40" s="74" t="s">
        <v>24</v>
      </c>
      <c r="L40" s="74">
        <v>20.425923999999998</v>
      </c>
      <c r="M40" s="74">
        <v>6</v>
      </c>
      <c r="N40" s="73">
        <v>18232.5</v>
      </c>
      <c r="O40" s="213">
        <v>5.5048157</v>
      </c>
      <c r="P40" s="213">
        <v>2.5501782999999998</v>
      </c>
      <c r="R40" s="84">
        <v>1933</v>
      </c>
      <c r="S40" s="73">
        <v>2359</v>
      </c>
      <c r="T40" s="74">
        <v>72.302081000000001</v>
      </c>
      <c r="U40" s="74">
        <v>150.99294</v>
      </c>
      <c r="V40" s="74" t="s">
        <v>24</v>
      </c>
      <c r="W40" s="74">
        <v>178.40122</v>
      </c>
      <c r="X40" s="74">
        <v>96.180214000000007</v>
      </c>
      <c r="Y40" s="74">
        <v>79.107654999999994</v>
      </c>
      <c r="Z40" s="74">
        <v>68.494065000000006</v>
      </c>
      <c r="AA40" s="74" t="s">
        <v>24</v>
      </c>
      <c r="AB40" s="74">
        <v>28.973224999999999</v>
      </c>
      <c r="AC40" s="74">
        <v>9.1197277999999997</v>
      </c>
      <c r="AD40" s="73">
        <v>20580</v>
      </c>
      <c r="AE40" s="213">
        <v>6.4264302000000004</v>
      </c>
      <c r="AF40" s="213">
        <v>3.6896433000000002</v>
      </c>
      <c r="AH40" s="84">
        <v>1933</v>
      </c>
      <c r="AI40" s="73">
        <v>4354</v>
      </c>
      <c r="AJ40" s="74">
        <v>65.673173000000006</v>
      </c>
      <c r="AK40" s="74">
        <v>139.24839</v>
      </c>
      <c r="AL40" s="74" t="s">
        <v>24</v>
      </c>
      <c r="AM40" s="74">
        <v>164.46315000000001</v>
      </c>
      <c r="AN40" s="74">
        <v>89.102969999999999</v>
      </c>
      <c r="AO40" s="74">
        <v>73.507711999999998</v>
      </c>
      <c r="AP40" s="74">
        <v>68.081208000000004</v>
      </c>
      <c r="AQ40" s="74" t="s">
        <v>24</v>
      </c>
      <c r="AR40" s="74">
        <v>24.311799000000001</v>
      </c>
      <c r="AS40" s="74">
        <v>7.3650557000000001</v>
      </c>
      <c r="AT40" s="73">
        <v>38812.5</v>
      </c>
      <c r="AU40" s="213">
        <v>5.9578632000000002</v>
      </c>
      <c r="AV40" s="213">
        <v>3.049553</v>
      </c>
      <c r="AW40" s="74">
        <v>0.8338489</v>
      </c>
      <c r="AY40" s="84">
        <v>1933</v>
      </c>
    </row>
    <row r="41" spans="2:51">
      <c r="B41" s="84">
        <v>1934</v>
      </c>
      <c r="C41" s="73">
        <v>2080</v>
      </c>
      <c r="D41" s="74">
        <v>61.385905000000001</v>
      </c>
      <c r="E41" s="74">
        <v>126.20013</v>
      </c>
      <c r="F41" s="74" t="s">
        <v>24</v>
      </c>
      <c r="G41" s="74">
        <v>148.88973999999999</v>
      </c>
      <c r="H41" s="74">
        <v>82.100485000000006</v>
      </c>
      <c r="I41" s="74">
        <v>68.490088</v>
      </c>
      <c r="J41" s="74">
        <v>67.391774999999996</v>
      </c>
      <c r="K41" s="74" t="s">
        <v>24</v>
      </c>
      <c r="L41" s="74">
        <v>19.931007999999999</v>
      </c>
      <c r="M41" s="74">
        <v>6.0181702000000001</v>
      </c>
      <c r="N41" s="73">
        <v>19335</v>
      </c>
      <c r="O41" s="213">
        <v>5.8052602999999996</v>
      </c>
      <c r="P41" s="213">
        <v>2.5664425</v>
      </c>
      <c r="R41" s="84">
        <v>1934</v>
      </c>
      <c r="S41" s="73">
        <v>2350</v>
      </c>
      <c r="T41" s="74">
        <v>71.450288999999998</v>
      </c>
      <c r="U41" s="74">
        <v>144.38398000000001</v>
      </c>
      <c r="V41" s="74" t="s">
        <v>24</v>
      </c>
      <c r="W41" s="74">
        <v>170.15639999999999</v>
      </c>
      <c r="X41" s="74">
        <v>92.125609999999995</v>
      </c>
      <c r="Y41" s="74">
        <v>75.531504999999996</v>
      </c>
      <c r="Z41" s="74">
        <v>68.691489000000004</v>
      </c>
      <c r="AA41" s="74" t="s">
        <v>24</v>
      </c>
      <c r="AB41" s="74">
        <v>27.089337</v>
      </c>
      <c r="AC41" s="74">
        <v>8.4966375000000003</v>
      </c>
      <c r="AD41" s="73">
        <v>19955</v>
      </c>
      <c r="AE41" s="213">
        <v>6.1870213999999999</v>
      </c>
      <c r="AF41" s="213">
        <v>3.3575623000000001</v>
      </c>
      <c r="AH41" s="84">
        <v>1934</v>
      </c>
      <c r="AI41" s="73">
        <v>4430</v>
      </c>
      <c r="AJ41" s="74">
        <v>66.343187</v>
      </c>
      <c r="AK41" s="74">
        <v>135.80515</v>
      </c>
      <c r="AL41" s="74" t="s">
        <v>24</v>
      </c>
      <c r="AM41" s="74">
        <v>160.19141999999999</v>
      </c>
      <c r="AN41" s="74">
        <v>87.357462999999996</v>
      </c>
      <c r="AO41" s="74">
        <v>72.174986000000004</v>
      </c>
      <c r="AP41" s="74">
        <v>68.081395000000001</v>
      </c>
      <c r="AQ41" s="74" t="s">
        <v>24</v>
      </c>
      <c r="AR41" s="74">
        <v>23.180367</v>
      </c>
      <c r="AS41" s="74">
        <v>7.1198971000000002</v>
      </c>
      <c r="AT41" s="73">
        <v>39290</v>
      </c>
      <c r="AU41" s="213">
        <v>5.9930748999999999</v>
      </c>
      <c r="AV41" s="213">
        <v>2.9153210000000001</v>
      </c>
      <c r="AW41" s="74">
        <v>0.87405909999999998</v>
      </c>
      <c r="AY41" s="84">
        <v>1934</v>
      </c>
    </row>
    <row r="42" spans="2:51">
      <c r="B42" s="84">
        <v>1935</v>
      </c>
      <c r="C42" s="73">
        <v>2152</v>
      </c>
      <c r="D42" s="74">
        <v>63.102952999999999</v>
      </c>
      <c r="E42" s="74">
        <v>126.70238000000001</v>
      </c>
      <c r="F42" s="74" t="s">
        <v>24</v>
      </c>
      <c r="G42" s="74">
        <v>148.92583999999999</v>
      </c>
      <c r="H42" s="74">
        <v>82.427940000000007</v>
      </c>
      <c r="I42" s="74">
        <v>68.643573000000004</v>
      </c>
      <c r="J42" s="74">
        <v>67.395446000000007</v>
      </c>
      <c r="K42" s="74" t="s">
        <v>24</v>
      </c>
      <c r="L42" s="74">
        <v>19.190297999999999</v>
      </c>
      <c r="M42" s="74">
        <v>6.0295313000000004</v>
      </c>
      <c r="N42" s="73">
        <v>20077.5</v>
      </c>
      <c r="O42" s="213">
        <v>5.9947151999999999</v>
      </c>
      <c r="P42" s="213">
        <v>2.6993687999999998</v>
      </c>
      <c r="R42" s="84">
        <v>1935</v>
      </c>
      <c r="S42" s="73">
        <v>2556</v>
      </c>
      <c r="T42" s="74">
        <v>77.083145000000002</v>
      </c>
      <c r="U42" s="74">
        <v>147.54478</v>
      </c>
      <c r="V42" s="74" t="s">
        <v>24</v>
      </c>
      <c r="W42" s="74">
        <v>173.83357000000001</v>
      </c>
      <c r="X42" s="74">
        <v>95.584232999999998</v>
      </c>
      <c r="Y42" s="74">
        <v>79.458725000000001</v>
      </c>
      <c r="Z42" s="74">
        <v>68.155321000000001</v>
      </c>
      <c r="AA42" s="74" t="s">
        <v>24</v>
      </c>
      <c r="AB42" s="74">
        <v>28.032463</v>
      </c>
      <c r="AC42" s="74">
        <v>9.1586642000000005</v>
      </c>
      <c r="AD42" s="73">
        <v>22755</v>
      </c>
      <c r="AE42" s="213">
        <v>7.0056341</v>
      </c>
      <c r="AF42" s="213">
        <v>3.9861958999999998</v>
      </c>
      <c r="AH42" s="84">
        <v>1935</v>
      </c>
      <c r="AI42" s="73">
        <v>4708</v>
      </c>
      <c r="AJ42" s="74">
        <v>69.994945000000001</v>
      </c>
      <c r="AK42" s="74">
        <v>137.63928000000001</v>
      </c>
      <c r="AL42" s="74" t="s">
        <v>24</v>
      </c>
      <c r="AM42" s="74">
        <v>162.06666000000001</v>
      </c>
      <c r="AN42" s="74">
        <v>89.239787000000007</v>
      </c>
      <c r="AO42" s="74">
        <v>74.209260999999998</v>
      </c>
      <c r="AP42" s="74">
        <v>67.807986</v>
      </c>
      <c r="AQ42" s="74" t="s">
        <v>24</v>
      </c>
      <c r="AR42" s="74">
        <v>23.155616999999999</v>
      </c>
      <c r="AS42" s="74">
        <v>7.4026320999999999</v>
      </c>
      <c r="AT42" s="73">
        <v>42832.5</v>
      </c>
      <c r="AU42" s="213">
        <v>6.4924286999999996</v>
      </c>
      <c r="AV42" s="213">
        <v>3.2581411</v>
      </c>
      <c r="AW42" s="74">
        <v>0.85873849999999996</v>
      </c>
      <c r="AY42" s="84">
        <v>1935</v>
      </c>
    </row>
    <row r="43" spans="2:51">
      <c r="B43" s="84">
        <v>1936</v>
      </c>
      <c r="C43" s="73">
        <v>2186</v>
      </c>
      <c r="D43" s="74">
        <v>63.661250000000003</v>
      </c>
      <c r="E43" s="74">
        <v>124.85354</v>
      </c>
      <c r="F43" s="74" t="s">
        <v>24</v>
      </c>
      <c r="G43" s="74">
        <v>146.82195999999999</v>
      </c>
      <c r="H43" s="74">
        <v>81.246713999999997</v>
      </c>
      <c r="I43" s="74">
        <v>67.997313000000005</v>
      </c>
      <c r="J43" s="74">
        <v>67.721866000000006</v>
      </c>
      <c r="K43" s="74" t="s">
        <v>24</v>
      </c>
      <c r="L43" s="74">
        <v>19.346844999999998</v>
      </c>
      <c r="M43" s="74">
        <v>6.1316652999999999</v>
      </c>
      <c r="N43" s="73">
        <v>19667.5</v>
      </c>
      <c r="O43" s="213">
        <v>5.8376124000000003</v>
      </c>
      <c r="P43" s="213">
        <v>2.6131091</v>
      </c>
      <c r="R43" s="84">
        <v>1936</v>
      </c>
      <c r="S43" s="73">
        <v>2705</v>
      </c>
      <c r="T43" s="74">
        <v>80.876637000000002</v>
      </c>
      <c r="U43" s="74">
        <v>151.94273999999999</v>
      </c>
      <c r="V43" s="74" t="s">
        <v>24</v>
      </c>
      <c r="W43" s="74">
        <v>178.73706999999999</v>
      </c>
      <c r="X43" s="74">
        <v>97.950076999999993</v>
      </c>
      <c r="Y43" s="74">
        <v>80.788104000000004</v>
      </c>
      <c r="Z43" s="74">
        <v>68.505544999999998</v>
      </c>
      <c r="AA43" s="74" t="s">
        <v>24</v>
      </c>
      <c r="AB43" s="74">
        <v>29.057901000000001</v>
      </c>
      <c r="AC43" s="74">
        <v>9.5647254000000004</v>
      </c>
      <c r="AD43" s="73">
        <v>23330</v>
      </c>
      <c r="AE43" s="213">
        <v>7.1277993000000004</v>
      </c>
      <c r="AF43" s="213">
        <v>3.9572387999999998</v>
      </c>
      <c r="AH43" s="84">
        <v>1936</v>
      </c>
      <c r="AI43" s="73">
        <v>4891</v>
      </c>
      <c r="AJ43" s="74">
        <v>72.155670999999998</v>
      </c>
      <c r="AK43" s="74">
        <v>139.07257000000001</v>
      </c>
      <c r="AL43" s="74" t="s">
        <v>24</v>
      </c>
      <c r="AM43" s="74">
        <v>163.64393999999999</v>
      </c>
      <c r="AN43" s="74">
        <v>89.925780000000003</v>
      </c>
      <c r="AO43" s="74">
        <v>74.612444999999994</v>
      </c>
      <c r="AP43" s="74">
        <v>68.155285000000006</v>
      </c>
      <c r="AQ43" s="74" t="s">
        <v>24</v>
      </c>
      <c r="AR43" s="74">
        <v>23.733502000000001</v>
      </c>
      <c r="AS43" s="74">
        <v>7.6503160000000001</v>
      </c>
      <c r="AT43" s="73">
        <v>42997.5</v>
      </c>
      <c r="AU43" s="213">
        <v>6.4733822999999999</v>
      </c>
      <c r="AV43" s="213">
        <v>3.2035092000000001</v>
      </c>
      <c r="AW43" s="74">
        <v>0.82171439999999996</v>
      </c>
      <c r="AY43" s="84">
        <v>1936</v>
      </c>
    </row>
    <row r="44" spans="2:51">
      <c r="B44" s="84">
        <v>1937</v>
      </c>
      <c r="C44" s="73">
        <v>2230</v>
      </c>
      <c r="D44" s="74">
        <v>64.452730000000003</v>
      </c>
      <c r="E44" s="74">
        <v>126.99155</v>
      </c>
      <c r="F44" s="74" t="s">
        <v>24</v>
      </c>
      <c r="G44" s="74">
        <v>149.68012999999999</v>
      </c>
      <c r="H44" s="74">
        <v>81.970309999999998</v>
      </c>
      <c r="I44" s="74">
        <v>68.055353999999994</v>
      </c>
      <c r="J44" s="74">
        <v>67.957398999999995</v>
      </c>
      <c r="K44" s="74" t="s">
        <v>24</v>
      </c>
      <c r="L44" s="74">
        <v>18.620574000000001</v>
      </c>
      <c r="M44" s="74">
        <v>6.1524029999999996</v>
      </c>
      <c r="N44" s="73">
        <v>19840</v>
      </c>
      <c r="O44" s="213">
        <v>5.8483669000000003</v>
      </c>
      <c r="P44" s="213">
        <v>2.6884834999999998</v>
      </c>
      <c r="R44" s="84">
        <v>1937</v>
      </c>
      <c r="S44" s="73">
        <v>2815</v>
      </c>
      <c r="T44" s="74">
        <v>83.390112000000002</v>
      </c>
      <c r="U44" s="74">
        <v>149.6053</v>
      </c>
      <c r="V44" s="74" t="s">
        <v>24</v>
      </c>
      <c r="W44" s="74">
        <v>175.49871999999999</v>
      </c>
      <c r="X44" s="74">
        <v>97.577543000000006</v>
      </c>
      <c r="Y44" s="74">
        <v>81.492401000000001</v>
      </c>
      <c r="Z44" s="74">
        <v>67.874778000000006</v>
      </c>
      <c r="AA44" s="74" t="s">
        <v>24</v>
      </c>
      <c r="AB44" s="74">
        <v>28.739153000000002</v>
      </c>
      <c r="AC44" s="74">
        <v>9.9646018000000005</v>
      </c>
      <c r="AD44" s="73">
        <v>25745</v>
      </c>
      <c r="AE44" s="213">
        <v>7.8005696000000002</v>
      </c>
      <c r="AF44" s="213">
        <v>4.6289594999999997</v>
      </c>
      <c r="AH44" s="84">
        <v>1937</v>
      </c>
      <c r="AI44" s="73">
        <v>5045</v>
      </c>
      <c r="AJ44" s="74">
        <v>73.804787000000005</v>
      </c>
      <c r="AK44" s="74">
        <v>138.70331999999999</v>
      </c>
      <c r="AL44" s="74" t="s">
        <v>24</v>
      </c>
      <c r="AM44" s="74">
        <v>163.11245</v>
      </c>
      <c r="AN44" s="74">
        <v>89.971186000000003</v>
      </c>
      <c r="AO44" s="74">
        <v>74.910009000000002</v>
      </c>
      <c r="AP44" s="74">
        <v>67.911298000000002</v>
      </c>
      <c r="AQ44" s="74" t="s">
        <v>24</v>
      </c>
      <c r="AR44" s="74">
        <v>23.173027999999999</v>
      </c>
      <c r="AS44" s="74">
        <v>7.8221904999999996</v>
      </c>
      <c r="AT44" s="73">
        <v>45585</v>
      </c>
      <c r="AU44" s="213">
        <v>6.8110507</v>
      </c>
      <c r="AV44" s="213">
        <v>3.5224299999999999</v>
      </c>
      <c r="AW44" s="74">
        <v>0.84884400000000004</v>
      </c>
      <c r="AY44" s="84">
        <v>1937</v>
      </c>
    </row>
    <row r="45" spans="2:51">
      <c r="B45" s="84">
        <v>1938</v>
      </c>
      <c r="C45" s="73">
        <v>2375</v>
      </c>
      <c r="D45" s="74">
        <v>68.047675999999996</v>
      </c>
      <c r="E45" s="74">
        <v>130.73969</v>
      </c>
      <c r="F45" s="74" t="s">
        <v>24</v>
      </c>
      <c r="G45" s="74">
        <v>153.86859000000001</v>
      </c>
      <c r="H45" s="74">
        <v>84.594500999999994</v>
      </c>
      <c r="I45" s="74">
        <v>70.431415000000001</v>
      </c>
      <c r="J45" s="74">
        <v>67.944585000000004</v>
      </c>
      <c r="K45" s="74" t="s">
        <v>24</v>
      </c>
      <c r="L45" s="74">
        <v>18.894193000000001</v>
      </c>
      <c r="M45" s="74">
        <v>6.4109486000000002</v>
      </c>
      <c r="N45" s="73">
        <v>21120</v>
      </c>
      <c r="O45" s="213">
        <v>6.1763415999999998</v>
      </c>
      <c r="P45" s="213">
        <v>2.8313174000000001</v>
      </c>
      <c r="R45" s="84">
        <v>1938</v>
      </c>
      <c r="S45" s="73">
        <v>2957</v>
      </c>
      <c r="T45" s="74">
        <v>86.756248999999997</v>
      </c>
      <c r="U45" s="74">
        <v>155.95187000000001</v>
      </c>
      <c r="V45" s="74" t="s">
        <v>24</v>
      </c>
      <c r="W45" s="74">
        <v>183.67938000000001</v>
      </c>
      <c r="X45" s="74">
        <v>100.31592999999999</v>
      </c>
      <c r="Y45" s="74">
        <v>83.014360999999994</v>
      </c>
      <c r="Z45" s="74">
        <v>68.778323</v>
      </c>
      <c r="AA45" s="74" t="s">
        <v>24</v>
      </c>
      <c r="AB45" s="74">
        <v>28.506699999999999</v>
      </c>
      <c r="AC45" s="74">
        <v>10.056113</v>
      </c>
      <c r="AD45" s="73">
        <v>24957.5</v>
      </c>
      <c r="AE45" s="213">
        <v>7.4963205000000004</v>
      </c>
      <c r="AF45" s="213">
        <v>4.4565372999999999</v>
      </c>
      <c r="AH45" s="84">
        <v>1938</v>
      </c>
      <c r="AI45" s="73">
        <v>5332</v>
      </c>
      <c r="AJ45" s="74">
        <v>77.291044999999997</v>
      </c>
      <c r="AK45" s="74">
        <v>144.13552000000001</v>
      </c>
      <c r="AL45" s="74" t="s">
        <v>24</v>
      </c>
      <c r="AM45" s="74">
        <v>169.79534000000001</v>
      </c>
      <c r="AN45" s="74">
        <v>92.842984000000001</v>
      </c>
      <c r="AO45" s="74">
        <v>77.000549000000007</v>
      </c>
      <c r="AP45" s="74">
        <v>68.407128999999998</v>
      </c>
      <c r="AQ45" s="74" t="s">
        <v>24</v>
      </c>
      <c r="AR45" s="74">
        <v>23.240203999999999</v>
      </c>
      <c r="AS45" s="74">
        <v>8.0239574999999999</v>
      </c>
      <c r="AT45" s="73">
        <v>46077.5</v>
      </c>
      <c r="AU45" s="213">
        <v>6.8275100999999996</v>
      </c>
      <c r="AV45" s="213">
        <v>3.5282407</v>
      </c>
      <c r="AW45" s="74">
        <v>0.83833360000000001</v>
      </c>
      <c r="AY45" s="84">
        <v>1938</v>
      </c>
    </row>
    <row r="46" spans="2:51">
      <c r="B46" s="84">
        <v>1939</v>
      </c>
      <c r="C46" s="73">
        <v>2398</v>
      </c>
      <c r="D46" s="74">
        <v>68.082447999999999</v>
      </c>
      <c r="E46" s="74">
        <v>133.60802000000001</v>
      </c>
      <c r="F46" s="74" t="s">
        <v>24</v>
      </c>
      <c r="G46" s="74">
        <v>157.90583000000001</v>
      </c>
      <c r="H46" s="74">
        <v>85.209157000000005</v>
      </c>
      <c r="I46" s="74">
        <v>70.652403000000007</v>
      </c>
      <c r="J46" s="74">
        <v>68.623852999999997</v>
      </c>
      <c r="K46" s="74" t="s">
        <v>24</v>
      </c>
      <c r="L46" s="74">
        <v>17.597417</v>
      </c>
      <c r="M46" s="74">
        <v>6.1745242999999999</v>
      </c>
      <c r="N46" s="73">
        <v>20060</v>
      </c>
      <c r="O46" s="213">
        <v>5.8160100000000003</v>
      </c>
      <c r="P46" s="213">
        <v>2.6581771000000001</v>
      </c>
      <c r="R46" s="84">
        <v>1939</v>
      </c>
      <c r="S46" s="73">
        <v>2997</v>
      </c>
      <c r="T46" s="74">
        <v>86.980497</v>
      </c>
      <c r="U46" s="74">
        <v>156.44911999999999</v>
      </c>
      <c r="V46" s="74" t="s">
        <v>24</v>
      </c>
      <c r="W46" s="74">
        <v>184.8595</v>
      </c>
      <c r="X46" s="74">
        <v>99.727672999999996</v>
      </c>
      <c r="Y46" s="74">
        <v>82.313272999999995</v>
      </c>
      <c r="Z46" s="74">
        <v>69.009843000000004</v>
      </c>
      <c r="AA46" s="74" t="s">
        <v>24</v>
      </c>
      <c r="AB46" s="74">
        <v>26.980554999999999</v>
      </c>
      <c r="AC46" s="74">
        <v>9.8878257999999999</v>
      </c>
      <c r="AD46" s="73">
        <v>25080</v>
      </c>
      <c r="AE46" s="213">
        <v>7.4578489000000001</v>
      </c>
      <c r="AF46" s="213">
        <v>4.5251562999999999</v>
      </c>
      <c r="AH46" s="84">
        <v>1939</v>
      </c>
      <c r="AI46" s="73">
        <v>5395</v>
      </c>
      <c r="AJ46" s="74">
        <v>77.427595999999994</v>
      </c>
      <c r="AK46" s="74">
        <v>145.78809999999999</v>
      </c>
      <c r="AL46" s="74" t="s">
        <v>24</v>
      </c>
      <c r="AM46" s="74">
        <v>172.35928000000001</v>
      </c>
      <c r="AN46" s="74">
        <v>92.845859000000004</v>
      </c>
      <c r="AO46" s="74">
        <v>76.747219999999999</v>
      </c>
      <c r="AP46" s="74">
        <v>68.838275999999993</v>
      </c>
      <c r="AQ46" s="74" t="s">
        <v>24</v>
      </c>
      <c r="AR46" s="74">
        <v>21.811198999999998</v>
      </c>
      <c r="AS46" s="74">
        <v>7.8022185000000004</v>
      </c>
      <c r="AT46" s="73">
        <v>45140</v>
      </c>
      <c r="AU46" s="213">
        <v>6.6265413999999998</v>
      </c>
      <c r="AV46" s="213">
        <v>3.4487302999999998</v>
      </c>
      <c r="AW46" s="74">
        <v>0.85400299999999996</v>
      </c>
      <c r="AY46" s="84">
        <v>1939</v>
      </c>
    </row>
    <row r="47" spans="2:51">
      <c r="B47" s="85">
        <v>1940</v>
      </c>
      <c r="C47" s="73">
        <v>2470</v>
      </c>
      <c r="D47" s="74">
        <v>69.487425000000002</v>
      </c>
      <c r="E47" s="74">
        <v>131.48117999999999</v>
      </c>
      <c r="F47" s="74" t="s">
        <v>24</v>
      </c>
      <c r="G47" s="74">
        <v>155.27252999999999</v>
      </c>
      <c r="H47" s="74">
        <v>84.785763000000003</v>
      </c>
      <c r="I47" s="74">
        <v>70.573798999999994</v>
      </c>
      <c r="J47" s="74">
        <v>68.010328000000001</v>
      </c>
      <c r="K47" s="74" t="s">
        <v>24</v>
      </c>
      <c r="L47" s="74">
        <v>17.85069</v>
      </c>
      <c r="M47" s="74">
        <v>6.3976378</v>
      </c>
      <c r="N47" s="73">
        <v>22112.5</v>
      </c>
      <c r="O47" s="213">
        <v>6.3561757999999999</v>
      </c>
      <c r="P47" s="213">
        <v>2.9340639999999998</v>
      </c>
      <c r="R47" s="85">
        <v>1940</v>
      </c>
      <c r="S47" s="73">
        <v>3046</v>
      </c>
      <c r="T47" s="74">
        <v>87.405664000000002</v>
      </c>
      <c r="U47" s="74">
        <v>152.21530000000001</v>
      </c>
      <c r="V47" s="74" t="s">
        <v>24</v>
      </c>
      <c r="W47" s="74">
        <v>179.48365000000001</v>
      </c>
      <c r="X47" s="74">
        <v>97.381692999999999</v>
      </c>
      <c r="Y47" s="74">
        <v>80.530854000000005</v>
      </c>
      <c r="Z47" s="74">
        <v>69.267892000000003</v>
      </c>
      <c r="AA47" s="74" t="s">
        <v>24</v>
      </c>
      <c r="AB47" s="74">
        <v>27.102055</v>
      </c>
      <c r="AC47" s="74">
        <v>10.229715000000001</v>
      </c>
      <c r="AD47" s="73">
        <v>24540</v>
      </c>
      <c r="AE47" s="213">
        <v>7.2206203000000002</v>
      </c>
      <c r="AF47" s="213">
        <v>4.5037852999999997</v>
      </c>
      <c r="AH47" s="85">
        <v>1940</v>
      </c>
      <c r="AI47" s="73">
        <v>5516</v>
      </c>
      <c r="AJ47" s="74">
        <v>78.357838000000001</v>
      </c>
      <c r="AK47" s="74">
        <v>142.55412999999999</v>
      </c>
      <c r="AL47" s="74" t="s">
        <v>24</v>
      </c>
      <c r="AM47" s="74">
        <v>168.26399000000001</v>
      </c>
      <c r="AN47" s="74">
        <v>91.451863000000003</v>
      </c>
      <c r="AO47" s="74">
        <v>75.822030999999996</v>
      </c>
      <c r="AP47" s="74">
        <v>68.704896000000005</v>
      </c>
      <c r="AQ47" s="74" t="s">
        <v>24</v>
      </c>
      <c r="AR47" s="74">
        <v>21.997129000000001</v>
      </c>
      <c r="AS47" s="74">
        <v>8.0662143000000004</v>
      </c>
      <c r="AT47" s="73">
        <v>46652.5</v>
      </c>
      <c r="AU47" s="213">
        <v>6.7833515000000002</v>
      </c>
      <c r="AV47" s="213">
        <v>3.5927370999999999</v>
      </c>
      <c r="AW47" s="74">
        <v>0.86378429999999995</v>
      </c>
      <c r="AY47" s="85">
        <v>1940</v>
      </c>
    </row>
    <row r="48" spans="2:51">
      <c r="B48" s="85">
        <v>1941</v>
      </c>
      <c r="C48" s="73">
        <v>2555</v>
      </c>
      <c r="D48" s="74">
        <v>71.279117999999997</v>
      </c>
      <c r="E48" s="74">
        <v>131.76813999999999</v>
      </c>
      <c r="F48" s="74" t="s">
        <v>24</v>
      </c>
      <c r="G48" s="74">
        <v>155.65325000000001</v>
      </c>
      <c r="H48" s="74">
        <v>85.154606000000001</v>
      </c>
      <c r="I48" s="74">
        <v>71.159327000000005</v>
      </c>
      <c r="J48" s="74">
        <v>68.224069999999998</v>
      </c>
      <c r="K48" s="74" t="s">
        <v>24</v>
      </c>
      <c r="L48" s="74">
        <v>17.634067000000002</v>
      </c>
      <c r="M48" s="74">
        <v>6.4832906000000001</v>
      </c>
      <c r="N48" s="73">
        <v>22392.5</v>
      </c>
      <c r="O48" s="213">
        <v>6.3867260000000003</v>
      </c>
      <c r="P48" s="213">
        <v>2.9532400999999999</v>
      </c>
      <c r="R48" s="85">
        <v>1941</v>
      </c>
      <c r="S48" s="73">
        <v>3402</v>
      </c>
      <c r="T48" s="74">
        <v>96.499688000000006</v>
      </c>
      <c r="U48" s="74">
        <v>165.39767000000001</v>
      </c>
      <c r="V48" s="74" t="s">
        <v>24</v>
      </c>
      <c r="W48" s="74">
        <v>195.87326999999999</v>
      </c>
      <c r="X48" s="74">
        <v>105.65328</v>
      </c>
      <c r="Y48" s="74">
        <v>87.637805999999998</v>
      </c>
      <c r="Z48" s="74">
        <v>69.397413</v>
      </c>
      <c r="AA48" s="74" t="s">
        <v>24</v>
      </c>
      <c r="AB48" s="74">
        <v>27.323107</v>
      </c>
      <c r="AC48" s="74">
        <v>10.709227</v>
      </c>
      <c r="AD48" s="73">
        <v>27422.5</v>
      </c>
      <c r="AE48" s="213">
        <v>7.9827957999999999</v>
      </c>
      <c r="AF48" s="213">
        <v>4.8175362000000002</v>
      </c>
      <c r="AH48" s="85">
        <v>1941</v>
      </c>
      <c r="AI48" s="73">
        <v>5957</v>
      </c>
      <c r="AJ48" s="74">
        <v>83.784582</v>
      </c>
      <c r="AK48" s="74">
        <v>149.93101999999999</v>
      </c>
      <c r="AL48" s="74" t="s">
        <v>24</v>
      </c>
      <c r="AM48" s="74">
        <v>177.48154</v>
      </c>
      <c r="AN48" s="74">
        <v>96.090632999999997</v>
      </c>
      <c r="AO48" s="74">
        <v>79.909795000000003</v>
      </c>
      <c r="AP48" s="74">
        <v>68.894158000000004</v>
      </c>
      <c r="AQ48" s="74" t="s">
        <v>24</v>
      </c>
      <c r="AR48" s="74">
        <v>22.112100999999999</v>
      </c>
      <c r="AS48" s="74">
        <v>8.3693942000000003</v>
      </c>
      <c r="AT48" s="73">
        <v>49815</v>
      </c>
      <c r="AU48" s="213">
        <v>7.1766095999999999</v>
      </c>
      <c r="AV48" s="213">
        <v>3.7526625</v>
      </c>
      <c r="AW48" s="74">
        <v>0.79667469999999996</v>
      </c>
      <c r="AY48" s="85">
        <v>1941</v>
      </c>
    </row>
    <row r="49" spans="2:51">
      <c r="B49" s="85">
        <v>1942</v>
      </c>
      <c r="C49" s="73">
        <v>2786</v>
      </c>
      <c r="D49" s="74">
        <v>77.095498000000006</v>
      </c>
      <c r="E49" s="74">
        <v>141.02276000000001</v>
      </c>
      <c r="F49" s="74" t="s">
        <v>24</v>
      </c>
      <c r="G49" s="74">
        <v>166.01741999999999</v>
      </c>
      <c r="H49" s="74">
        <v>90.952484999999996</v>
      </c>
      <c r="I49" s="74">
        <v>75.516259000000005</v>
      </c>
      <c r="J49" s="74">
        <v>68.440415999999999</v>
      </c>
      <c r="K49" s="74" t="s">
        <v>24</v>
      </c>
      <c r="L49" s="74">
        <v>17.433202000000001</v>
      </c>
      <c r="M49" s="74">
        <v>6.6992089000000004</v>
      </c>
      <c r="N49" s="73">
        <v>23940</v>
      </c>
      <c r="O49" s="213">
        <v>6.7738101999999998</v>
      </c>
      <c r="P49" s="213">
        <v>3.1264590000000001</v>
      </c>
      <c r="R49" s="85">
        <v>1942</v>
      </c>
      <c r="S49" s="73">
        <v>3691</v>
      </c>
      <c r="T49" s="74">
        <v>103.47631</v>
      </c>
      <c r="U49" s="74">
        <v>170.47293999999999</v>
      </c>
      <c r="V49" s="74" t="s">
        <v>24</v>
      </c>
      <c r="W49" s="74">
        <v>200.34280999999999</v>
      </c>
      <c r="X49" s="74">
        <v>110.03664000000001</v>
      </c>
      <c r="Y49" s="74">
        <v>91.162443999999994</v>
      </c>
      <c r="Z49" s="74">
        <v>69.139122</v>
      </c>
      <c r="AA49" s="74" t="s">
        <v>24</v>
      </c>
      <c r="AB49" s="74">
        <v>27.125744000000001</v>
      </c>
      <c r="AC49" s="74">
        <v>10.983810999999999</v>
      </c>
      <c r="AD49" s="73">
        <v>30292.5</v>
      </c>
      <c r="AE49" s="213">
        <v>8.7205285000000003</v>
      </c>
      <c r="AF49" s="213">
        <v>5.1211503</v>
      </c>
      <c r="AH49" s="85">
        <v>1942</v>
      </c>
      <c r="AI49" s="73">
        <v>6477</v>
      </c>
      <c r="AJ49" s="74">
        <v>90.200119999999998</v>
      </c>
      <c r="AK49" s="74">
        <v>156.77948000000001</v>
      </c>
      <c r="AL49" s="74" t="s">
        <v>24</v>
      </c>
      <c r="AM49" s="74">
        <v>184.47371999999999</v>
      </c>
      <c r="AN49" s="74">
        <v>101.03601999999999</v>
      </c>
      <c r="AO49" s="74">
        <v>83.745170000000002</v>
      </c>
      <c r="AP49" s="74">
        <v>68.838583</v>
      </c>
      <c r="AQ49" s="74" t="s">
        <v>24</v>
      </c>
      <c r="AR49" s="74">
        <v>21.890630999999999</v>
      </c>
      <c r="AS49" s="74">
        <v>8.6140629000000004</v>
      </c>
      <c r="AT49" s="73">
        <v>54232.5</v>
      </c>
      <c r="AU49" s="213">
        <v>7.7387661999999997</v>
      </c>
      <c r="AV49" s="213">
        <v>3.9957929000000001</v>
      </c>
      <c r="AW49" s="74">
        <v>0.82724419999999999</v>
      </c>
      <c r="AY49" s="85">
        <v>1942</v>
      </c>
    </row>
    <row r="50" spans="2:51">
      <c r="B50" s="85">
        <v>1943</v>
      </c>
      <c r="C50" s="73">
        <v>2769</v>
      </c>
      <c r="D50" s="74">
        <v>76.188642000000002</v>
      </c>
      <c r="E50" s="74">
        <v>137.69846999999999</v>
      </c>
      <c r="F50" s="74" t="s">
        <v>24</v>
      </c>
      <c r="G50" s="74">
        <v>162.26449</v>
      </c>
      <c r="H50" s="74">
        <v>89.099332000000004</v>
      </c>
      <c r="I50" s="74">
        <v>74.106796000000003</v>
      </c>
      <c r="J50" s="74">
        <v>68.278540000000007</v>
      </c>
      <c r="K50" s="74" t="s">
        <v>24</v>
      </c>
      <c r="L50" s="74">
        <v>17.184882000000002</v>
      </c>
      <c r="M50" s="74">
        <v>6.7904261999999997</v>
      </c>
      <c r="N50" s="73">
        <v>24247.5</v>
      </c>
      <c r="O50" s="213">
        <v>6.8225942999999996</v>
      </c>
      <c r="P50" s="213">
        <v>3.2682095000000002</v>
      </c>
      <c r="R50" s="85">
        <v>1943</v>
      </c>
      <c r="S50" s="73">
        <v>3714</v>
      </c>
      <c r="T50" s="74">
        <v>103.15234</v>
      </c>
      <c r="U50" s="74">
        <v>167.96795</v>
      </c>
      <c r="V50" s="74" t="s">
        <v>24</v>
      </c>
      <c r="W50" s="74">
        <v>198.02773999999999</v>
      </c>
      <c r="X50" s="74">
        <v>108.3312</v>
      </c>
      <c r="Y50" s="74">
        <v>90.076819</v>
      </c>
      <c r="Z50" s="74">
        <v>69.185513999999998</v>
      </c>
      <c r="AA50" s="74" t="s">
        <v>24</v>
      </c>
      <c r="AB50" s="74">
        <v>27.165009000000001</v>
      </c>
      <c r="AC50" s="74">
        <v>11.018155999999999</v>
      </c>
      <c r="AD50" s="73">
        <v>30632.5</v>
      </c>
      <c r="AE50" s="213">
        <v>8.7429003999999999</v>
      </c>
      <c r="AF50" s="213">
        <v>5.1892885</v>
      </c>
      <c r="AH50" s="85">
        <v>1943</v>
      </c>
      <c r="AI50" s="73">
        <v>6483</v>
      </c>
      <c r="AJ50" s="74">
        <v>89.607320000000001</v>
      </c>
      <c r="AK50" s="74">
        <v>154.11816999999999</v>
      </c>
      <c r="AL50" s="74" t="s">
        <v>24</v>
      </c>
      <c r="AM50" s="74">
        <v>181.77860999999999</v>
      </c>
      <c r="AN50" s="74">
        <v>99.377778000000006</v>
      </c>
      <c r="AO50" s="74">
        <v>82.593434999999999</v>
      </c>
      <c r="AP50" s="74">
        <v>68.798209999999997</v>
      </c>
      <c r="AQ50" s="74" t="s">
        <v>24</v>
      </c>
      <c r="AR50" s="74">
        <v>21.765989999999999</v>
      </c>
      <c r="AS50" s="74">
        <v>8.7036490000000004</v>
      </c>
      <c r="AT50" s="73">
        <v>54880</v>
      </c>
      <c r="AU50" s="213">
        <v>7.7759042999999997</v>
      </c>
      <c r="AV50" s="213">
        <v>4.1194319999999998</v>
      </c>
      <c r="AW50" s="74">
        <v>0.81979020000000002</v>
      </c>
      <c r="AY50" s="85">
        <v>1943</v>
      </c>
    </row>
    <row r="51" spans="2:51">
      <c r="B51" s="85">
        <v>1944</v>
      </c>
      <c r="C51" s="73">
        <v>2740</v>
      </c>
      <c r="D51" s="74">
        <v>74.734746000000001</v>
      </c>
      <c r="E51" s="74">
        <v>135.64935</v>
      </c>
      <c r="F51" s="74" t="s">
        <v>24</v>
      </c>
      <c r="G51" s="74">
        <v>160.33849000000001</v>
      </c>
      <c r="H51" s="74">
        <v>87.314909</v>
      </c>
      <c r="I51" s="74">
        <v>72.676678999999993</v>
      </c>
      <c r="J51" s="74">
        <v>68.476276999999996</v>
      </c>
      <c r="K51" s="74" t="s">
        <v>24</v>
      </c>
      <c r="L51" s="74">
        <v>17.704833000000001</v>
      </c>
      <c r="M51" s="74">
        <v>7.2448439999999996</v>
      </c>
      <c r="N51" s="73">
        <v>23705</v>
      </c>
      <c r="O51" s="213">
        <v>6.6131957000000003</v>
      </c>
      <c r="P51" s="213">
        <v>3.5462769999999999</v>
      </c>
      <c r="R51" s="85">
        <v>1944</v>
      </c>
      <c r="S51" s="73">
        <v>3775</v>
      </c>
      <c r="T51" s="74">
        <v>103.61201</v>
      </c>
      <c r="U51" s="74">
        <v>164.86</v>
      </c>
      <c r="V51" s="74" t="s">
        <v>24</v>
      </c>
      <c r="W51" s="74">
        <v>193.90913</v>
      </c>
      <c r="X51" s="74">
        <v>106.61136</v>
      </c>
      <c r="Y51" s="74">
        <v>88.668009999999995</v>
      </c>
      <c r="Z51" s="74">
        <v>69.249668999999997</v>
      </c>
      <c r="AA51" s="74" t="s">
        <v>24</v>
      </c>
      <c r="AB51" s="74">
        <v>27.942264999999999</v>
      </c>
      <c r="AC51" s="74">
        <v>11.880034999999999</v>
      </c>
      <c r="AD51" s="73">
        <v>30875</v>
      </c>
      <c r="AE51" s="213">
        <v>8.7151043000000001</v>
      </c>
      <c r="AF51" s="213">
        <v>5.8198439999999998</v>
      </c>
      <c r="AH51" s="85">
        <v>1944</v>
      </c>
      <c r="AI51" s="73">
        <v>6515</v>
      </c>
      <c r="AJ51" s="74">
        <v>89.128145000000004</v>
      </c>
      <c r="AK51" s="74">
        <v>151.32765000000001</v>
      </c>
      <c r="AL51" s="74" t="s">
        <v>24</v>
      </c>
      <c r="AM51" s="74">
        <v>178.43505999999999</v>
      </c>
      <c r="AN51" s="74">
        <v>97.544236999999995</v>
      </c>
      <c r="AO51" s="74">
        <v>81.101123000000001</v>
      </c>
      <c r="AP51" s="74">
        <v>68.924404999999993</v>
      </c>
      <c r="AQ51" s="74" t="s">
        <v>24</v>
      </c>
      <c r="AR51" s="74">
        <v>22.476368000000001</v>
      </c>
      <c r="AS51" s="74">
        <v>9.3611702000000001</v>
      </c>
      <c r="AT51" s="73">
        <v>54580</v>
      </c>
      <c r="AU51" s="213">
        <v>7.6579863000000001</v>
      </c>
      <c r="AV51" s="213">
        <v>4.5522786000000002</v>
      </c>
      <c r="AW51" s="74">
        <v>0.82281539999999997</v>
      </c>
      <c r="AY51" s="85">
        <v>1944</v>
      </c>
    </row>
    <row r="52" spans="2:51">
      <c r="B52" s="85">
        <v>1945</v>
      </c>
      <c r="C52" s="73">
        <v>3004</v>
      </c>
      <c r="D52" s="74">
        <v>81.119032000000004</v>
      </c>
      <c r="E52" s="74">
        <v>140.59640999999999</v>
      </c>
      <c r="F52" s="74" t="s">
        <v>24</v>
      </c>
      <c r="G52" s="74">
        <v>166.17594</v>
      </c>
      <c r="H52" s="74">
        <v>91.759193999999994</v>
      </c>
      <c r="I52" s="74">
        <v>76.951657999999995</v>
      </c>
      <c r="J52" s="74">
        <v>68.312250000000006</v>
      </c>
      <c r="K52" s="74" t="s">
        <v>24</v>
      </c>
      <c r="L52" s="74">
        <v>18.253630999999999</v>
      </c>
      <c r="M52" s="74">
        <v>7.8616105000000003</v>
      </c>
      <c r="N52" s="73">
        <v>26342.5</v>
      </c>
      <c r="O52" s="213">
        <v>7.2807551000000004</v>
      </c>
      <c r="P52" s="213">
        <v>4.0164209</v>
      </c>
      <c r="R52" s="85">
        <v>1945</v>
      </c>
      <c r="S52" s="73">
        <v>3839</v>
      </c>
      <c r="T52" s="74">
        <v>104.08025000000001</v>
      </c>
      <c r="U52" s="74">
        <v>159.68647000000001</v>
      </c>
      <c r="V52" s="74" t="s">
        <v>24</v>
      </c>
      <c r="W52" s="74">
        <v>186.87814</v>
      </c>
      <c r="X52" s="74">
        <v>104.24158</v>
      </c>
      <c r="Y52" s="74">
        <v>86.853803999999997</v>
      </c>
      <c r="Z52" s="74">
        <v>69.095467999999997</v>
      </c>
      <c r="AA52" s="74" t="s">
        <v>24</v>
      </c>
      <c r="AB52" s="74">
        <v>27.732427999999999</v>
      </c>
      <c r="AC52" s="74">
        <v>11.989382000000001</v>
      </c>
      <c r="AD52" s="73">
        <v>31755</v>
      </c>
      <c r="AE52" s="213">
        <v>8.8616955999999991</v>
      </c>
      <c r="AF52" s="213">
        <v>6.1962789000000003</v>
      </c>
      <c r="AH52" s="85">
        <v>1945</v>
      </c>
      <c r="AI52" s="73">
        <v>6843</v>
      </c>
      <c r="AJ52" s="74">
        <v>92.576808999999997</v>
      </c>
      <c r="AK52" s="74">
        <v>150.75149999999999</v>
      </c>
      <c r="AL52" s="74" t="s">
        <v>24</v>
      </c>
      <c r="AM52" s="74">
        <v>177.22973999999999</v>
      </c>
      <c r="AN52" s="74">
        <v>98.344209000000006</v>
      </c>
      <c r="AO52" s="74">
        <v>82.142128</v>
      </c>
      <c r="AP52" s="74">
        <v>68.751643999999999</v>
      </c>
      <c r="AQ52" s="74" t="s">
        <v>24</v>
      </c>
      <c r="AR52" s="74">
        <v>22.584157999999999</v>
      </c>
      <c r="AS52" s="74">
        <v>9.7435604999999992</v>
      </c>
      <c r="AT52" s="73">
        <v>58097.5</v>
      </c>
      <c r="AU52" s="213">
        <v>8.0674165000000002</v>
      </c>
      <c r="AV52" s="213">
        <v>4.9725897000000003</v>
      </c>
      <c r="AW52" s="74">
        <v>0.88045289999999998</v>
      </c>
      <c r="AY52" s="85">
        <v>1945</v>
      </c>
    </row>
    <row r="53" spans="2:51">
      <c r="B53" s="85">
        <v>1946</v>
      </c>
      <c r="C53" s="73">
        <v>3073</v>
      </c>
      <c r="D53" s="74">
        <v>82.176761999999997</v>
      </c>
      <c r="E53" s="74">
        <v>141.76589000000001</v>
      </c>
      <c r="F53" s="74" t="s">
        <v>24</v>
      </c>
      <c r="G53" s="74">
        <v>167.51204999999999</v>
      </c>
      <c r="H53" s="74">
        <v>92.240894999999995</v>
      </c>
      <c r="I53" s="74">
        <v>77.759061000000003</v>
      </c>
      <c r="J53" s="74">
        <v>68.051758000000007</v>
      </c>
      <c r="K53" s="74" t="s">
        <v>24</v>
      </c>
      <c r="L53" s="74">
        <v>17.235963999999999</v>
      </c>
      <c r="M53" s="74">
        <v>7.4437420000000003</v>
      </c>
      <c r="N53" s="73">
        <v>27842.5</v>
      </c>
      <c r="O53" s="213">
        <v>7.6232784999999996</v>
      </c>
      <c r="P53" s="213">
        <v>3.9239244000000002</v>
      </c>
      <c r="R53" s="85">
        <v>1946</v>
      </c>
      <c r="S53" s="73">
        <v>4062</v>
      </c>
      <c r="T53" s="74">
        <v>109.02942</v>
      </c>
      <c r="U53" s="74">
        <v>164.31630999999999</v>
      </c>
      <c r="V53" s="74" t="s">
        <v>24</v>
      </c>
      <c r="W53" s="74">
        <v>192.73500000000001</v>
      </c>
      <c r="X53" s="74">
        <v>107.26861</v>
      </c>
      <c r="Y53" s="74">
        <v>89.582365999999993</v>
      </c>
      <c r="Z53" s="74">
        <v>69.258188000000004</v>
      </c>
      <c r="AA53" s="74" t="s">
        <v>24</v>
      </c>
      <c r="AB53" s="74">
        <v>28.015725</v>
      </c>
      <c r="AC53" s="74">
        <v>12.169693000000001</v>
      </c>
      <c r="AD53" s="73">
        <v>33182.5</v>
      </c>
      <c r="AE53" s="213">
        <v>9.1745465999999993</v>
      </c>
      <c r="AF53" s="213">
        <v>6.2772230999999996</v>
      </c>
      <c r="AH53" s="85">
        <v>1946</v>
      </c>
      <c r="AI53" s="73">
        <v>7135</v>
      </c>
      <c r="AJ53" s="74">
        <v>95.578090000000003</v>
      </c>
      <c r="AK53" s="74">
        <v>153.71639999999999</v>
      </c>
      <c r="AL53" s="74" t="s">
        <v>24</v>
      </c>
      <c r="AM53" s="74">
        <v>180.89625000000001</v>
      </c>
      <c r="AN53" s="74">
        <v>100.16401</v>
      </c>
      <c r="AO53" s="74">
        <v>83.939496000000005</v>
      </c>
      <c r="AP53" s="74">
        <v>68.738608999999997</v>
      </c>
      <c r="AQ53" s="74" t="s">
        <v>24</v>
      </c>
      <c r="AR53" s="74">
        <v>22.070651000000002</v>
      </c>
      <c r="AS53" s="74">
        <v>9.5565288000000006</v>
      </c>
      <c r="AT53" s="73">
        <v>61025</v>
      </c>
      <c r="AU53" s="213">
        <v>8.3951246000000008</v>
      </c>
      <c r="AV53" s="213">
        <v>4.9286247999999997</v>
      </c>
      <c r="AW53" s="74">
        <v>0.86276220000000003</v>
      </c>
      <c r="AY53" s="85">
        <v>1946</v>
      </c>
    </row>
    <row r="54" spans="2:51">
      <c r="B54" s="85">
        <v>1947</v>
      </c>
      <c r="C54" s="73">
        <v>3165</v>
      </c>
      <c r="D54" s="74">
        <v>83.346500000000006</v>
      </c>
      <c r="E54" s="74">
        <v>138.56954999999999</v>
      </c>
      <c r="F54" s="74" t="s">
        <v>24</v>
      </c>
      <c r="G54" s="74">
        <v>162.96283</v>
      </c>
      <c r="H54" s="74">
        <v>91.509293</v>
      </c>
      <c r="I54" s="74">
        <v>77.016087999999996</v>
      </c>
      <c r="J54" s="74">
        <v>67.915481999999997</v>
      </c>
      <c r="K54" s="74" t="s">
        <v>24</v>
      </c>
      <c r="L54" s="74">
        <v>17.900570999999999</v>
      </c>
      <c r="M54" s="74">
        <v>7.7632515</v>
      </c>
      <c r="N54" s="73">
        <v>28807.5</v>
      </c>
      <c r="O54" s="213">
        <v>7.7677560000000003</v>
      </c>
      <c r="P54" s="213">
        <v>4.0212596999999999</v>
      </c>
      <c r="R54" s="85">
        <v>1947</v>
      </c>
      <c r="S54" s="73">
        <v>4096</v>
      </c>
      <c r="T54" s="74">
        <v>108.30249000000001</v>
      </c>
      <c r="U54" s="74">
        <v>163.42142999999999</v>
      </c>
      <c r="V54" s="74" t="s">
        <v>24</v>
      </c>
      <c r="W54" s="74">
        <v>191.93406999999999</v>
      </c>
      <c r="X54" s="74">
        <v>105.91897</v>
      </c>
      <c r="Y54" s="74">
        <v>88.077297000000002</v>
      </c>
      <c r="Z54" s="74">
        <v>69.582520000000002</v>
      </c>
      <c r="AA54" s="74" t="s">
        <v>24</v>
      </c>
      <c r="AB54" s="74">
        <v>28.135732999999998</v>
      </c>
      <c r="AC54" s="74">
        <v>12.526377</v>
      </c>
      <c r="AD54" s="73">
        <v>32782.5</v>
      </c>
      <c r="AE54" s="213">
        <v>8.9315878000000009</v>
      </c>
      <c r="AF54" s="213">
        <v>6.4373130999999999</v>
      </c>
      <c r="AH54" s="85">
        <v>1947</v>
      </c>
      <c r="AI54" s="73">
        <v>7261</v>
      </c>
      <c r="AJ54" s="74">
        <v>95.799139999999994</v>
      </c>
      <c r="AK54" s="74">
        <v>152.29694000000001</v>
      </c>
      <c r="AL54" s="74" t="s">
        <v>24</v>
      </c>
      <c r="AM54" s="74">
        <v>179.06470999999999</v>
      </c>
      <c r="AN54" s="74">
        <v>99.382921999999994</v>
      </c>
      <c r="AO54" s="74">
        <v>83.025355000000005</v>
      </c>
      <c r="AP54" s="74">
        <v>68.855874</v>
      </c>
      <c r="AQ54" s="74" t="s">
        <v>24</v>
      </c>
      <c r="AR54" s="74">
        <v>22.522411000000002</v>
      </c>
      <c r="AS54" s="74">
        <v>9.8832144999999993</v>
      </c>
      <c r="AT54" s="73">
        <v>61590</v>
      </c>
      <c r="AU54" s="213">
        <v>8.3466594000000001</v>
      </c>
      <c r="AV54" s="213">
        <v>5.0251400000000004</v>
      </c>
      <c r="AW54" s="74">
        <v>0.8479276</v>
      </c>
      <c r="AY54" s="85">
        <v>1947</v>
      </c>
    </row>
    <row r="55" spans="2:51">
      <c r="B55" s="85">
        <v>1948</v>
      </c>
      <c r="C55" s="73">
        <v>3495</v>
      </c>
      <c r="D55" s="74">
        <v>90.422229000000002</v>
      </c>
      <c r="E55" s="74">
        <v>152.19506999999999</v>
      </c>
      <c r="F55" s="74" t="s">
        <v>24</v>
      </c>
      <c r="G55" s="74">
        <v>178.84125</v>
      </c>
      <c r="H55" s="74">
        <v>99.916319000000001</v>
      </c>
      <c r="I55" s="74">
        <v>83.812545999999998</v>
      </c>
      <c r="J55" s="74">
        <v>67.988258999999999</v>
      </c>
      <c r="K55" s="74" t="s">
        <v>24</v>
      </c>
      <c r="L55" s="74">
        <v>18.642983000000001</v>
      </c>
      <c r="M55" s="74">
        <v>8.1936467000000004</v>
      </c>
      <c r="N55" s="73">
        <v>31735</v>
      </c>
      <c r="O55" s="213">
        <v>8.4046187999999997</v>
      </c>
      <c r="P55" s="213">
        <v>4.3916580999999999</v>
      </c>
      <c r="R55" s="85">
        <v>1948</v>
      </c>
      <c r="S55" s="73">
        <v>4558</v>
      </c>
      <c r="T55" s="74">
        <v>118.58983000000001</v>
      </c>
      <c r="U55" s="74">
        <v>178.01933</v>
      </c>
      <c r="V55" s="74" t="s">
        <v>24</v>
      </c>
      <c r="W55" s="74">
        <v>209.15001000000001</v>
      </c>
      <c r="X55" s="74">
        <v>114.98621</v>
      </c>
      <c r="Y55" s="74">
        <v>95.407262000000003</v>
      </c>
      <c r="Z55" s="74">
        <v>69.804147</v>
      </c>
      <c r="AA55" s="74" t="s">
        <v>24</v>
      </c>
      <c r="AB55" s="74">
        <v>29.115299</v>
      </c>
      <c r="AC55" s="74">
        <v>13.333723000000001</v>
      </c>
      <c r="AD55" s="73">
        <v>35792.5</v>
      </c>
      <c r="AE55" s="213">
        <v>9.5973883000000004</v>
      </c>
      <c r="AF55" s="213">
        <v>7.1980171000000004</v>
      </c>
      <c r="AH55" s="85">
        <v>1948</v>
      </c>
      <c r="AI55" s="73">
        <v>8053</v>
      </c>
      <c r="AJ55" s="74">
        <v>104.46638</v>
      </c>
      <c r="AK55" s="74">
        <v>166.55981</v>
      </c>
      <c r="AL55" s="74" t="s">
        <v>24</v>
      </c>
      <c r="AM55" s="74">
        <v>195.79798</v>
      </c>
      <c r="AN55" s="74">
        <v>108.19917</v>
      </c>
      <c r="AO55" s="74">
        <v>90.151477999999997</v>
      </c>
      <c r="AP55" s="74">
        <v>69.016336999999993</v>
      </c>
      <c r="AQ55" s="74" t="s">
        <v>24</v>
      </c>
      <c r="AR55" s="74">
        <v>23.408522999999999</v>
      </c>
      <c r="AS55" s="74">
        <v>10.480354999999999</v>
      </c>
      <c r="AT55" s="73">
        <v>67527.5</v>
      </c>
      <c r="AU55" s="213">
        <v>8.9973086000000002</v>
      </c>
      <c r="AV55" s="213">
        <v>5.5356082000000004</v>
      </c>
      <c r="AW55" s="74">
        <v>0.85493569999999997</v>
      </c>
      <c r="AY55" s="85">
        <v>1948</v>
      </c>
    </row>
    <row r="56" spans="2:51">
      <c r="B56" s="85">
        <v>1949</v>
      </c>
      <c r="C56" s="73">
        <v>3586</v>
      </c>
      <c r="D56" s="74">
        <v>90.268338</v>
      </c>
      <c r="E56" s="74">
        <v>155.66558000000001</v>
      </c>
      <c r="F56" s="74" t="s">
        <v>24</v>
      </c>
      <c r="G56" s="74">
        <v>183.48317</v>
      </c>
      <c r="H56" s="74">
        <v>101.27949</v>
      </c>
      <c r="I56" s="74">
        <v>84.833550000000002</v>
      </c>
      <c r="J56" s="74">
        <v>68.607083000000003</v>
      </c>
      <c r="K56" s="74" t="s">
        <v>24</v>
      </c>
      <c r="L56" s="74">
        <v>18.960502999999999</v>
      </c>
      <c r="M56" s="74">
        <v>8.4986373000000004</v>
      </c>
      <c r="N56" s="73">
        <v>30652.5</v>
      </c>
      <c r="O56" s="213">
        <v>7.8952451999999997</v>
      </c>
      <c r="P56" s="213">
        <v>4.3658000000000001</v>
      </c>
      <c r="R56" s="85">
        <v>1949</v>
      </c>
      <c r="S56" s="73">
        <v>4753</v>
      </c>
      <c r="T56" s="74">
        <v>120.77246</v>
      </c>
      <c r="U56" s="74">
        <v>182.36071000000001</v>
      </c>
      <c r="V56" s="74" t="s">
        <v>24</v>
      </c>
      <c r="W56" s="74">
        <v>214.69063</v>
      </c>
      <c r="X56" s="74">
        <v>117.15868</v>
      </c>
      <c r="Y56" s="74">
        <v>97.013987</v>
      </c>
      <c r="Z56" s="74">
        <v>70.022616999999997</v>
      </c>
      <c r="AA56" s="74" t="s">
        <v>24</v>
      </c>
      <c r="AB56" s="74">
        <v>30.507059999999999</v>
      </c>
      <c r="AC56" s="74">
        <v>14.374715999999999</v>
      </c>
      <c r="AD56" s="73">
        <v>36882.5</v>
      </c>
      <c r="AE56" s="213">
        <v>9.6588975000000001</v>
      </c>
      <c r="AF56" s="213">
        <v>7.7698486000000004</v>
      </c>
      <c r="AH56" s="85">
        <v>1949</v>
      </c>
      <c r="AI56" s="73">
        <v>8339</v>
      </c>
      <c r="AJ56" s="74">
        <v>105.44884</v>
      </c>
      <c r="AK56" s="74">
        <v>170.52277000000001</v>
      </c>
      <c r="AL56" s="74" t="s">
        <v>24</v>
      </c>
      <c r="AM56" s="74">
        <v>200.98546999999999</v>
      </c>
      <c r="AN56" s="74">
        <v>109.97481999999999</v>
      </c>
      <c r="AO56" s="74">
        <v>91.452571000000006</v>
      </c>
      <c r="AP56" s="74">
        <v>69.413899000000001</v>
      </c>
      <c r="AQ56" s="74" t="s">
        <v>24</v>
      </c>
      <c r="AR56" s="74">
        <v>24.175920000000001</v>
      </c>
      <c r="AS56" s="74">
        <v>11.080254999999999</v>
      </c>
      <c r="AT56" s="73">
        <v>67535</v>
      </c>
      <c r="AU56" s="213">
        <v>8.7697541999999995</v>
      </c>
      <c r="AV56" s="213">
        <v>5.7389047</v>
      </c>
      <c r="AW56" s="74">
        <v>0.85361359999999997</v>
      </c>
      <c r="AY56" s="85">
        <v>1949</v>
      </c>
    </row>
    <row r="57" spans="2:51">
      <c r="B57" s="86">
        <v>1950</v>
      </c>
      <c r="C57" s="73">
        <v>4035</v>
      </c>
      <c r="D57" s="74">
        <v>97.868005999999994</v>
      </c>
      <c r="E57" s="74">
        <v>171.89949999999999</v>
      </c>
      <c r="F57" s="74" t="s">
        <v>24</v>
      </c>
      <c r="G57" s="74">
        <v>202.37208999999999</v>
      </c>
      <c r="H57" s="74">
        <v>111.40264000000001</v>
      </c>
      <c r="I57" s="74">
        <v>92.650716000000003</v>
      </c>
      <c r="J57" s="74">
        <v>68.909271000000004</v>
      </c>
      <c r="K57" s="74" t="s">
        <v>24</v>
      </c>
      <c r="L57" s="74">
        <v>19.620715000000001</v>
      </c>
      <c r="M57" s="74">
        <v>9.2291857000000004</v>
      </c>
      <c r="N57" s="73">
        <v>33390</v>
      </c>
      <c r="O57" s="213">
        <v>8.2828934000000007</v>
      </c>
      <c r="P57" s="213">
        <v>4.6025811000000001</v>
      </c>
      <c r="R57" s="86">
        <v>1950</v>
      </c>
      <c r="S57" s="73">
        <v>5351</v>
      </c>
      <c r="T57" s="74">
        <v>131.93450999999999</v>
      </c>
      <c r="U57" s="74">
        <v>200.42787999999999</v>
      </c>
      <c r="V57" s="74" t="s">
        <v>24</v>
      </c>
      <c r="W57" s="74">
        <v>236.57471000000001</v>
      </c>
      <c r="X57" s="74">
        <v>128.03162</v>
      </c>
      <c r="Y57" s="74">
        <v>105.54958000000001</v>
      </c>
      <c r="Z57" s="74">
        <v>70.515324000000007</v>
      </c>
      <c r="AA57" s="74" t="s">
        <v>24</v>
      </c>
      <c r="AB57" s="74">
        <v>30.675304000000001</v>
      </c>
      <c r="AC57" s="74">
        <v>15.524995000000001</v>
      </c>
      <c r="AD57" s="73">
        <v>39447.5</v>
      </c>
      <c r="AE57" s="213">
        <v>10.023249</v>
      </c>
      <c r="AF57" s="213">
        <v>8.1191084</v>
      </c>
      <c r="AH57" s="86">
        <v>1950</v>
      </c>
      <c r="AI57" s="73">
        <v>9386</v>
      </c>
      <c r="AJ57" s="74">
        <v>114.76151</v>
      </c>
      <c r="AK57" s="74">
        <v>187.95304999999999</v>
      </c>
      <c r="AL57" s="74" t="s">
        <v>24</v>
      </c>
      <c r="AM57" s="74">
        <v>221.75747999999999</v>
      </c>
      <c r="AN57" s="74">
        <v>120.60522</v>
      </c>
      <c r="AO57" s="74">
        <v>99.727592999999999</v>
      </c>
      <c r="AP57" s="74">
        <v>69.824986999999993</v>
      </c>
      <c r="AQ57" s="74" t="s">
        <v>24</v>
      </c>
      <c r="AR57" s="74">
        <v>24.694151000000002</v>
      </c>
      <c r="AS57" s="74">
        <v>12.004553</v>
      </c>
      <c r="AT57" s="73">
        <v>72837.5</v>
      </c>
      <c r="AU57" s="213">
        <v>9.1426294000000006</v>
      </c>
      <c r="AV57" s="213">
        <v>6.0130559999999997</v>
      </c>
      <c r="AW57" s="74">
        <v>0.85766260000000005</v>
      </c>
      <c r="AY57" s="86">
        <v>1950</v>
      </c>
    </row>
    <row r="58" spans="2:51">
      <c r="B58" s="86">
        <v>1951</v>
      </c>
      <c r="C58" s="73">
        <v>4300</v>
      </c>
      <c r="D58" s="74">
        <v>101.08846</v>
      </c>
      <c r="E58" s="74">
        <v>177.72395</v>
      </c>
      <c r="F58" s="74" t="s">
        <v>24</v>
      </c>
      <c r="G58" s="74">
        <v>208.97331</v>
      </c>
      <c r="H58" s="74">
        <v>115.77463</v>
      </c>
      <c r="I58" s="74">
        <v>96.711003000000005</v>
      </c>
      <c r="J58" s="74">
        <v>68.365318000000002</v>
      </c>
      <c r="K58" s="74" t="s">
        <v>24</v>
      </c>
      <c r="L58" s="74">
        <v>19.609632000000001</v>
      </c>
      <c r="M58" s="74">
        <v>9.3573868999999998</v>
      </c>
      <c r="N58" s="73">
        <v>37657.5</v>
      </c>
      <c r="O58" s="213">
        <v>9.0501080999999992</v>
      </c>
      <c r="P58" s="213">
        <v>4.8931740000000001</v>
      </c>
      <c r="R58" s="86">
        <v>1951</v>
      </c>
      <c r="S58" s="73">
        <v>5781</v>
      </c>
      <c r="T58" s="74">
        <v>138.69962000000001</v>
      </c>
      <c r="U58" s="74">
        <v>210.79604</v>
      </c>
      <c r="V58" s="74" t="s">
        <v>24</v>
      </c>
      <c r="W58" s="74">
        <v>248.76866999999999</v>
      </c>
      <c r="X58" s="74">
        <v>134.38123999999999</v>
      </c>
      <c r="Y58" s="74">
        <v>110.71173</v>
      </c>
      <c r="Z58" s="74">
        <v>70.687089</v>
      </c>
      <c r="AA58" s="74" t="s">
        <v>24</v>
      </c>
      <c r="AB58" s="74">
        <v>31.297709999999999</v>
      </c>
      <c r="AC58" s="74">
        <v>16.132273000000001</v>
      </c>
      <c r="AD58" s="73">
        <v>41615</v>
      </c>
      <c r="AE58" s="213">
        <v>10.289536</v>
      </c>
      <c r="AF58" s="213">
        <v>8.2135543999999996</v>
      </c>
      <c r="AH58" s="86">
        <v>1951</v>
      </c>
      <c r="AI58" s="73">
        <v>10081</v>
      </c>
      <c r="AJ58" s="74">
        <v>119.70267</v>
      </c>
      <c r="AK58" s="74">
        <v>196.48903999999999</v>
      </c>
      <c r="AL58" s="74" t="s">
        <v>24</v>
      </c>
      <c r="AM58" s="74">
        <v>231.68555000000001</v>
      </c>
      <c r="AN58" s="74">
        <v>126.20283000000001</v>
      </c>
      <c r="AO58" s="74">
        <v>104.49872000000001</v>
      </c>
      <c r="AP58" s="74">
        <v>69.696585999999996</v>
      </c>
      <c r="AQ58" s="74" t="s">
        <v>24</v>
      </c>
      <c r="AR58" s="74">
        <v>24.953588</v>
      </c>
      <c r="AS58" s="74">
        <v>12.325768999999999</v>
      </c>
      <c r="AT58" s="73">
        <v>79272.5</v>
      </c>
      <c r="AU58" s="213">
        <v>9.6610159000000007</v>
      </c>
      <c r="AV58" s="213">
        <v>6.2113370999999997</v>
      </c>
      <c r="AW58" s="74">
        <v>0.84310859999999999</v>
      </c>
      <c r="AY58" s="86">
        <v>1951</v>
      </c>
    </row>
    <row r="59" spans="2:51">
      <c r="B59" s="86">
        <v>1952</v>
      </c>
      <c r="C59" s="73">
        <v>4675</v>
      </c>
      <c r="D59" s="74">
        <v>106.91579</v>
      </c>
      <c r="E59" s="74">
        <v>192.41033999999999</v>
      </c>
      <c r="F59" s="74" t="s">
        <v>24</v>
      </c>
      <c r="G59" s="74">
        <v>227.10257999999999</v>
      </c>
      <c r="H59" s="74">
        <v>124.47586</v>
      </c>
      <c r="I59" s="74">
        <v>103.45823</v>
      </c>
      <c r="J59" s="74">
        <v>68.948437999999996</v>
      </c>
      <c r="K59" s="74" t="s">
        <v>24</v>
      </c>
      <c r="L59" s="74">
        <v>20.741824999999999</v>
      </c>
      <c r="M59" s="74">
        <v>10.196070000000001</v>
      </c>
      <c r="N59" s="73">
        <v>38597.5</v>
      </c>
      <c r="O59" s="213">
        <v>9.0197933999999993</v>
      </c>
      <c r="P59" s="213">
        <v>5.0607724999999997</v>
      </c>
      <c r="R59" s="86">
        <v>1952</v>
      </c>
      <c r="S59" s="73">
        <v>6123</v>
      </c>
      <c r="T59" s="74">
        <v>143.60093000000001</v>
      </c>
      <c r="U59" s="74">
        <v>220.53964999999999</v>
      </c>
      <c r="V59" s="74" t="s">
        <v>24</v>
      </c>
      <c r="W59" s="74">
        <v>261.05088000000001</v>
      </c>
      <c r="X59" s="74">
        <v>139.85997</v>
      </c>
      <c r="Y59" s="74">
        <v>114.84715</v>
      </c>
      <c r="Z59" s="74">
        <v>70.759022999999999</v>
      </c>
      <c r="AA59" s="74" t="s">
        <v>24</v>
      </c>
      <c r="AB59" s="74">
        <v>32.219532999999998</v>
      </c>
      <c r="AC59" s="74">
        <v>17.129189</v>
      </c>
      <c r="AD59" s="73">
        <v>44487.5</v>
      </c>
      <c r="AE59" s="213">
        <v>10.752006</v>
      </c>
      <c r="AF59" s="213">
        <v>8.9877368999999998</v>
      </c>
      <c r="AH59" s="86">
        <v>1952</v>
      </c>
      <c r="AI59" s="73">
        <v>10798</v>
      </c>
      <c r="AJ59" s="74">
        <v>125.0275</v>
      </c>
      <c r="AK59" s="74">
        <v>208.53009</v>
      </c>
      <c r="AL59" s="74" t="s">
        <v>24</v>
      </c>
      <c r="AM59" s="74">
        <v>246.73557</v>
      </c>
      <c r="AN59" s="74">
        <v>133.13051999999999</v>
      </c>
      <c r="AO59" s="74">
        <v>109.81095000000001</v>
      </c>
      <c r="AP59" s="74">
        <v>69.975224999999995</v>
      </c>
      <c r="AQ59" s="74" t="s">
        <v>24</v>
      </c>
      <c r="AR59" s="74">
        <v>25.992345</v>
      </c>
      <c r="AS59" s="74">
        <v>13.23333</v>
      </c>
      <c r="AT59" s="73">
        <v>83085</v>
      </c>
      <c r="AU59" s="213">
        <v>9.8713288000000006</v>
      </c>
      <c r="AV59" s="213">
        <v>6.6063165000000001</v>
      </c>
      <c r="AW59" s="74">
        <v>0.87245240000000002</v>
      </c>
      <c r="AY59" s="86">
        <v>1952</v>
      </c>
    </row>
    <row r="60" spans="2:51">
      <c r="B60" s="86">
        <v>1953</v>
      </c>
      <c r="C60" s="73">
        <v>4612</v>
      </c>
      <c r="D60" s="74">
        <v>103.34782</v>
      </c>
      <c r="E60" s="74">
        <v>186.54299</v>
      </c>
      <c r="F60" s="74" t="s">
        <v>24</v>
      </c>
      <c r="G60" s="74">
        <v>219.86621</v>
      </c>
      <c r="H60" s="74">
        <v>120.62349</v>
      </c>
      <c r="I60" s="74">
        <v>100.21639</v>
      </c>
      <c r="J60" s="74">
        <v>68.910450999999995</v>
      </c>
      <c r="K60" s="74" t="s">
        <v>24</v>
      </c>
      <c r="L60" s="74">
        <v>20.742073000000001</v>
      </c>
      <c r="M60" s="74">
        <v>10.28959</v>
      </c>
      <c r="N60" s="73">
        <v>38162.5</v>
      </c>
      <c r="O60" s="213">
        <v>8.7378362999999997</v>
      </c>
      <c r="P60" s="213">
        <v>5.1565893999999997</v>
      </c>
      <c r="R60" s="86">
        <v>1953</v>
      </c>
      <c r="S60" s="73">
        <v>6063</v>
      </c>
      <c r="T60" s="74">
        <v>139.29284999999999</v>
      </c>
      <c r="U60" s="74">
        <v>212.37977000000001</v>
      </c>
      <c r="V60" s="74" t="s">
        <v>24</v>
      </c>
      <c r="W60" s="74">
        <v>251.09630999999999</v>
      </c>
      <c r="X60" s="74">
        <v>134.19623999999999</v>
      </c>
      <c r="Y60" s="74">
        <v>109.72150999999999</v>
      </c>
      <c r="Z60" s="74">
        <v>71.234532000000002</v>
      </c>
      <c r="AA60" s="74" t="s">
        <v>24</v>
      </c>
      <c r="AB60" s="74">
        <v>32.304986999999997</v>
      </c>
      <c r="AC60" s="74">
        <v>17.143584000000001</v>
      </c>
      <c r="AD60" s="73">
        <v>41267.5</v>
      </c>
      <c r="AE60" s="213">
        <v>9.7746274999999994</v>
      </c>
      <c r="AF60" s="213">
        <v>8.5375440999999999</v>
      </c>
      <c r="AH60" s="86">
        <v>1953</v>
      </c>
      <c r="AI60" s="73">
        <v>10675</v>
      </c>
      <c r="AJ60" s="74">
        <v>121.09627999999999</v>
      </c>
      <c r="AK60" s="74">
        <v>201.57365999999999</v>
      </c>
      <c r="AL60" s="74" t="s">
        <v>24</v>
      </c>
      <c r="AM60" s="74">
        <v>238.16557</v>
      </c>
      <c r="AN60" s="74">
        <v>128.42676</v>
      </c>
      <c r="AO60" s="74">
        <v>105.65379</v>
      </c>
      <c r="AP60" s="74">
        <v>70.230254000000002</v>
      </c>
      <c r="AQ60" s="74" t="s">
        <v>24</v>
      </c>
      <c r="AR60" s="74">
        <v>26.034680000000002</v>
      </c>
      <c r="AS60" s="74">
        <v>13.312466000000001</v>
      </c>
      <c r="AT60" s="73">
        <v>79430</v>
      </c>
      <c r="AU60" s="213">
        <v>9.2474445000000003</v>
      </c>
      <c r="AV60" s="213">
        <v>6.4923627000000002</v>
      </c>
      <c r="AW60" s="74">
        <v>0.87834630000000002</v>
      </c>
      <c r="AY60" s="86">
        <v>1953</v>
      </c>
    </row>
    <row r="61" spans="2:51">
      <c r="B61" s="86">
        <v>1954</v>
      </c>
      <c r="C61" s="73">
        <v>4671</v>
      </c>
      <c r="D61" s="74">
        <v>102.74741</v>
      </c>
      <c r="E61" s="74">
        <v>190.78093999999999</v>
      </c>
      <c r="F61" s="74" t="s">
        <v>24</v>
      </c>
      <c r="G61" s="74">
        <v>225.68487999999999</v>
      </c>
      <c r="H61" s="74">
        <v>121.47474</v>
      </c>
      <c r="I61" s="74">
        <v>100.02135</v>
      </c>
      <c r="J61" s="74">
        <v>69.514989</v>
      </c>
      <c r="K61" s="74" t="s">
        <v>24</v>
      </c>
      <c r="L61" s="74">
        <v>20.504829000000001</v>
      </c>
      <c r="M61" s="74">
        <v>10.201586000000001</v>
      </c>
      <c r="N61" s="73">
        <v>36795</v>
      </c>
      <c r="O61" s="213">
        <v>8.2700261000000008</v>
      </c>
      <c r="P61" s="213">
        <v>5.0052881999999999</v>
      </c>
      <c r="R61" s="86">
        <v>1954</v>
      </c>
      <c r="S61" s="73">
        <v>6292</v>
      </c>
      <c r="T61" s="74">
        <v>141.69895</v>
      </c>
      <c r="U61" s="74">
        <v>214.84236999999999</v>
      </c>
      <c r="V61" s="74" t="s">
        <v>24</v>
      </c>
      <c r="W61" s="74">
        <v>253.96777</v>
      </c>
      <c r="X61" s="74">
        <v>135.66533999999999</v>
      </c>
      <c r="Y61" s="74">
        <v>110.88145</v>
      </c>
      <c r="Z61" s="74">
        <v>71.272054999999995</v>
      </c>
      <c r="AA61" s="74" t="s">
        <v>24</v>
      </c>
      <c r="AB61" s="74">
        <v>32.377913999999997</v>
      </c>
      <c r="AC61" s="74">
        <v>17.469042999999999</v>
      </c>
      <c r="AD61" s="73">
        <v>42935</v>
      </c>
      <c r="AE61" s="213">
        <v>9.9739819000000001</v>
      </c>
      <c r="AF61" s="213">
        <v>9.0872533000000004</v>
      </c>
      <c r="AH61" s="86">
        <v>1954</v>
      </c>
      <c r="AI61" s="73">
        <v>10963</v>
      </c>
      <c r="AJ61" s="74">
        <v>121.9941</v>
      </c>
      <c r="AK61" s="74">
        <v>204.44798</v>
      </c>
      <c r="AL61" s="74" t="s">
        <v>24</v>
      </c>
      <c r="AM61" s="74">
        <v>241.90260000000001</v>
      </c>
      <c r="AN61" s="74">
        <v>129.37227999999999</v>
      </c>
      <c r="AO61" s="74">
        <v>105.98520000000001</v>
      </c>
      <c r="AP61" s="74">
        <v>70.523447000000004</v>
      </c>
      <c r="AQ61" s="74" t="s">
        <v>24</v>
      </c>
      <c r="AR61" s="74">
        <v>25.970673000000001</v>
      </c>
      <c r="AS61" s="74">
        <v>13.401381000000001</v>
      </c>
      <c r="AT61" s="73">
        <v>79730</v>
      </c>
      <c r="AU61" s="213">
        <v>9.1079404999999998</v>
      </c>
      <c r="AV61" s="213">
        <v>6.6023654000000001</v>
      </c>
      <c r="AW61" s="74">
        <v>0.88800429999999997</v>
      </c>
      <c r="AY61" s="86">
        <v>1954</v>
      </c>
    </row>
    <row r="62" spans="2:51">
      <c r="B62" s="86">
        <v>1955</v>
      </c>
      <c r="C62" s="73">
        <v>4811</v>
      </c>
      <c r="D62" s="74">
        <v>103.32238</v>
      </c>
      <c r="E62" s="74">
        <v>197.94041000000001</v>
      </c>
      <c r="F62" s="74" t="s">
        <v>24</v>
      </c>
      <c r="G62" s="74">
        <v>235.08805000000001</v>
      </c>
      <c r="H62" s="74">
        <v>124.30768</v>
      </c>
      <c r="I62" s="74">
        <v>101.81938</v>
      </c>
      <c r="J62" s="74">
        <v>70.074309</v>
      </c>
      <c r="K62" s="74" t="s">
        <v>24</v>
      </c>
      <c r="L62" s="74">
        <v>20.843081000000002</v>
      </c>
      <c r="M62" s="74">
        <v>10.416124999999999</v>
      </c>
      <c r="N62" s="73">
        <v>36117.5</v>
      </c>
      <c r="O62" s="213">
        <v>7.9258926000000001</v>
      </c>
      <c r="P62" s="213">
        <v>4.9032219000000001</v>
      </c>
      <c r="R62" s="86">
        <v>1955</v>
      </c>
      <c r="S62" s="73">
        <v>6224</v>
      </c>
      <c r="T62" s="74">
        <v>136.98992000000001</v>
      </c>
      <c r="U62" s="74">
        <v>209.84002000000001</v>
      </c>
      <c r="V62" s="74" t="s">
        <v>24</v>
      </c>
      <c r="W62" s="74">
        <v>249.08387999999999</v>
      </c>
      <c r="X62" s="74">
        <v>130.57314</v>
      </c>
      <c r="Y62" s="74">
        <v>105.83047000000001</v>
      </c>
      <c r="Z62" s="74">
        <v>72.155366000000001</v>
      </c>
      <c r="AA62" s="74" t="s">
        <v>24</v>
      </c>
      <c r="AB62" s="74">
        <v>32.013167000000003</v>
      </c>
      <c r="AC62" s="74">
        <v>17.362196000000001</v>
      </c>
      <c r="AD62" s="73">
        <v>38392.5</v>
      </c>
      <c r="AE62" s="213">
        <v>8.7214057</v>
      </c>
      <c r="AF62" s="213">
        <v>8.3177164999999995</v>
      </c>
      <c r="AH62" s="86">
        <v>1955</v>
      </c>
      <c r="AI62" s="73">
        <v>11035</v>
      </c>
      <c r="AJ62" s="74">
        <v>119.94956000000001</v>
      </c>
      <c r="AK62" s="74">
        <v>204.88064</v>
      </c>
      <c r="AL62" s="74" t="s">
        <v>24</v>
      </c>
      <c r="AM62" s="74">
        <v>243.32947999999999</v>
      </c>
      <c r="AN62" s="74">
        <v>127.92198999999999</v>
      </c>
      <c r="AO62" s="74">
        <v>104.11929000000001</v>
      </c>
      <c r="AP62" s="74">
        <v>71.248074000000003</v>
      </c>
      <c r="AQ62" s="74" t="s">
        <v>24</v>
      </c>
      <c r="AR62" s="74">
        <v>25.950051999999999</v>
      </c>
      <c r="AS62" s="74">
        <v>13.451411999999999</v>
      </c>
      <c r="AT62" s="73">
        <v>74510</v>
      </c>
      <c r="AU62" s="213">
        <v>8.3167764000000002</v>
      </c>
      <c r="AV62" s="213">
        <v>6.2185851999999997</v>
      </c>
      <c r="AW62" s="74">
        <v>0.94329200000000002</v>
      </c>
      <c r="AY62" s="86">
        <v>1955</v>
      </c>
    </row>
    <row r="63" spans="2:51">
      <c r="B63" s="86">
        <v>1956</v>
      </c>
      <c r="C63" s="73">
        <v>4965</v>
      </c>
      <c r="D63" s="74">
        <v>103.95729</v>
      </c>
      <c r="E63" s="74">
        <v>201.30566999999999</v>
      </c>
      <c r="F63" s="74" t="s">
        <v>24</v>
      </c>
      <c r="G63" s="74">
        <v>239.65741</v>
      </c>
      <c r="H63" s="74">
        <v>125.96678</v>
      </c>
      <c r="I63" s="74">
        <v>103.01873000000001</v>
      </c>
      <c r="J63" s="74">
        <v>70.381168000000002</v>
      </c>
      <c r="K63" s="74" t="s">
        <v>24</v>
      </c>
      <c r="L63" s="74">
        <v>20.343357999999998</v>
      </c>
      <c r="M63" s="74">
        <v>10.30254</v>
      </c>
      <c r="N63" s="73">
        <v>36060</v>
      </c>
      <c r="O63" s="213">
        <v>7.7155145000000003</v>
      </c>
      <c r="P63" s="213">
        <v>4.8869404000000003</v>
      </c>
      <c r="R63" s="86">
        <v>1956</v>
      </c>
      <c r="S63" s="73">
        <v>6597</v>
      </c>
      <c r="T63" s="74">
        <v>141.88622000000001</v>
      </c>
      <c r="U63" s="74">
        <v>219.19174000000001</v>
      </c>
      <c r="V63" s="74" t="s">
        <v>24</v>
      </c>
      <c r="W63" s="74">
        <v>261.06094999999999</v>
      </c>
      <c r="X63" s="74">
        <v>134.76933</v>
      </c>
      <c r="Y63" s="74">
        <v>108.37178</v>
      </c>
      <c r="Z63" s="74">
        <v>72.856979999999993</v>
      </c>
      <c r="AA63" s="74" t="s">
        <v>24</v>
      </c>
      <c r="AB63" s="74">
        <v>31.935905999999999</v>
      </c>
      <c r="AC63" s="74">
        <v>17.408169999999998</v>
      </c>
      <c r="AD63" s="73">
        <v>37420</v>
      </c>
      <c r="AE63" s="213">
        <v>8.3109383999999995</v>
      </c>
      <c r="AF63" s="213">
        <v>7.9842534000000001</v>
      </c>
      <c r="AH63" s="86">
        <v>1956</v>
      </c>
      <c r="AI63" s="73">
        <v>11562</v>
      </c>
      <c r="AJ63" s="74">
        <v>122.66723</v>
      </c>
      <c r="AK63" s="74">
        <v>211.9674</v>
      </c>
      <c r="AL63" s="74" t="s">
        <v>24</v>
      </c>
      <c r="AM63" s="74">
        <v>252.51881</v>
      </c>
      <c r="AN63" s="74">
        <v>131.19820000000001</v>
      </c>
      <c r="AO63" s="74">
        <v>106.21494</v>
      </c>
      <c r="AP63" s="74">
        <v>71.793807000000001</v>
      </c>
      <c r="AQ63" s="74" t="s">
        <v>24</v>
      </c>
      <c r="AR63" s="74">
        <v>25.657412999999998</v>
      </c>
      <c r="AS63" s="74">
        <v>13.430443</v>
      </c>
      <c r="AT63" s="73">
        <v>73480</v>
      </c>
      <c r="AU63" s="213">
        <v>8.0076719999999995</v>
      </c>
      <c r="AV63" s="213">
        <v>6.0900537000000003</v>
      </c>
      <c r="AW63" s="74">
        <v>0.91839990000000005</v>
      </c>
      <c r="AY63" s="86">
        <v>1956</v>
      </c>
    </row>
    <row r="64" spans="2:51">
      <c r="B64" s="86">
        <v>1957</v>
      </c>
      <c r="C64" s="73">
        <v>5037</v>
      </c>
      <c r="D64" s="74">
        <v>103.16858999999999</v>
      </c>
      <c r="E64" s="74">
        <v>199.85357999999999</v>
      </c>
      <c r="F64" s="74" t="s">
        <v>24</v>
      </c>
      <c r="G64" s="74">
        <v>237.93260000000001</v>
      </c>
      <c r="H64" s="74">
        <v>125.2051</v>
      </c>
      <c r="I64" s="74">
        <v>102.27101</v>
      </c>
      <c r="J64" s="74">
        <v>70.509929999999997</v>
      </c>
      <c r="K64" s="74" t="s">
        <v>24</v>
      </c>
      <c r="L64" s="74">
        <v>21.486158</v>
      </c>
      <c r="M64" s="74">
        <v>10.568833</v>
      </c>
      <c r="N64" s="73">
        <v>35655</v>
      </c>
      <c r="O64" s="213">
        <v>7.4626397000000004</v>
      </c>
      <c r="P64" s="213">
        <v>4.6913548</v>
      </c>
      <c r="R64" s="86">
        <v>1957</v>
      </c>
      <c r="S64" s="73">
        <v>6440</v>
      </c>
      <c r="T64" s="74">
        <v>135.35382999999999</v>
      </c>
      <c r="U64" s="74">
        <v>208.87241</v>
      </c>
      <c r="V64" s="74" t="s">
        <v>24</v>
      </c>
      <c r="W64" s="74">
        <v>249.23649</v>
      </c>
      <c r="X64" s="74">
        <v>128.17078000000001</v>
      </c>
      <c r="Y64" s="74">
        <v>103.20820999999999</v>
      </c>
      <c r="Z64" s="74">
        <v>72.994564999999994</v>
      </c>
      <c r="AA64" s="74" t="s">
        <v>24</v>
      </c>
      <c r="AB64" s="74">
        <v>32.110092000000002</v>
      </c>
      <c r="AC64" s="74">
        <v>17.268193</v>
      </c>
      <c r="AD64" s="73">
        <v>35835</v>
      </c>
      <c r="AE64" s="213">
        <v>7.7792250000000003</v>
      </c>
      <c r="AF64" s="213">
        <v>7.6134123999999996</v>
      </c>
      <c r="AH64" s="86">
        <v>1957</v>
      </c>
      <c r="AI64" s="73">
        <v>11477</v>
      </c>
      <c r="AJ64" s="74">
        <v>119.05355</v>
      </c>
      <c r="AK64" s="74">
        <v>205.60614000000001</v>
      </c>
      <c r="AL64" s="74" t="s">
        <v>24</v>
      </c>
      <c r="AM64" s="74">
        <v>245.21673999999999</v>
      </c>
      <c r="AN64" s="74">
        <v>127.22190999999999</v>
      </c>
      <c r="AO64" s="74">
        <v>103.06779</v>
      </c>
      <c r="AP64" s="74">
        <v>71.904357000000005</v>
      </c>
      <c r="AQ64" s="74" t="s">
        <v>24</v>
      </c>
      <c r="AR64" s="74">
        <v>26.384515</v>
      </c>
      <c r="AS64" s="74">
        <v>13.509823000000001</v>
      </c>
      <c r="AT64" s="73">
        <v>71490</v>
      </c>
      <c r="AU64" s="213">
        <v>7.6180428999999998</v>
      </c>
      <c r="AV64" s="213">
        <v>5.8089010999999999</v>
      </c>
      <c r="AW64" s="74">
        <v>0.95682140000000004</v>
      </c>
      <c r="AY64" s="86">
        <v>1957</v>
      </c>
    </row>
    <row r="65" spans="2:51">
      <c r="B65" s="87">
        <v>1958</v>
      </c>
      <c r="C65" s="73">
        <v>4963</v>
      </c>
      <c r="D65" s="74">
        <v>99.726720999999998</v>
      </c>
      <c r="E65" s="74">
        <v>194.67649</v>
      </c>
      <c r="F65" s="74" t="s">
        <v>24</v>
      </c>
      <c r="G65" s="74">
        <v>232.02504999999999</v>
      </c>
      <c r="H65" s="74">
        <v>121.55726</v>
      </c>
      <c r="I65" s="74">
        <v>99.176761999999997</v>
      </c>
      <c r="J65" s="74">
        <v>70.482262000000006</v>
      </c>
      <c r="K65" s="74" t="s">
        <v>24</v>
      </c>
      <c r="L65" s="74">
        <v>20.872235</v>
      </c>
      <c r="M65" s="74">
        <v>10.548353000000001</v>
      </c>
      <c r="N65" s="73">
        <v>35480</v>
      </c>
      <c r="O65" s="213">
        <v>7.2857202000000001</v>
      </c>
      <c r="P65" s="213">
        <v>4.7963122</v>
      </c>
      <c r="R65" s="87">
        <v>1958</v>
      </c>
      <c r="S65" s="73">
        <v>6397</v>
      </c>
      <c r="T65" s="74">
        <v>131.46861999999999</v>
      </c>
      <c r="U65" s="74">
        <v>201.24905999999999</v>
      </c>
      <c r="V65" s="74" t="s">
        <v>24</v>
      </c>
      <c r="W65" s="74">
        <v>239.87772000000001</v>
      </c>
      <c r="X65" s="74">
        <v>123.46635999999999</v>
      </c>
      <c r="Y65" s="74">
        <v>99.049861000000007</v>
      </c>
      <c r="Z65" s="74">
        <v>72.963498999999999</v>
      </c>
      <c r="AA65" s="74" t="s">
        <v>24</v>
      </c>
      <c r="AB65" s="74">
        <v>31.680864</v>
      </c>
      <c r="AC65" s="74">
        <v>17.443351</v>
      </c>
      <c r="AD65" s="73">
        <v>35970</v>
      </c>
      <c r="AE65" s="213">
        <v>7.6385645000000002</v>
      </c>
      <c r="AF65" s="213">
        <v>7.8754638999999997</v>
      </c>
      <c r="AH65" s="87">
        <v>1958</v>
      </c>
      <c r="AI65" s="73">
        <v>11360</v>
      </c>
      <c r="AJ65" s="74">
        <v>115.419</v>
      </c>
      <c r="AK65" s="74">
        <v>198.94624999999999</v>
      </c>
      <c r="AL65" s="74" t="s">
        <v>24</v>
      </c>
      <c r="AM65" s="74">
        <v>237.19821999999999</v>
      </c>
      <c r="AN65" s="74">
        <v>122.94257</v>
      </c>
      <c r="AO65" s="74">
        <v>99.339359000000002</v>
      </c>
      <c r="AP65" s="74">
        <v>71.879732000000004</v>
      </c>
      <c r="AQ65" s="74" t="s">
        <v>24</v>
      </c>
      <c r="AR65" s="74">
        <v>25.835796999999999</v>
      </c>
      <c r="AS65" s="74">
        <v>13.568553</v>
      </c>
      <c r="AT65" s="73">
        <v>71450</v>
      </c>
      <c r="AU65" s="213">
        <v>7.4591807000000001</v>
      </c>
      <c r="AV65" s="213">
        <v>5.9717335</v>
      </c>
      <c r="AW65" s="74">
        <v>0.96734109999999995</v>
      </c>
      <c r="AY65" s="87">
        <v>1958</v>
      </c>
    </row>
    <row r="66" spans="2:51">
      <c r="B66" s="87">
        <v>1959</v>
      </c>
      <c r="C66" s="73">
        <v>5110</v>
      </c>
      <c r="D66" s="74">
        <v>100.58659</v>
      </c>
      <c r="E66" s="74">
        <v>198.07731999999999</v>
      </c>
      <c r="F66" s="74" t="s">
        <v>24</v>
      </c>
      <c r="G66" s="74">
        <v>235.73262</v>
      </c>
      <c r="H66" s="74">
        <v>122.98161</v>
      </c>
      <c r="I66" s="74">
        <v>99.657957999999994</v>
      </c>
      <c r="J66" s="74">
        <v>70.956644999999995</v>
      </c>
      <c r="K66" s="74" t="s">
        <v>24</v>
      </c>
      <c r="L66" s="74">
        <v>20.13317</v>
      </c>
      <c r="M66" s="74">
        <v>10.16046</v>
      </c>
      <c r="N66" s="73">
        <v>34295</v>
      </c>
      <c r="O66" s="213">
        <v>6.8995695000000001</v>
      </c>
      <c r="P66" s="213">
        <v>4.4027215999999996</v>
      </c>
      <c r="R66" s="87">
        <v>1959</v>
      </c>
      <c r="S66" s="73">
        <v>6801</v>
      </c>
      <c r="T66" s="74">
        <v>136.67054999999999</v>
      </c>
      <c r="U66" s="74">
        <v>210.15944999999999</v>
      </c>
      <c r="V66" s="74" t="s">
        <v>24</v>
      </c>
      <c r="W66" s="74">
        <v>251.58575999999999</v>
      </c>
      <c r="X66" s="74">
        <v>128.04802000000001</v>
      </c>
      <c r="Y66" s="74">
        <v>102.38203</v>
      </c>
      <c r="Z66" s="74">
        <v>73.352816000000004</v>
      </c>
      <c r="AA66" s="74" t="s">
        <v>24</v>
      </c>
      <c r="AB66" s="74">
        <v>31.931076999999998</v>
      </c>
      <c r="AC66" s="74">
        <v>17.474754999999998</v>
      </c>
      <c r="AD66" s="73">
        <v>36832.5</v>
      </c>
      <c r="AE66" s="213">
        <v>7.6509628000000003</v>
      </c>
      <c r="AF66" s="213">
        <v>7.7421084000000002</v>
      </c>
      <c r="AH66" s="87">
        <v>1959</v>
      </c>
      <c r="AI66" s="73">
        <v>11911</v>
      </c>
      <c r="AJ66" s="74">
        <v>118.44199</v>
      </c>
      <c r="AK66" s="74">
        <v>205.83340000000001</v>
      </c>
      <c r="AL66" s="74" t="s">
        <v>24</v>
      </c>
      <c r="AM66" s="74">
        <v>245.93989999999999</v>
      </c>
      <c r="AN66" s="74">
        <v>126.2898</v>
      </c>
      <c r="AO66" s="74">
        <v>101.49262</v>
      </c>
      <c r="AP66" s="74">
        <v>72.324937000000006</v>
      </c>
      <c r="AQ66" s="74" t="s">
        <v>24</v>
      </c>
      <c r="AR66" s="74">
        <v>25.516280999999999</v>
      </c>
      <c r="AS66" s="74">
        <v>13.351343</v>
      </c>
      <c r="AT66" s="73">
        <v>71127.5</v>
      </c>
      <c r="AU66" s="213">
        <v>7.2692570999999999</v>
      </c>
      <c r="AV66" s="213">
        <v>5.6689189000000004</v>
      </c>
      <c r="AW66" s="74">
        <v>0.94250970000000001</v>
      </c>
      <c r="AY66" s="87">
        <v>1959</v>
      </c>
    </row>
    <row r="67" spans="2:51">
      <c r="B67" s="87">
        <v>1960</v>
      </c>
      <c r="C67" s="73">
        <v>5183</v>
      </c>
      <c r="D67" s="74">
        <v>99.820888999999994</v>
      </c>
      <c r="E67" s="74">
        <v>193.88660999999999</v>
      </c>
      <c r="F67" s="74" t="s">
        <v>24</v>
      </c>
      <c r="G67" s="74">
        <v>230.52875</v>
      </c>
      <c r="H67" s="74">
        <v>121.1737</v>
      </c>
      <c r="I67" s="74">
        <v>98.469074000000006</v>
      </c>
      <c r="J67" s="74">
        <v>70.604613000000001</v>
      </c>
      <c r="K67" s="74" t="s">
        <v>24</v>
      </c>
      <c r="L67" s="74">
        <v>19.998456999999998</v>
      </c>
      <c r="M67" s="74">
        <v>10.443491</v>
      </c>
      <c r="N67" s="73">
        <v>36515</v>
      </c>
      <c r="O67" s="213">
        <v>7.189832</v>
      </c>
      <c r="P67" s="213">
        <v>4.8166310000000001</v>
      </c>
      <c r="R67" s="87">
        <v>1960</v>
      </c>
      <c r="S67" s="73">
        <v>6659</v>
      </c>
      <c r="T67" s="74">
        <v>131.01303999999999</v>
      </c>
      <c r="U67" s="74">
        <v>199.51737</v>
      </c>
      <c r="V67" s="74" t="s">
        <v>24</v>
      </c>
      <c r="W67" s="74">
        <v>238.79219000000001</v>
      </c>
      <c r="X67" s="74">
        <v>121.41179</v>
      </c>
      <c r="Y67" s="74">
        <v>97.209742000000006</v>
      </c>
      <c r="Z67" s="74">
        <v>73.500150000000005</v>
      </c>
      <c r="AA67" s="74" t="s">
        <v>24</v>
      </c>
      <c r="AB67" s="74">
        <v>30.531866000000001</v>
      </c>
      <c r="AC67" s="74">
        <v>17.146903999999999</v>
      </c>
      <c r="AD67" s="73">
        <v>35475</v>
      </c>
      <c r="AE67" s="213">
        <v>7.2204921999999998</v>
      </c>
      <c r="AF67" s="213">
        <v>7.4811784000000001</v>
      </c>
      <c r="AH67" s="87">
        <v>1960</v>
      </c>
      <c r="AI67" s="73">
        <v>11842</v>
      </c>
      <c r="AJ67" s="74">
        <v>115.25060999999999</v>
      </c>
      <c r="AK67" s="74">
        <v>198.09557000000001</v>
      </c>
      <c r="AL67" s="74" t="s">
        <v>24</v>
      </c>
      <c r="AM67" s="74">
        <v>236.54227</v>
      </c>
      <c r="AN67" s="74">
        <v>121.85858</v>
      </c>
      <c r="AO67" s="74">
        <v>98.202316999999994</v>
      </c>
      <c r="AP67" s="74">
        <v>72.233108000000001</v>
      </c>
      <c r="AQ67" s="74" t="s">
        <v>24</v>
      </c>
      <c r="AR67" s="74">
        <v>24.811951000000001</v>
      </c>
      <c r="AS67" s="74">
        <v>13.386236</v>
      </c>
      <c r="AT67" s="73">
        <v>71990</v>
      </c>
      <c r="AU67" s="213">
        <v>7.2049079999999996</v>
      </c>
      <c r="AV67" s="213">
        <v>5.8419572000000004</v>
      </c>
      <c r="AW67" s="74">
        <v>0.97177809999999998</v>
      </c>
      <c r="AY67" s="87">
        <v>1960</v>
      </c>
    </row>
    <row r="68" spans="2:51">
      <c r="B68" s="87">
        <v>1961</v>
      </c>
      <c r="C68" s="73">
        <v>5205</v>
      </c>
      <c r="D68" s="74">
        <v>97.980159</v>
      </c>
      <c r="E68" s="74">
        <v>193.40966</v>
      </c>
      <c r="F68" s="74" t="s">
        <v>24</v>
      </c>
      <c r="G68" s="74">
        <v>230.42321000000001</v>
      </c>
      <c r="H68" s="74">
        <v>119.78212000000001</v>
      </c>
      <c r="I68" s="74">
        <v>97.227842999999993</v>
      </c>
      <c r="J68" s="74">
        <v>70.904111999999998</v>
      </c>
      <c r="K68" s="74" t="s">
        <v>24</v>
      </c>
      <c r="L68" s="74">
        <v>19.957056999999999</v>
      </c>
      <c r="M68" s="74">
        <v>10.358620999999999</v>
      </c>
      <c r="N68" s="73">
        <v>35892.5</v>
      </c>
      <c r="O68" s="213">
        <v>6.9101112999999996</v>
      </c>
      <c r="P68" s="213">
        <v>4.6637408999999996</v>
      </c>
      <c r="R68" s="87">
        <v>1961</v>
      </c>
      <c r="S68" s="73">
        <v>6759</v>
      </c>
      <c r="T68" s="74">
        <v>130.08332999999999</v>
      </c>
      <c r="U68" s="74">
        <v>196.93447</v>
      </c>
      <c r="V68" s="74" t="s">
        <v>24</v>
      </c>
      <c r="W68" s="74">
        <v>235.80288999999999</v>
      </c>
      <c r="X68" s="74">
        <v>119.25585</v>
      </c>
      <c r="Y68" s="74">
        <v>95.171520999999998</v>
      </c>
      <c r="Z68" s="74">
        <v>73.854691000000003</v>
      </c>
      <c r="AA68" s="74" t="s">
        <v>24</v>
      </c>
      <c r="AB68" s="74">
        <v>31.207868000000001</v>
      </c>
      <c r="AC68" s="74">
        <v>17.459250999999998</v>
      </c>
      <c r="AD68" s="73">
        <v>34380</v>
      </c>
      <c r="AE68" s="213">
        <v>6.8502431000000001</v>
      </c>
      <c r="AF68" s="213">
        <v>7.4786685000000004</v>
      </c>
      <c r="AH68" s="87">
        <v>1961</v>
      </c>
      <c r="AI68" s="73">
        <v>11964</v>
      </c>
      <c r="AJ68" s="74">
        <v>113.85393999999999</v>
      </c>
      <c r="AK68" s="74">
        <v>196.22187</v>
      </c>
      <c r="AL68" s="74" t="s">
        <v>24</v>
      </c>
      <c r="AM68" s="74">
        <v>234.52757</v>
      </c>
      <c r="AN68" s="74">
        <v>119.94047</v>
      </c>
      <c r="AO68" s="74">
        <v>96.419290000000004</v>
      </c>
      <c r="AP68" s="74">
        <v>72.571057999999994</v>
      </c>
      <c r="AQ68" s="74" t="s">
        <v>24</v>
      </c>
      <c r="AR68" s="74">
        <v>25.061271000000001</v>
      </c>
      <c r="AS68" s="74">
        <v>13.448589999999999</v>
      </c>
      <c r="AT68" s="73">
        <v>70272.5</v>
      </c>
      <c r="AU68" s="213">
        <v>6.8806912999999996</v>
      </c>
      <c r="AV68" s="213">
        <v>5.7163949000000001</v>
      </c>
      <c r="AW68" s="74">
        <v>0.98210160000000002</v>
      </c>
      <c r="AY68" s="87">
        <v>1961</v>
      </c>
    </row>
    <row r="69" spans="2:51">
      <c r="B69" s="87">
        <v>1962</v>
      </c>
      <c r="C69" s="73">
        <v>5263</v>
      </c>
      <c r="D69" s="74">
        <v>97.477404000000007</v>
      </c>
      <c r="E69" s="74">
        <v>190.86026000000001</v>
      </c>
      <c r="F69" s="74" t="s">
        <v>24</v>
      </c>
      <c r="G69" s="74">
        <v>227.89715000000001</v>
      </c>
      <c r="H69" s="74">
        <v>118.45786</v>
      </c>
      <c r="I69" s="74">
        <v>96.362477999999996</v>
      </c>
      <c r="J69" s="74">
        <v>70.977186000000003</v>
      </c>
      <c r="K69" s="74" t="s">
        <v>24</v>
      </c>
      <c r="L69" s="74">
        <v>19.131920000000001</v>
      </c>
      <c r="M69" s="74">
        <v>10.048112</v>
      </c>
      <c r="N69" s="73">
        <v>36010</v>
      </c>
      <c r="O69" s="213">
        <v>6.8234358000000004</v>
      </c>
      <c r="P69" s="213">
        <v>4.5491440000000001</v>
      </c>
      <c r="R69" s="87">
        <v>1962</v>
      </c>
      <c r="S69" s="73">
        <v>6910</v>
      </c>
      <c r="T69" s="74">
        <v>130.34539000000001</v>
      </c>
      <c r="U69" s="74">
        <v>196.58313000000001</v>
      </c>
      <c r="V69" s="74" t="s">
        <v>24</v>
      </c>
      <c r="W69" s="74">
        <v>235.97582</v>
      </c>
      <c r="X69" s="74">
        <v>118.24592</v>
      </c>
      <c r="Y69" s="74">
        <v>94.208055999999999</v>
      </c>
      <c r="Z69" s="74">
        <v>74.236141000000003</v>
      </c>
      <c r="AA69" s="74" t="s">
        <v>24</v>
      </c>
      <c r="AB69" s="74">
        <v>29.913419999999999</v>
      </c>
      <c r="AC69" s="74">
        <v>16.942502999999999</v>
      </c>
      <c r="AD69" s="73">
        <v>33897.5</v>
      </c>
      <c r="AE69" s="213">
        <v>6.6253934000000001</v>
      </c>
      <c r="AF69" s="213">
        <v>7.1694082999999997</v>
      </c>
      <c r="AH69" s="87">
        <v>1962</v>
      </c>
      <c r="AI69" s="73">
        <v>12173</v>
      </c>
      <c r="AJ69" s="74">
        <v>113.76103999999999</v>
      </c>
      <c r="AK69" s="74">
        <v>195.31675999999999</v>
      </c>
      <c r="AL69" s="74" t="s">
        <v>24</v>
      </c>
      <c r="AM69" s="74">
        <v>234.05565999999999</v>
      </c>
      <c r="AN69" s="74">
        <v>119.011</v>
      </c>
      <c r="AO69" s="74">
        <v>95.690824000000006</v>
      </c>
      <c r="AP69" s="74">
        <v>72.827471000000003</v>
      </c>
      <c r="AQ69" s="74" t="s">
        <v>24</v>
      </c>
      <c r="AR69" s="74">
        <v>24.053034</v>
      </c>
      <c r="AS69" s="74">
        <v>13.066345999999999</v>
      </c>
      <c r="AT69" s="73">
        <v>69907.5</v>
      </c>
      <c r="AU69" s="213">
        <v>6.7259494000000002</v>
      </c>
      <c r="AV69" s="213">
        <v>5.5289726000000003</v>
      </c>
      <c r="AW69" s="74">
        <v>0.97088830000000004</v>
      </c>
      <c r="AY69" s="87">
        <v>1962</v>
      </c>
    </row>
    <row r="70" spans="2:51">
      <c r="B70" s="87">
        <v>1963</v>
      </c>
      <c r="C70" s="73">
        <v>5383</v>
      </c>
      <c r="D70" s="74">
        <v>97.874506999999994</v>
      </c>
      <c r="E70" s="74">
        <v>195.79835</v>
      </c>
      <c r="F70" s="74" t="s">
        <v>24</v>
      </c>
      <c r="G70" s="74">
        <v>234.09576000000001</v>
      </c>
      <c r="H70" s="74">
        <v>120.0051</v>
      </c>
      <c r="I70" s="74">
        <v>96.781548999999998</v>
      </c>
      <c r="J70" s="74">
        <v>71.730768999999995</v>
      </c>
      <c r="K70" s="74" t="s">
        <v>24</v>
      </c>
      <c r="L70" s="74">
        <v>19.132072999999998</v>
      </c>
      <c r="M70" s="74">
        <v>10.116139</v>
      </c>
      <c r="N70" s="73">
        <v>33722.5</v>
      </c>
      <c r="O70" s="213">
        <v>6.2744204000000003</v>
      </c>
      <c r="P70" s="213">
        <v>4.2706711000000004</v>
      </c>
      <c r="R70" s="87">
        <v>1963</v>
      </c>
      <c r="S70" s="73">
        <v>7196</v>
      </c>
      <c r="T70" s="74">
        <v>133.08673999999999</v>
      </c>
      <c r="U70" s="74">
        <v>199.66719000000001</v>
      </c>
      <c r="V70" s="74" t="s">
        <v>24</v>
      </c>
      <c r="W70" s="74">
        <v>240.39121</v>
      </c>
      <c r="X70" s="74">
        <v>119.30533</v>
      </c>
      <c r="Y70" s="74">
        <v>94.620994999999994</v>
      </c>
      <c r="Z70" s="74">
        <v>74.722763</v>
      </c>
      <c r="AA70" s="74" t="s">
        <v>24</v>
      </c>
      <c r="AB70" s="74">
        <v>30.277274999999999</v>
      </c>
      <c r="AC70" s="74">
        <v>17.264047000000001</v>
      </c>
      <c r="AD70" s="73">
        <v>33172.5</v>
      </c>
      <c r="AE70" s="213">
        <v>6.3630522000000003</v>
      </c>
      <c r="AF70" s="213">
        <v>6.9259076000000004</v>
      </c>
      <c r="AH70" s="87">
        <v>1963</v>
      </c>
      <c r="AI70" s="73">
        <v>12579</v>
      </c>
      <c r="AJ70" s="74">
        <v>115.33065999999999</v>
      </c>
      <c r="AK70" s="74">
        <v>199.05503999999999</v>
      </c>
      <c r="AL70" s="74" t="s">
        <v>24</v>
      </c>
      <c r="AM70" s="74">
        <v>239.08821</v>
      </c>
      <c r="AN70" s="74">
        <v>120.15475000000001</v>
      </c>
      <c r="AO70" s="74">
        <v>95.988930999999994</v>
      </c>
      <c r="AP70" s="74">
        <v>73.442519000000004</v>
      </c>
      <c r="AQ70" s="74" t="s">
        <v>24</v>
      </c>
      <c r="AR70" s="74">
        <v>24.235593000000001</v>
      </c>
      <c r="AS70" s="74">
        <v>13.255843</v>
      </c>
      <c r="AT70" s="73">
        <v>66895</v>
      </c>
      <c r="AU70" s="213">
        <v>6.3180611999999998</v>
      </c>
      <c r="AV70" s="213">
        <v>5.2731668999999997</v>
      </c>
      <c r="AW70" s="74">
        <v>0.98062360000000004</v>
      </c>
      <c r="AY70" s="87">
        <v>1963</v>
      </c>
    </row>
    <row r="71" spans="2:51">
      <c r="B71" s="87">
        <v>1964</v>
      </c>
      <c r="C71" s="73">
        <v>5512</v>
      </c>
      <c r="D71" s="74">
        <v>98.337258000000006</v>
      </c>
      <c r="E71" s="74">
        <v>196.86678000000001</v>
      </c>
      <c r="F71" s="74" t="s">
        <v>24</v>
      </c>
      <c r="G71" s="74">
        <v>235.42921000000001</v>
      </c>
      <c r="H71" s="74">
        <v>120.71621</v>
      </c>
      <c r="I71" s="74">
        <v>97.215083000000007</v>
      </c>
      <c r="J71" s="74">
        <v>71.328918999999999</v>
      </c>
      <c r="K71" s="74">
        <v>73.911760000000001</v>
      </c>
      <c r="L71" s="74">
        <v>18.610932999999999</v>
      </c>
      <c r="M71" s="74">
        <v>9.7998080000000005</v>
      </c>
      <c r="N71" s="73">
        <v>36182</v>
      </c>
      <c r="O71" s="213">
        <v>6.6074982999999996</v>
      </c>
      <c r="P71" s="213">
        <v>4.3382185</v>
      </c>
      <c r="R71" s="87">
        <v>1964</v>
      </c>
      <c r="S71" s="73">
        <v>7610</v>
      </c>
      <c r="T71" s="74">
        <v>137.95229</v>
      </c>
      <c r="U71" s="74">
        <v>203.42158000000001</v>
      </c>
      <c r="V71" s="74" t="s">
        <v>24</v>
      </c>
      <c r="W71" s="74">
        <v>244.31782999999999</v>
      </c>
      <c r="X71" s="74">
        <v>122.31912</v>
      </c>
      <c r="Y71" s="74">
        <v>97.161828999999997</v>
      </c>
      <c r="Z71" s="74">
        <v>74.419109000000006</v>
      </c>
      <c r="AA71" s="74">
        <v>76.992189999999994</v>
      </c>
      <c r="AB71" s="74">
        <v>29.925284999999999</v>
      </c>
      <c r="AC71" s="74">
        <v>17.159737</v>
      </c>
      <c r="AD71" s="73">
        <v>37033</v>
      </c>
      <c r="AE71" s="213">
        <v>6.9677699000000004</v>
      </c>
      <c r="AF71" s="213">
        <v>7.4138210999999998</v>
      </c>
      <c r="AH71" s="87">
        <v>1964</v>
      </c>
      <c r="AI71" s="73">
        <v>13122</v>
      </c>
      <c r="AJ71" s="74">
        <v>117.98662</v>
      </c>
      <c r="AK71" s="74">
        <v>201.58364</v>
      </c>
      <c r="AL71" s="74" t="s">
        <v>24</v>
      </c>
      <c r="AM71" s="74">
        <v>241.82213999999999</v>
      </c>
      <c r="AN71" s="74">
        <v>122.11284999999999</v>
      </c>
      <c r="AO71" s="74">
        <v>97.564823000000004</v>
      </c>
      <c r="AP71" s="74">
        <v>73.120951000000005</v>
      </c>
      <c r="AQ71" s="74">
        <v>75.680040000000005</v>
      </c>
      <c r="AR71" s="74">
        <v>23.837810999999999</v>
      </c>
      <c r="AS71" s="74">
        <v>13.044516</v>
      </c>
      <c r="AT71" s="73">
        <v>73215</v>
      </c>
      <c r="AU71" s="213">
        <v>6.7849463999999999</v>
      </c>
      <c r="AV71" s="213">
        <v>5.4902658000000004</v>
      </c>
      <c r="AW71" s="74">
        <v>0.96777729999999995</v>
      </c>
      <c r="AY71" s="87">
        <v>1964</v>
      </c>
    </row>
    <row r="72" spans="2:51">
      <c r="B72" s="87">
        <v>1965</v>
      </c>
      <c r="C72" s="73">
        <v>5809</v>
      </c>
      <c r="D72" s="74">
        <v>101.65369</v>
      </c>
      <c r="E72" s="74">
        <v>203.79846000000001</v>
      </c>
      <c r="F72" s="74" t="s">
        <v>24</v>
      </c>
      <c r="G72" s="74">
        <v>243.75872000000001</v>
      </c>
      <c r="H72" s="74">
        <v>125.01079</v>
      </c>
      <c r="I72" s="74">
        <v>100.89687000000001</v>
      </c>
      <c r="J72" s="74">
        <v>71.344179999999994</v>
      </c>
      <c r="K72" s="74">
        <v>73.835819999999998</v>
      </c>
      <c r="L72" s="74">
        <v>19.564191999999998</v>
      </c>
      <c r="M72" s="74">
        <v>10.415994</v>
      </c>
      <c r="N72" s="73">
        <v>38101</v>
      </c>
      <c r="O72" s="213">
        <v>6.825812</v>
      </c>
      <c r="P72" s="213">
        <v>4.6062485999999998</v>
      </c>
      <c r="R72" s="87">
        <v>1965</v>
      </c>
      <c r="S72" s="73">
        <v>7835</v>
      </c>
      <c r="T72" s="74">
        <v>139.25423000000001</v>
      </c>
      <c r="U72" s="74">
        <v>204.31583000000001</v>
      </c>
      <c r="V72" s="74" t="s">
        <v>24</v>
      </c>
      <c r="W72" s="74">
        <v>245.63580999999999</v>
      </c>
      <c r="X72" s="74">
        <v>122.07602</v>
      </c>
      <c r="Y72" s="74">
        <v>96.320099999999996</v>
      </c>
      <c r="Z72" s="74">
        <v>74.906560999999996</v>
      </c>
      <c r="AA72" s="74">
        <v>77.572389999999999</v>
      </c>
      <c r="AB72" s="74">
        <v>30.771346000000001</v>
      </c>
      <c r="AC72" s="74">
        <v>17.829104999999998</v>
      </c>
      <c r="AD72" s="73">
        <v>36181</v>
      </c>
      <c r="AE72" s="213">
        <v>6.6787882999999999</v>
      </c>
      <c r="AF72" s="213">
        <v>7.3718269000000003</v>
      </c>
      <c r="AH72" s="87">
        <v>1965</v>
      </c>
      <c r="AI72" s="73">
        <v>13644</v>
      </c>
      <c r="AJ72" s="74">
        <v>120.30791000000001</v>
      </c>
      <c r="AK72" s="74">
        <v>205.17793</v>
      </c>
      <c r="AL72" s="74" t="s">
        <v>24</v>
      </c>
      <c r="AM72" s="74">
        <v>246.27019000000001</v>
      </c>
      <c r="AN72" s="74">
        <v>123.949</v>
      </c>
      <c r="AO72" s="74">
        <v>98.781254000000004</v>
      </c>
      <c r="AP72" s="74">
        <v>73.389899</v>
      </c>
      <c r="AQ72" s="74">
        <v>76.001660000000001</v>
      </c>
      <c r="AR72" s="74">
        <v>24.738005999999999</v>
      </c>
      <c r="AS72" s="74">
        <v>13.682997</v>
      </c>
      <c r="AT72" s="73">
        <v>74282</v>
      </c>
      <c r="AU72" s="213">
        <v>6.7534001999999997</v>
      </c>
      <c r="AV72" s="213">
        <v>5.6361346000000001</v>
      </c>
      <c r="AW72" s="74">
        <v>0.99746780000000002</v>
      </c>
      <c r="AY72" s="87">
        <v>1965</v>
      </c>
    </row>
    <row r="73" spans="2:51">
      <c r="B73" s="87">
        <v>1966</v>
      </c>
      <c r="C73" s="73">
        <v>5844</v>
      </c>
      <c r="D73" s="74">
        <v>100.04129</v>
      </c>
      <c r="E73" s="74">
        <v>203.04938000000001</v>
      </c>
      <c r="F73" s="74" t="s">
        <v>24</v>
      </c>
      <c r="G73" s="74">
        <v>242.92796999999999</v>
      </c>
      <c r="H73" s="74">
        <v>123.76730999999999</v>
      </c>
      <c r="I73" s="74">
        <v>99.778377000000006</v>
      </c>
      <c r="J73" s="74">
        <v>71.634155000000007</v>
      </c>
      <c r="K73" s="74">
        <v>74.177970000000002</v>
      </c>
      <c r="L73" s="74">
        <v>19.053208000000001</v>
      </c>
      <c r="M73" s="74">
        <v>10.111601</v>
      </c>
      <c r="N73" s="73">
        <v>37319</v>
      </c>
      <c r="O73" s="213">
        <v>6.5404128000000004</v>
      </c>
      <c r="P73" s="213">
        <v>4.4446165000000004</v>
      </c>
      <c r="R73" s="87">
        <v>1966</v>
      </c>
      <c r="S73" s="73">
        <v>8076</v>
      </c>
      <c r="T73" s="74">
        <v>140.25923</v>
      </c>
      <c r="U73" s="74">
        <v>204.5026</v>
      </c>
      <c r="V73" s="74" t="s">
        <v>24</v>
      </c>
      <c r="W73" s="74">
        <v>246.298</v>
      </c>
      <c r="X73" s="74">
        <v>121.97669</v>
      </c>
      <c r="Y73" s="74">
        <v>96.433955999999995</v>
      </c>
      <c r="Z73" s="74">
        <v>75.022288000000003</v>
      </c>
      <c r="AA73" s="74">
        <v>77.870180000000005</v>
      </c>
      <c r="AB73" s="74">
        <v>30.163592000000001</v>
      </c>
      <c r="AC73" s="74">
        <v>17.505527000000001</v>
      </c>
      <c r="AD73" s="73">
        <v>37169</v>
      </c>
      <c r="AE73" s="213">
        <v>6.7084622999999999</v>
      </c>
      <c r="AF73" s="213">
        <v>7.5216985999999997</v>
      </c>
      <c r="AH73" s="87">
        <v>1966</v>
      </c>
      <c r="AI73" s="73">
        <v>13920</v>
      </c>
      <c r="AJ73" s="74">
        <v>120.00519</v>
      </c>
      <c r="AK73" s="74">
        <v>204.91614999999999</v>
      </c>
      <c r="AL73" s="74" t="s">
        <v>24</v>
      </c>
      <c r="AM73" s="74">
        <v>246.25144</v>
      </c>
      <c r="AN73" s="74">
        <v>123.29125000000001</v>
      </c>
      <c r="AO73" s="74">
        <v>98.299135000000007</v>
      </c>
      <c r="AP73" s="74">
        <v>73.599856000000003</v>
      </c>
      <c r="AQ73" s="74">
        <v>76.205830000000006</v>
      </c>
      <c r="AR73" s="74">
        <v>24.231452000000001</v>
      </c>
      <c r="AS73" s="74">
        <v>13.393758999999999</v>
      </c>
      <c r="AT73" s="73">
        <v>74488</v>
      </c>
      <c r="AU73" s="213">
        <v>6.6232025999999999</v>
      </c>
      <c r="AV73" s="213">
        <v>5.5846369999999999</v>
      </c>
      <c r="AW73" s="74">
        <v>0.9928939</v>
      </c>
      <c r="AY73" s="87">
        <v>1966</v>
      </c>
    </row>
    <row r="74" spans="2:51">
      <c r="B74" s="87">
        <v>1967</v>
      </c>
      <c r="C74" s="73">
        <v>5820</v>
      </c>
      <c r="D74" s="74">
        <v>97.990999000000002</v>
      </c>
      <c r="E74" s="74">
        <v>195.77795</v>
      </c>
      <c r="F74" s="74" t="s">
        <v>24</v>
      </c>
      <c r="G74" s="74">
        <v>233.69453999999999</v>
      </c>
      <c r="H74" s="74">
        <v>120.35012999999999</v>
      </c>
      <c r="I74" s="74">
        <v>96.889425000000003</v>
      </c>
      <c r="J74" s="74">
        <v>71.364666999999997</v>
      </c>
      <c r="K74" s="74">
        <v>73.869860000000003</v>
      </c>
      <c r="L74" s="74">
        <v>19.123977</v>
      </c>
      <c r="M74" s="74">
        <v>10.120331</v>
      </c>
      <c r="N74" s="73">
        <v>38230</v>
      </c>
      <c r="O74" s="213">
        <v>6.5894285999999997</v>
      </c>
      <c r="P74" s="213">
        <v>4.4805156999999998</v>
      </c>
      <c r="R74" s="87">
        <v>1967</v>
      </c>
      <c r="S74" s="73">
        <v>7703</v>
      </c>
      <c r="T74" s="74">
        <v>131.45596</v>
      </c>
      <c r="U74" s="74">
        <v>190.06565000000001</v>
      </c>
      <c r="V74" s="74" t="s">
        <v>24</v>
      </c>
      <c r="W74" s="74">
        <v>228.62065999999999</v>
      </c>
      <c r="X74" s="74">
        <v>113.43065</v>
      </c>
      <c r="Y74" s="74">
        <v>89.527193999999994</v>
      </c>
      <c r="Z74" s="74">
        <v>75.086460000000002</v>
      </c>
      <c r="AA74" s="74">
        <v>77.844639999999998</v>
      </c>
      <c r="AB74" s="74">
        <v>29.825377</v>
      </c>
      <c r="AC74" s="74">
        <v>17.043921000000001</v>
      </c>
      <c r="AD74" s="73">
        <v>34920</v>
      </c>
      <c r="AE74" s="213">
        <v>6.1965994000000002</v>
      </c>
      <c r="AF74" s="213">
        <v>7.0380238999999998</v>
      </c>
      <c r="AH74" s="87">
        <v>1967</v>
      </c>
      <c r="AI74" s="73">
        <v>13523</v>
      </c>
      <c r="AJ74" s="74">
        <v>114.61065000000001</v>
      </c>
      <c r="AK74" s="74">
        <v>193.62925999999999</v>
      </c>
      <c r="AL74" s="74" t="s">
        <v>24</v>
      </c>
      <c r="AM74" s="74">
        <v>232.28120999999999</v>
      </c>
      <c r="AN74" s="74">
        <v>117.02401999999999</v>
      </c>
      <c r="AO74" s="74">
        <v>93.242508999999998</v>
      </c>
      <c r="AP74" s="74">
        <v>73.484840000000005</v>
      </c>
      <c r="AQ74" s="74">
        <v>76.20147</v>
      </c>
      <c r="AR74" s="74">
        <v>24.036615999999999</v>
      </c>
      <c r="AS74" s="74">
        <v>13.167092999999999</v>
      </c>
      <c r="AT74" s="73">
        <v>73150</v>
      </c>
      <c r="AU74" s="213">
        <v>6.3958710999999999</v>
      </c>
      <c r="AV74" s="213">
        <v>5.4208796000000001</v>
      </c>
      <c r="AW74" s="74">
        <v>1.0300544</v>
      </c>
      <c r="AY74" s="87">
        <v>1967</v>
      </c>
    </row>
    <row r="75" spans="2:51">
      <c r="B75" s="88">
        <v>1968</v>
      </c>
      <c r="C75" s="73">
        <v>6653</v>
      </c>
      <c r="D75" s="74">
        <v>110.09004</v>
      </c>
      <c r="E75" s="74">
        <v>226.09078</v>
      </c>
      <c r="F75" s="74" t="s">
        <v>24</v>
      </c>
      <c r="G75" s="74">
        <v>270.94144</v>
      </c>
      <c r="H75" s="74">
        <v>137.21991</v>
      </c>
      <c r="I75" s="74">
        <v>109.65501</v>
      </c>
      <c r="J75" s="74">
        <v>71.836916000000002</v>
      </c>
      <c r="K75" s="74">
        <v>74.488839999999996</v>
      </c>
      <c r="L75" s="74">
        <v>20.434301999999999</v>
      </c>
      <c r="M75" s="74">
        <v>10.895662</v>
      </c>
      <c r="N75" s="73">
        <v>42134</v>
      </c>
      <c r="O75" s="213">
        <v>7.1360535</v>
      </c>
      <c r="P75" s="213">
        <v>4.7706609000000002</v>
      </c>
      <c r="R75" s="88">
        <v>1968</v>
      </c>
      <c r="S75" s="73">
        <v>8711</v>
      </c>
      <c r="T75" s="74">
        <v>146.02540999999999</v>
      </c>
      <c r="U75" s="74">
        <v>211.54759999999999</v>
      </c>
      <c r="V75" s="74" t="s">
        <v>24</v>
      </c>
      <c r="W75" s="74">
        <v>255.44327000000001</v>
      </c>
      <c r="X75" s="74">
        <v>125.25445999999999</v>
      </c>
      <c r="Y75" s="74">
        <v>98.778411000000006</v>
      </c>
      <c r="Z75" s="74">
        <v>75.648719999999997</v>
      </c>
      <c r="AA75" s="74">
        <v>78.388890000000004</v>
      </c>
      <c r="AB75" s="74">
        <v>30.702805999999999</v>
      </c>
      <c r="AC75" s="74">
        <v>17.966011000000002</v>
      </c>
      <c r="AD75" s="73">
        <v>37283</v>
      </c>
      <c r="AE75" s="213">
        <v>6.5014794</v>
      </c>
      <c r="AF75" s="213">
        <v>7.2774013000000002</v>
      </c>
      <c r="AH75" s="88">
        <v>1968</v>
      </c>
      <c r="AI75" s="73">
        <v>15364</v>
      </c>
      <c r="AJ75" s="74">
        <v>127.94127</v>
      </c>
      <c r="AK75" s="74">
        <v>218.59306000000001</v>
      </c>
      <c r="AL75" s="74" t="s">
        <v>24</v>
      </c>
      <c r="AM75" s="74">
        <v>263.18059</v>
      </c>
      <c r="AN75" s="74">
        <v>130.89959999999999</v>
      </c>
      <c r="AO75" s="74">
        <v>103.95998</v>
      </c>
      <c r="AP75" s="74">
        <v>73.998112000000006</v>
      </c>
      <c r="AQ75" s="74">
        <v>76.789169999999999</v>
      </c>
      <c r="AR75" s="74">
        <v>25.215820999999998</v>
      </c>
      <c r="AS75" s="74">
        <v>14.025029999999999</v>
      </c>
      <c r="AT75" s="73">
        <v>79417</v>
      </c>
      <c r="AU75" s="213">
        <v>6.8233965000000003</v>
      </c>
      <c r="AV75" s="213">
        <v>5.6909270000000003</v>
      </c>
      <c r="AW75" s="74">
        <v>1.0687466000000001</v>
      </c>
      <c r="AY75" s="88">
        <v>1968</v>
      </c>
    </row>
    <row r="76" spans="2:51">
      <c r="B76" s="88">
        <v>1969</v>
      </c>
      <c r="C76" s="73">
        <v>6239</v>
      </c>
      <c r="D76" s="74">
        <v>101.11518</v>
      </c>
      <c r="E76" s="74">
        <v>208.36713</v>
      </c>
      <c r="F76" s="74" t="s">
        <v>24</v>
      </c>
      <c r="G76" s="74">
        <v>249.26489000000001</v>
      </c>
      <c r="H76" s="74">
        <v>126.96014</v>
      </c>
      <c r="I76" s="74">
        <v>102.1142</v>
      </c>
      <c r="J76" s="74">
        <v>71.561717999999999</v>
      </c>
      <c r="K76" s="74">
        <v>74.10427</v>
      </c>
      <c r="L76" s="74">
        <v>19.899211999999999</v>
      </c>
      <c r="M76" s="74">
        <v>10.453037999999999</v>
      </c>
      <c r="N76" s="73">
        <v>40977</v>
      </c>
      <c r="O76" s="213">
        <v>6.7937602999999998</v>
      </c>
      <c r="P76" s="213">
        <v>4.5789575999999999</v>
      </c>
      <c r="R76" s="88">
        <v>1969</v>
      </c>
      <c r="S76" s="73">
        <v>8394</v>
      </c>
      <c r="T76" s="74">
        <v>137.76865000000001</v>
      </c>
      <c r="U76" s="74">
        <v>198.91351</v>
      </c>
      <c r="V76" s="74" t="s">
        <v>24</v>
      </c>
      <c r="W76" s="74">
        <v>239.58948000000001</v>
      </c>
      <c r="X76" s="74">
        <v>117.93403000000001</v>
      </c>
      <c r="Y76" s="74">
        <v>93.204775999999995</v>
      </c>
      <c r="Z76" s="74">
        <v>75.724890000000002</v>
      </c>
      <c r="AA76" s="74">
        <v>78.285910000000001</v>
      </c>
      <c r="AB76" s="74">
        <v>30.892095000000001</v>
      </c>
      <c r="AC76" s="74">
        <v>17.932065999999999</v>
      </c>
      <c r="AD76" s="73">
        <v>34792</v>
      </c>
      <c r="AE76" s="213">
        <v>5.9401805999999997</v>
      </c>
      <c r="AF76" s="213">
        <v>6.7861406000000004</v>
      </c>
      <c r="AH76" s="88">
        <v>1969</v>
      </c>
      <c r="AI76" s="73">
        <v>14633</v>
      </c>
      <c r="AJ76" s="74">
        <v>119.32629</v>
      </c>
      <c r="AK76" s="74">
        <v>203.94416000000001</v>
      </c>
      <c r="AL76" s="74" t="s">
        <v>24</v>
      </c>
      <c r="AM76" s="74">
        <v>244.99715</v>
      </c>
      <c r="AN76" s="74">
        <v>122.44974999999999</v>
      </c>
      <c r="AO76" s="74">
        <v>97.615279999999998</v>
      </c>
      <c r="AP76" s="74">
        <v>73.949900999999997</v>
      </c>
      <c r="AQ76" s="74">
        <v>76.660330000000002</v>
      </c>
      <c r="AR76" s="74">
        <v>25.00299</v>
      </c>
      <c r="AS76" s="74">
        <v>13.740422000000001</v>
      </c>
      <c r="AT76" s="73">
        <v>75769</v>
      </c>
      <c r="AU76" s="213">
        <v>6.3732348999999999</v>
      </c>
      <c r="AV76" s="213">
        <v>5.3828885</v>
      </c>
      <c r="AW76" s="74">
        <v>1.0475262999999999</v>
      </c>
      <c r="AY76" s="88">
        <v>1969</v>
      </c>
    </row>
    <row r="77" spans="2:51">
      <c r="B77" s="88">
        <v>1970</v>
      </c>
      <c r="C77" s="73">
        <v>6508</v>
      </c>
      <c r="D77" s="74">
        <v>103.43331000000001</v>
      </c>
      <c r="E77" s="74">
        <v>213.26963000000001</v>
      </c>
      <c r="F77" s="74" t="s">
        <v>24</v>
      </c>
      <c r="G77" s="74">
        <v>255.01338999999999</v>
      </c>
      <c r="H77" s="74">
        <v>129.83293</v>
      </c>
      <c r="I77" s="74">
        <v>103.55034000000001</v>
      </c>
      <c r="J77" s="74">
        <v>71.917781000000005</v>
      </c>
      <c r="K77" s="74">
        <v>74.433490000000006</v>
      </c>
      <c r="L77" s="74">
        <v>20.078364000000001</v>
      </c>
      <c r="M77" s="74">
        <v>10.358439000000001</v>
      </c>
      <c r="N77" s="73">
        <v>40584</v>
      </c>
      <c r="O77" s="213">
        <v>6.5960523999999996</v>
      </c>
      <c r="P77" s="213">
        <v>4.3417700000000004</v>
      </c>
      <c r="R77" s="88">
        <v>1970</v>
      </c>
      <c r="S77" s="73">
        <v>9178</v>
      </c>
      <c r="T77" s="74">
        <v>147.66614000000001</v>
      </c>
      <c r="U77" s="74">
        <v>210.92231000000001</v>
      </c>
      <c r="V77" s="74" t="s">
        <v>24</v>
      </c>
      <c r="W77" s="74">
        <v>253.74095</v>
      </c>
      <c r="X77" s="74">
        <v>125.68770000000001</v>
      </c>
      <c r="Y77" s="74">
        <v>99.172354999999996</v>
      </c>
      <c r="Z77" s="74">
        <v>75.572346999999993</v>
      </c>
      <c r="AA77" s="74">
        <v>78.315029999999993</v>
      </c>
      <c r="AB77" s="74">
        <v>31.688706</v>
      </c>
      <c r="AC77" s="74">
        <v>18.275587000000002</v>
      </c>
      <c r="AD77" s="73">
        <v>39369</v>
      </c>
      <c r="AE77" s="213">
        <v>6.5896378000000002</v>
      </c>
      <c r="AF77" s="213">
        <v>7.3657406999999999</v>
      </c>
      <c r="AH77" s="88">
        <v>1970</v>
      </c>
      <c r="AI77" s="73">
        <v>15686</v>
      </c>
      <c r="AJ77" s="74">
        <v>125.41427</v>
      </c>
      <c r="AK77" s="74">
        <v>213.01128</v>
      </c>
      <c r="AL77" s="74" t="s">
        <v>24</v>
      </c>
      <c r="AM77" s="74">
        <v>255.78608</v>
      </c>
      <c r="AN77" s="74">
        <v>128.03425999999999</v>
      </c>
      <c r="AO77" s="74">
        <v>101.56610999999999</v>
      </c>
      <c r="AP77" s="74">
        <v>74.056231999999994</v>
      </c>
      <c r="AQ77" s="74">
        <v>76.761949999999999</v>
      </c>
      <c r="AR77" s="74">
        <v>25.557220999999998</v>
      </c>
      <c r="AS77" s="74">
        <v>13.875522</v>
      </c>
      <c r="AT77" s="73">
        <v>79953</v>
      </c>
      <c r="AU77" s="213">
        <v>6.5928922999999999</v>
      </c>
      <c r="AV77" s="213">
        <v>5.4418597000000002</v>
      </c>
      <c r="AW77" s="74">
        <v>1.0111289000000001</v>
      </c>
      <c r="AY77" s="88">
        <v>1970</v>
      </c>
    </row>
    <row r="78" spans="2:51">
      <c r="B78" s="88">
        <v>1971</v>
      </c>
      <c r="C78" s="73">
        <v>6497</v>
      </c>
      <c r="D78" s="74">
        <v>98.919965000000005</v>
      </c>
      <c r="E78" s="74">
        <v>209.44745</v>
      </c>
      <c r="F78" s="74" t="s">
        <v>24</v>
      </c>
      <c r="G78" s="74">
        <v>251.69607999999999</v>
      </c>
      <c r="H78" s="74">
        <v>125.88076</v>
      </c>
      <c r="I78" s="74">
        <v>99.821226999999993</v>
      </c>
      <c r="J78" s="74">
        <v>72.441040999999998</v>
      </c>
      <c r="K78" s="74">
        <v>74.743840000000006</v>
      </c>
      <c r="L78" s="74">
        <v>20.464281</v>
      </c>
      <c r="M78" s="74">
        <v>10.637915</v>
      </c>
      <c r="N78" s="73">
        <v>38829</v>
      </c>
      <c r="O78" s="213">
        <v>6.0432031000000004</v>
      </c>
      <c r="P78" s="213">
        <v>4.1987101999999998</v>
      </c>
      <c r="R78" s="88">
        <v>1971</v>
      </c>
      <c r="S78" s="73">
        <v>9234</v>
      </c>
      <c r="T78" s="74">
        <v>142.07621</v>
      </c>
      <c r="U78" s="74">
        <v>205.24072000000001</v>
      </c>
      <c r="V78" s="74" t="s">
        <v>24</v>
      </c>
      <c r="W78" s="74">
        <v>247.56019000000001</v>
      </c>
      <c r="X78" s="74">
        <v>120.72208999999999</v>
      </c>
      <c r="Y78" s="74">
        <v>94.379656999999995</v>
      </c>
      <c r="Z78" s="74">
        <v>76.137874999999994</v>
      </c>
      <c r="AA78" s="74">
        <v>79.045349999999999</v>
      </c>
      <c r="AB78" s="74">
        <v>31.991408</v>
      </c>
      <c r="AC78" s="74">
        <v>18.625948000000001</v>
      </c>
      <c r="AD78" s="73">
        <v>37277</v>
      </c>
      <c r="AE78" s="213">
        <v>5.9646311000000001</v>
      </c>
      <c r="AF78" s="213">
        <v>6.8370690999999999</v>
      </c>
      <c r="AH78" s="88">
        <v>1971</v>
      </c>
      <c r="AI78" s="73">
        <v>15731</v>
      </c>
      <c r="AJ78" s="74">
        <v>120.38479</v>
      </c>
      <c r="AK78" s="74">
        <v>207.99223000000001</v>
      </c>
      <c r="AL78" s="74" t="s">
        <v>24</v>
      </c>
      <c r="AM78" s="74">
        <v>250.61761999999999</v>
      </c>
      <c r="AN78" s="74">
        <v>123.45414</v>
      </c>
      <c r="AO78" s="74">
        <v>97.189096000000006</v>
      </c>
      <c r="AP78" s="74">
        <v>74.611101000000005</v>
      </c>
      <c r="AQ78" s="74">
        <v>77.457220000000007</v>
      </c>
      <c r="AR78" s="74">
        <v>25.953607000000002</v>
      </c>
      <c r="AS78" s="74">
        <v>14.216900000000001</v>
      </c>
      <c r="AT78" s="73">
        <v>76106</v>
      </c>
      <c r="AU78" s="213">
        <v>6.0044613</v>
      </c>
      <c r="AV78" s="213">
        <v>5.1772682999999997</v>
      </c>
      <c r="AW78" s="74">
        <v>1.0204966</v>
      </c>
      <c r="AY78" s="88">
        <v>1971</v>
      </c>
    </row>
    <row r="79" spans="2:51">
      <c r="B79" s="88">
        <v>1972</v>
      </c>
      <c r="C79" s="73">
        <v>6621</v>
      </c>
      <c r="D79" s="74">
        <v>99.040366000000006</v>
      </c>
      <c r="E79" s="74">
        <v>209.92243999999999</v>
      </c>
      <c r="F79" s="74" t="s">
        <v>24</v>
      </c>
      <c r="G79" s="74">
        <v>252.32982000000001</v>
      </c>
      <c r="H79" s="74">
        <v>126.04109</v>
      </c>
      <c r="I79" s="74">
        <v>100.14225</v>
      </c>
      <c r="J79" s="74">
        <v>72.344812000000005</v>
      </c>
      <c r="K79" s="74">
        <v>74.648330000000001</v>
      </c>
      <c r="L79" s="74">
        <v>20.967793</v>
      </c>
      <c r="M79" s="74">
        <v>10.833496999999999</v>
      </c>
      <c r="N79" s="73">
        <v>40228</v>
      </c>
      <c r="O79" s="213">
        <v>6.149705</v>
      </c>
      <c r="P79" s="213">
        <v>4.4428345</v>
      </c>
      <c r="R79" s="88">
        <v>1972</v>
      </c>
      <c r="S79" s="73">
        <v>9148</v>
      </c>
      <c r="T79" s="74">
        <v>138.2184</v>
      </c>
      <c r="U79" s="74">
        <v>198.22075000000001</v>
      </c>
      <c r="V79" s="74" t="s">
        <v>24</v>
      </c>
      <c r="W79" s="74">
        <v>239.57735</v>
      </c>
      <c r="X79" s="74">
        <v>116.51178</v>
      </c>
      <c r="Y79" s="74">
        <v>91.326351000000003</v>
      </c>
      <c r="Z79" s="74">
        <v>76.386205000000004</v>
      </c>
      <c r="AA79" s="74">
        <v>79.215739999999997</v>
      </c>
      <c r="AB79" s="74">
        <v>32.489257000000002</v>
      </c>
      <c r="AC79" s="74">
        <v>18.806018999999999</v>
      </c>
      <c r="AD79" s="73">
        <v>36567</v>
      </c>
      <c r="AE79" s="213">
        <v>5.7473776000000001</v>
      </c>
      <c r="AF79" s="213">
        <v>7.0750282000000002</v>
      </c>
      <c r="AH79" s="88">
        <v>1972</v>
      </c>
      <c r="AI79" s="73">
        <v>15769</v>
      </c>
      <c r="AJ79" s="74">
        <v>118.53126</v>
      </c>
      <c r="AK79" s="74">
        <v>203.83654000000001</v>
      </c>
      <c r="AL79" s="74" t="s">
        <v>24</v>
      </c>
      <c r="AM79" s="74">
        <v>245.89162999999999</v>
      </c>
      <c r="AN79" s="74">
        <v>120.96669</v>
      </c>
      <c r="AO79" s="74">
        <v>95.504548999999997</v>
      </c>
      <c r="AP79" s="74">
        <v>74.689327000000006</v>
      </c>
      <c r="AQ79" s="74">
        <v>77.39358</v>
      </c>
      <c r="AR79" s="74">
        <v>26.398700999999999</v>
      </c>
      <c r="AS79" s="74">
        <v>14.3668</v>
      </c>
      <c r="AT79" s="73">
        <v>76795</v>
      </c>
      <c r="AU79" s="213">
        <v>5.9513328999999997</v>
      </c>
      <c r="AV79" s="213">
        <v>5.3993380000000002</v>
      </c>
      <c r="AW79" s="74">
        <v>1.0590336</v>
      </c>
      <c r="AY79" s="88">
        <v>1972</v>
      </c>
    </row>
    <row r="80" spans="2:51">
      <c r="B80" s="88">
        <v>1973</v>
      </c>
      <c r="C80" s="73">
        <v>6581</v>
      </c>
      <c r="D80" s="74">
        <v>97.024141</v>
      </c>
      <c r="E80" s="74">
        <v>200.35955999999999</v>
      </c>
      <c r="F80" s="74" t="s">
        <v>24</v>
      </c>
      <c r="G80" s="74">
        <v>239.60092</v>
      </c>
      <c r="H80" s="74">
        <v>121.45635</v>
      </c>
      <c r="I80" s="74">
        <v>96.793836999999996</v>
      </c>
      <c r="J80" s="74">
        <v>72.004862000000003</v>
      </c>
      <c r="K80" s="74">
        <v>74.136160000000004</v>
      </c>
      <c r="L80" s="74">
        <v>20.854327000000001</v>
      </c>
      <c r="M80" s="74">
        <v>10.685523</v>
      </c>
      <c r="N80" s="73">
        <v>40845</v>
      </c>
      <c r="O80" s="213">
        <v>6.1532875999999996</v>
      </c>
      <c r="P80" s="213">
        <v>4.5366749000000004</v>
      </c>
      <c r="R80" s="88">
        <v>1973</v>
      </c>
      <c r="S80" s="73">
        <v>9351</v>
      </c>
      <c r="T80" s="74">
        <v>139.11680000000001</v>
      </c>
      <c r="U80" s="74">
        <v>197.87778</v>
      </c>
      <c r="V80" s="74" t="s">
        <v>24</v>
      </c>
      <c r="W80" s="74">
        <v>239.80846</v>
      </c>
      <c r="X80" s="74">
        <v>115.3596</v>
      </c>
      <c r="Y80" s="74">
        <v>89.921119000000004</v>
      </c>
      <c r="Z80" s="74">
        <v>76.788961</v>
      </c>
      <c r="AA80" s="74">
        <v>79.776520000000005</v>
      </c>
      <c r="AB80" s="74">
        <v>32.863568999999998</v>
      </c>
      <c r="AC80" s="74">
        <v>18.992972000000002</v>
      </c>
      <c r="AD80" s="73">
        <v>35716</v>
      </c>
      <c r="AE80" s="213">
        <v>5.5291288999999999</v>
      </c>
      <c r="AF80" s="213">
        <v>7.0916436999999997</v>
      </c>
      <c r="AH80" s="88">
        <v>1973</v>
      </c>
      <c r="AI80" s="73">
        <v>15932</v>
      </c>
      <c r="AJ80" s="74">
        <v>117.97516</v>
      </c>
      <c r="AK80" s="74">
        <v>201.10227</v>
      </c>
      <c r="AL80" s="74" t="s">
        <v>24</v>
      </c>
      <c r="AM80" s="74">
        <v>242.58403999999999</v>
      </c>
      <c r="AN80" s="74">
        <v>119.12851999999999</v>
      </c>
      <c r="AO80" s="74">
        <v>93.863348000000002</v>
      </c>
      <c r="AP80" s="74">
        <v>74.812555000000003</v>
      </c>
      <c r="AQ80" s="74">
        <v>77.631780000000006</v>
      </c>
      <c r="AR80" s="74">
        <v>26.548466000000001</v>
      </c>
      <c r="AS80" s="74">
        <v>14.376207000000001</v>
      </c>
      <c r="AT80" s="73">
        <v>76561</v>
      </c>
      <c r="AU80" s="213">
        <v>5.8454569000000003</v>
      </c>
      <c r="AV80" s="213">
        <v>5.4532024999999997</v>
      </c>
      <c r="AW80" s="74">
        <v>1.0125420000000001</v>
      </c>
      <c r="AY80" s="88">
        <v>1973</v>
      </c>
    </row>
    <row r="81" spans="2:51">
      <c r="B81" s="88">
        <v>1974</v>
      </c>
      <c r="C81" s="73">
        <v>6702</v>
      </c>
      <c r="D81" s="74">
        <v>97.276094999999998</v>
      </c>
      <c r="E81" s="74">
        <v>206.15065000000001</v>
      </c>
      <c r="F81" s="74" t="s">
        <v>24</v>
      </c>
      <c r="G81" s="74">
        <v>248.67422999999999</v>
      </c>
      <c r="H81" s="74">
        <v>123.05176</v>
      </c>
      <c r="I81" s="74">
        <v>97.937077000000002</v>
      </c>
      <c r="J81" s="74">
        <v>72.685569000000001</v>
      </c>
      <c r="K81" s="74">
        <v>74.695920000000001</v>
      </c>
      <c r="L81" s="74">
        <v>20.593658000000001</v>
      </c>
      <c r="M81" s="74">
        <v>10.423178999999999</v>
      </c>
      <c r="N81" s="73">
        <v>39603</v>
      </c>
      <c r="O81" s="213">
        <v>5.8733751999999999</v>
      </c>
      <c r="P81" s="213">
        <v>4.2878905999999999</v>
      </c>
      <c r="R81" s="88">
        <v>1974</v>
      </c>
      <c r="S81" s="73">
        <v>9658</v>
      </c>
      <c r="T81" s="74">
        <v>141.34549000000001</v>
      </c>
      <c r="U81" s="74">
        <v>198.03028</v>
      </c>
      <c r="V81" s="74" t="s">
        <v>24</v>
      </c>
      <c r="W81" s="74">
        <v>239.94362000000001</v>
      </c>
      <c r="X81" s="74">
        <v>115.72479</v>
      </c>
      <c r="Y81" s="74">
        <v>90.352722999999997</v>
      </c>
      <c r="Z81" s="74">
        <v>76.912395000000004</v>
      </c>
      <c r="AA81" s="74">
        <v>79.787469999999999</v>
      </c>
      <c r="AB81" s="74">
        <v>32.205142000000002</v>
      </c>
      <c r="AC81" s="74">
        <v>18.741025</v>
      </c>
      <c r="AD81" s="73">
        <v>36369</v>
      </c>
      <c r="AE81" s="213">
        <v>5.5399488999999997</v>
      </c>
      <c r="AF81" s="213">
        <v>7.1408937000000003</v>
      </c>
      <c r="AH81" s="88">
        <v>1974</v>
      </c>
      <c r="AI81" s="73">
        <v>16360</v>
      </c>
      <c r="AJ81" s="74">
        <v>119.21964</v>
      </c>
      <c r="AK81" s="74">
        <v>202.27636000000001</v>
      </c>
      <c r="AL81" s="74" t="s">
        <v>24</v>
      </c>
      <c r="AM81" s="74">
        <v>244.70356000000001</v>
      </c>
      <c r="AN81" s="74">
        <v>119.34448</v>
      </c>
      <c r="AO81" s="74">
        <v>94.032202999999996</v>
      </c>
      <c r="AP81" s="74">
        <v>75.180890000000005</v>
      </c>
      <c r="AQ81" s="74">
        <v>77.846590000000006</v>
      </c>
      <c r="AR81" s="74">
        <v>26.162185999999998</v>
      </c>
      <c r="AS81" s="74">
        <v>14.123782</v>
      </c>
      <c r="AT81" s="73">
        <v>75972</v>
      </c>
      <c r="AU81" s="213">
        <v>5.7088912000000001</v>
      </c>
      <c r="AV81" s="213">
        <v>5.3019490999999999</v>
      </c>
      <c r="AW81" s="74">
        <v>1.0410056999999999</v>
      </c>
      <c r="AY81" s="88">
        <v>1974</v>
      </c>
    </row>
    <row r="82" spans="2:51">
      <c r="B82" s="88">
        <v>1975</v>
      </c>
      <c r="C82" s="73">
        <v>6239</v>
      </c>
      <c r="D82" s="74">
        <v>89.522713999999993</v>
      </c>
      <c r="E82" s="74">
        <v>182.89126999999999</v>
      </c>
      <c r="F82" s="74" t="s">
        <v>24</v>
      </c>
      <c r="G82" s="74">
        <v>219.46162000000001</v>
      </c>
      <c r="H82" s="74">
        <v>110.59179</v>
      </c>
      <c r="I82" s="74">
        <v>88.308663999999993</v>
      </c>
      <c r="J82" s="74">
        <v>71.945494999999994</v>
      </c>
      <c r="K82" s="74">
        <v>74.206639999999993</v>
      </c>
      <c r="L82" s="74">
        <v>20.261755999999998</v>
      </c>
      <c r="M82" s="74">
        <v>10.271988</v>
      </c>
      <c r="N82" s="73">
        <v>39576</v>
      </c>
      <c r="O82" s="213">
        <v>5.8051098999999997</v>
      </c>
      <c r="P82" s="213">
        <v>4.5473609000000002</v>
      </c>
      <c r="R82" s="88">
        <v>1975</v>
      </c>
      <c r="S82" s="73">
        <v>9097</v>
      </c>
      <c r="T82" s="74">
        <v>131.38712000000001</v>
      </c>
      <c r="U82" s="74">
        <v>180.84089</v>
      </c>
      <c r="V82" s="74" t="s">
        <v>24</v>
      </c>
      <c r="W82" s="74">
        <v>218.92465000000001</v>
      </c>
      <c r="X82" s="74">
        <v>105.89265</v>
      </c>
      <c r="Y82" s="74">
        <v>82.778853999999995</v>
      </c>
      <c r="Z82" s="74">
        <v>76.815763000000004</v>
      </c>
      <c r="AA82" s="74">
        <v>79.764949999999999</v>
      </c>
      <c r="AB82" s="74">
        <v>32.491607000000002</v>
      </c>
      <c r="AC82" s="74">
        <v>18.841000000000001</v>
      </c>
      <c r="AD82" s="73">
        <v>34866</v>
      </c>
      <c r="AE82" s="213">
        <v>5.2465980999999999</v>
      </c>
      <c r="AF82" s="213">
        <v>7.4166093999999996</v>
      </c>
      <c r="AH82" s="88">
        <v>1975</v>
      </c>
      <c r="AI82" s="73">
        <v>15336</v>
      </c>
      <c r="AJ82" s="74">
        <v>110.38657000000001</v>
      </c>
      <c r="AK82" s="74">
        <v>183.40967000000001</v>
      </c>
      <c r="AL82" s="74" t="s">
        <v>24</v>
      </c>
      <c r="AM82" s="74">
        <v>221.35372000000001</v>
      </c>
      <c r="AN82" s="74">
        <v>108.8436</v>
      </c>
      <c r="AO82" s="74">
        <v>85.934854999999999</v>
      </c>
      <c r="AP82" s="74">
        <v>74.834626999999998</v>
      </c>
      <c r="AQ82" s="74">
        <v>77.500969999999995</v>
      </c>
      <c r="AR82" s="74">
        <v>26.086068999999998</v>
      </c>
      <c r="AS82" s="74">
        <v>14.067015</v>
      </c>
      <c r="AT82" s="73">
        <v>74442</v>
      </c>
      <c r="AU82" s="213">
        <v>5.5294216</v>
      </c>
      <c r="AV82" s="213">
        <v>5.5536573000000002</v>
      </c>
      <c r="AW82" s="74">
        <v>1.0113380000000001</v>
      </c>
      <c r="AY82" s="88">
        <v>1975</v>
      </c>
    </row>
    <row r="83" spans="2:51">
      <c r="B83" s="88">
        <v>1976</v>
      </c>
      <c r="C83" s="73">
        <v>6245</v>
      </c>
      <c r="D83" s="74">
        <v>88.807875999999993</v>
      </c>
      <c r="E83" s="74">
        <v>183.05025000000001</v>
      </c>
      <c r="F83" s="74" t="s">
        <v>24</v>
      </c>
      <c r="G83" s="74">
        <v>220.4862</v>
      </c>
      <c r="H83" s="74">
        <v>109.16262999999999</v>
      </c>
      <c r="I83" s="74">
        <v>86.403931</v>
      </c>
      <c r="J83" s="74">
        <v>72.736429000000001</v>
      </c>
      <c r="K83" s="74">
        <v>74.864810000000006</v>
      </c>
      <c r="L83" s="74">
        <v>19.710263999999999</v>
      </c>
      <c r="M83" s="74">
        <v>9.9876853000000008</v>
      </c>
      <c r="N83" s="73">
        <v>36430</v>
      </c>
      <c r="O83" s="213">
        <v>5.2993993000000001</v>
      </c>
      <c r="P83" s="213">
        <v>4.2935601999999999</v>
      </c>
      <c r="R83" s="88">
        <v>1976</v>
      </c>
      <c r="S83" s="73">
        <v>9022</v>
      </c>
      <c r="T83" s="74">
        <v>128.8664</v>
      </c>
      <c r="U83" s="74">
        <v>172.90008</v>
      </c>
      <c r="V83" s="74" t="s">
        <v>24</v>
      </c>
      <c r="W83" s="74">
        <v>209.86866000000001</v>
      </c>
      <c r="X83" s="74">
        <v>100.76685000000001</v>
      </c>
      <c r="Y83" s="74">
        <v>78.670070999999993</v>
      </c>
      <c r="Z83" s="74">
        <v>77.308946000000006</v>
      </c>
      <c r="AA83" s="74">
        <v>80.117400000000004</v>
      </c>
      <c r="AB83" s="74">
        <v>31.63616</v>
      </c>
      <c r="AC83" s="74">
        <v>17.995412000000002</v>
      </c>
      <c r="AD83" s="73">
        <v>32216</v>
      </c>
      <c r="AE83" s="213">
        <v>4.8008524000000001</v>
      </c>
      <c r="AF83" s="213">
        <v>6.9608806999999997</v>
      </c>
      <c r="AH83" s="88">
        <v>1976</v>
      </c>
      <c r="AI83" s="73">
        <v>15267</v>
      </c>
      <c r="AJ83" s="74">
        <v>108.79291000000001</v>
      </c>
      <c r="AK83" s="74">
        <v>178.02092999999999</v>
      </c>
      <c r="AL83" s="74" t="s">
        <v>24</v>
      </c>
      <c r="AM83" s="74">
        <v>215.42072999999999</v>
      </c>
      <c r="AN83" s="74">
        <v>104.83094</v>
      </c>
      <c r="AO83" s="74">
        <v>82.427529000000007</v>
      </c>
      <c r="AP83" s="74">
        <v>75.438424999999995</v>
      </c>
      <c r="AQ83" s="74">
        <v>78.050610000000006</v>
      </c>
      <c r="AR83" s="74">
        <v>25.359622999999999</v>
      </c>
      <c r="AS83" s="74">
        <v>13.551152999999999</v>
      </c>
      <c r="AT83" s="73">
        <v>68646</v>
      </c>
      <c r="AU83" s="213">
        <v>5.0531331000000002</v>
      </c>
      <c r="AV83" s="213">
        <v>5.2349775999999997</v>
      </c>
      <c r="AW83" s="74">
        <v>1.0587054</v>
      </c>
      <c r="AY83" s="88">
        <v>1976</v>
      </c>
    </row>
    <row r="84" spans="2:51">
      <c r="B84" s="88">
        <v>1977</v>
      </c>
      <c r="C84" s="73">
        <v>5867</v>
      </c>
      <c r="D84" s="74">
        <v>82.579115000000002</v>
      </c>
      <c r="E84" s="74">
        <v>167.68867</v>
      </c>
      <c r="F84" s="74" t="s">
        <v>24</v>
      </c>
      <c r="G84" s="74">
        <v>201.87458000000001</v>
      </c>
      <c r="H84" s="74">
        <v>100.19592</v>
      </c>
      <c r="I84" s="74">
        <v>79.514743999999993</v>
      </c>
      <c r="J84" s="74">
        <v>72.698652999999993</v>
      </c>
      <c r="K84" s="74">
        <v>74.826189999999997</v>
      </c>
      <c r="L84" s="74">
        <v>19.513086999999999</v>
      </c>
      <c r="M84" s="74">
        <v>9.7264589000000008</v>
      </c>
      <c r="N84" s="73">
        <v>34278</v>
      </c>
      <c r="O84" s="213">
        <v>4.9367517000000003</v>
      </c>
      <c r="P84" s="213">
        <v>4.1106634</v>
      </c>
      <c r="R84" s="88">
        <v>1977</v>
      </c>
      <c r="S84" s="73">
        <v>8669</v>
      </c>
      <c r="T84" s="74">
        <v>122.31338</v>
      </c>
      <c r="U84" s="74">
        <v>162.33165</v>
      </c>
      <c r="V84" s="74" t="s">
        <v>24</v>
      </c>
      <c r="W84" s="74">
        <v>196.88278</v>
      </c>
      <c r="X84" s="74">
        <v>94.653856000000005</v>
      </c>
      <c r="Y84" s="74">
        <v>73.943888999999999</v>
      </c>
      <c r="Z84" s="74">
        <v>77.340985000000003</v>
      </c>
      <c r="AA84" s="74">
        <v>80.232140000000001</v>
      </c>
      <c r="AB84" s="74">
        <v>31.386676000000001</v>
      </c>
      <c r="AC84" s="74">
        <v>17.885290000000001</v>
      </c>
      <c r="AD84" s="73">
        <v>31708</v>
      </c>
      <c r="AE84" s="213">
        <v>4.6688741</v>
      </c>
      <c r="AF84" s="213">
        <v>7.0699772999999997</v>
      </c>
      <c r="AH84" s="88">
        <v>1977</v>
      </c>
      <c r="AI84" s="73">
        <v>14536</v>
      </c>
      <c r="AJ84" s="74">
        <v>102.42221000000001</v>
      </c>
      <c r="AK84" s="74">
        <v>165.6534</v>
      </c>
      <c r="AL84" s="74" t="s">
        <v>24</v>
      </c>
      <c r="AM84" s="74">
        <v>200.38942</v>
      </c>
      <c r="AN84" s="74">
        <v>97.590468999999999</v>
      </c>
      <c r="AO84" s="74">
        <v>76.819495000000003</v>
      </c>
      <c r="AP84" s="74">
        <v>75.467253999999997</v>
      </c>
      <c r="AQ84" s="74">
        <v>78.001909999999995</v>
      </c>
      <c r="AR84" s="74">
        <v>25.198052000000001</v>
      </c>
      <c r="AS84" s="74">
        <v>13.361522000000001</v>
      </c>
      <c r="AT84" s="73">
        <v>65986</v>
      </c>
      <c r="AU84" s="213">
        <v>4.8042958999999996</v>
      </c>
      <c r="AV84" s="213">
        <v>5.1456368000000001</v>
      </c>
      <c r="AW84" s="74">
        <v>1.0330005</v>
      </c>
      <c r="AY84" s="88">
        <v>1977</v>
      </c>
    </row>
    <row r="85" spans="2:51">
      <c r="B85" s="88">
        <v>1978</v>
      </c>
      <c r="C85" s="73">
        <v>5821</v>
      </c>
      <c r="D85" s="74">
        <v>81.057826000000006</v>
      </c>
      <c r="E85" s="74">
        <v>160.92827</v>
      </c>
      <c r="F85" s="74" t="s">
        <v>24</v>
      </c>
      <c r="G85" s="74">
        <v>193.58033</v>
      </c>
      <c r="H85" s="74">
        <v>96.481830000000002</v>
      </c>
      <c r="I85" s="74">
        <v>76.534237000000005</v>
      </c>
      <c r="J85" s="74">
        <v>72.771992999999995</v>
      </c>
      <c r="K85" s="74">
        <v>74.835819999999998</v>
      </c>
      <c r="L85" s="74">
        <v>19.621127999999999</v>
      </c>
      <c r="M85" s="74">
        <v>9.6564423000000001</v>
      </c>
      <c r="N85" s="73">
        <v>33378</v>
      </c>
      <c r="O85" s="213">
        <v>4.7581962999999998</v>
      </c>
      <c r="P85" s="213">
        <v>4.10222</v>
      </c>
      <c r="R85" s="88">
        <v>1978</v>
      </c>
      <c r="S85" s="73">
        <v>8328</v>
      </c>
      <c r="T85" s="74">
        <v>116.02179</v>
      </c>
      <c r="U85" s="74">
        <v>151.80342999999999</v>
      </c>
      <c r="V85" s="74" t="s">
        <v>24</v>
      </c>
      <c r="W85" s="74">
        <v>184.41961000000001</v>
      </c>
      <c r="X85" s="74">
        <v>88.243492000000003</v>
      </c>
      <c r="Y85" s="74">
        <v>68.787058000000002</v>
      </c>
      <c r="Z85" s="74">
        <v>77.625840999999994</v>
      </c>
      <c r="AA85" s="74">
        <v>80.492750000000001</v>
      </c>
      <c r="AB85" s="74">
        <v>30.555861</v>
      </c>
      <c r="AC85" s="74">
        <v>17.298106000000001</v>
      </c>
      <c r="AD85" s="73">
        <v>29473</v>
      </c>
      <c r="AE85" s="213">
        <v>4.2870635000000004</v>
      </c>
      <c r="AF85" s="213">
        <v>6.7754335000000001</v>
      </c>
      <c r="AH85" s="88">
        <v>1978</v>
      </c>
      <c r="AI85" s="73">
        <v>14149</v>
      </c>
      <c r="AJ85" s="74">
        <v>98.535753</v>
      </c>
      <c r="AK85" s="74">
        <v>156.86135999999999</v>
      </c>
      <c r="AL85" s="74" t="s">
        <v>24</v>
      </c>
      <c r="AM85" s="74">
        <v>189.88604000000001</v>
      </c>
      <c r="AN85" s="74">
        <v>92.404595</v>
      </c>
      <c r="AO85" s="74">
        <v>72.676660999999996</v>
      </c>
      <c r="AP85" s="74">
        <v>75.629135000000005</v>
      </c>
      <c r="AQ85" s="74">
        <v>78.137320000000003</v>
      </c>
      <c r="AR85" s="74">
        <v>24.856822000000001</v>
      </c>
      <c r="AS85" s="74">
        <v>13.049573000000001</v>
      </c>
      <c r="AT85" s="73">
        <v>62851</v>
      </c>
      <c r="AU85" s="213">
        <v>4.5250038000000004</v>
      </c>
      <c r="AV85" s="213">
        <v>5.0334960000000004</v>
      </c>
      <c r="AW85" s="74">
        <v>1.0601096000000001</v>
      </c>
      <c r="AY85" s="88">
        <v>1978</v>
      </c>
    </row>
    <row r="86" spans="2:51">
      <c r="B86" s="89">
        <v>1979</v>
      </c>
      <c r="C86" s="73">
        <v>5561</v>
      </c>
      <c r="D86" s="74">
        <v>76.663668000000001</v>
      </c>
      <c r="E86" s="74">
        <v>151.15433999999999</v>
      </c>
      <c r="F86" s="74">
        <v>146.61971</v>
      </c>
      <c r="G86" s="74">
        <v>182.21413999999999</v>
      </c>
      <c r="H86" s="74">
        <v>90.471404000000007</v>
      </c>
      <c r="I86" s="74">
        <v>72.145295000000004</v>
      </c>
      <c r="J86" s="74">
        <v>72.566085000000001</v>
      </c>
      <c r="K86" s="74">
        <v>74.7029</v>
      </c>
      <c r="L86" s="74">
        <v>19.111279</v>
      </c>
      <c r="M86" s="74">
        <v>9.3845452999999992</v>
      </c>
      <c r="N86" s="73">
        <v>33537</v>
      </c>
      <c r="O86" s="213">
        <v>4.7357186000000002</v>
      </c>
      <c r="P86" s="213">
        <v>4.2739225000000003</v>
      </c>
      <c r="R86" s="89">
        <v>1979</v>
      </c>
      <c r="S86" s="73">
        <v>7871</v>
      </c>
      <c r="T86" s="74">
        <v>108.38661</v>
      </c>
      <c r="U86" s="74">
        <v>139.6891</v>
      </c>
      <c r="V86" s="74">
        <v>135.49842000000001</v>
      </c>
      <c r="W86" s="74">
        <v>169.95872</v>
      </c>
      <c r="X86" s="74">
        <v>81.035349999999994</v>
      </c>
      <c r="Y86" s="74">
        <v>63.097692000000002</v>
      </c>
      <c r="Z86" s="74">
        <v>77.864185000000006</v>
      </c>
      <c r="AA86" s="74">
        <v>80.689269999999993</v>
      </c>
      <c r="AB86" s="74">
        <v>29.742291000000002</v>
      </c>
      <c r="AC86" s="74">
        <v>16.636723</v>
      </c>
      <c r="AD86" s="73">
        <v>27196</v>
      </c>
      <c r="AE86" s="213">
        <v>3.9125413</v>
      </c>
      <c r="AF86" s="213">
        <v>6.5328986999999996</v>
      </c>
      <c r="AH86" s="89">
        <v>1979</v>
      </c>
      <c r="AI86" s="73">
        <v>13432</v>
      </c>
      <c r="AJ86" s="74">
        <v>92.534105999999994</v>
      </c>
      <c r="AK86" s="74">
        <v>145.44569000000001</v>
      </c>
      <c r="AL86" s="74">
        <v>141.08232000000001</v>
      </c>
      <c r="AM86" s="74">
        <v>176.27054000000001</v>
      </c>
      <c r="AN86" s="74">
        <v>85.631735000000006</v>
      </c>
      <c r="AO86" s="74">
        <v>67.473798000000002</v>
      </c>
      <c r="AP86" s="74">
        <v>75.670711999999995</v>
      </c>
      <c r="AQ86" s="74">
        <v>78.372780000000006</v>
      </c>
      <c r="AR86" s="74">
        <v>24.174796000000001</v>
      </c>
      <c r="AS86" s="74">
        <v>12.604158999999999</v>
      </c>
      <c r="AT86" s="73">
        <v>60733</v>
      </c>
      <c r="AU86" s="213">
        <v>4.3279643999999999</v>
      </c>
      <c r="AV86" s="213">
        <v>5.0569451000000001</v>
      </c>
      <c r="AW86" s="74">
        <v>1.0820768000000001</v>
      </c>
      <c r="AY86" s="89">
        <v>1979</v>
      </c>
    </row>
    <row r="87" spans="2:51">
      <c r="B87" s="89">
        <v>1980</v>
      </c>
      <c r="C87" s="73">
        <v>5675</v>
      </c>
      <c r="D87" s="74">
        <v>77.336517000000001</v>
      </c>
      <c r="E87" s="74">
        <v>148.18744000000001</v>
      </c>
      <c r="F87" s="74">
        <v>143.74180999999999</v>
      </c>
      <c r="G87" s="74">
        <v>178.20067</v>
      </c>
      <c r="H87" s="74">
        <v>88.930261999999999</v>
      </c>
      <c r="I87" s="74">
        <v>70.435019999999994</v>
      </c>
      <c r="J87" s="74">
        <v>72.852838000000006</v>
      </c>
      <c r="K87" s="74">
        <v>74.813730000000007</v>
      </c>
      <c r="L87" s="74">
        <v>19.422294000000001</v>
      </c>
      <c r="M87" s="74">
        <v>9.3773753000000006</v>
      </c>
      <c r="N87" s="73">
        <v>32045</v>
      </c>
      <c r="O87" s="213">
        <v>4.4760600000000004</v>
      </c>
      <c r="P87" s="213">
        <v>4.1154140000000003</v>
      </c>
      <c r="R87" s="89">
        <v>1980</v>
      </c>
      <c r="S87" s="73">
        <v>8048</v>
      </c>
      <c r="T87" s="74">
        <v>109.38800999999999</v>
      </c>
      <c r="U87" s="74">
        <v>138.76023000000001</v>
      </c>
      <c r="V87" s="74">
        <v>134.59743</v>
      </c>
      <c r="W87" s="74">
        <v>169.31811999999999</v>
      </c>
      <c r="X87" s="74">
        <v>79.624954000000002</v>
      </c>
      <c r="Y87" s="74">
        <v>61.816564999999997</v>
      </c>
      <c r="Z87" s="74">
        <v>78.555417000000006</v>
      </c>
      <c r="AA87" s="74">
        <v>81.258260000000007</v>
      </c>
      <c r="AB87" s="74">
        <v>30.314900999999999</v>
      </c>
      <c r="AC87" s="74">
        <v>16.705067</v>
      </c>
      <c r="AD87" s="73">
        <v>25158</v>
      </c>
      <c r="AE87" s="213">
        <v>3.5753219999999999</v>
      </c>
      <c r="AF87" s="213">
        <v>6.2115910999999997</v>
      </c>
      <c r="AH87" s="89">
        <v>1980</v>
      </c>
      <c r="AI87" s="73">
        <v>13723</v>
      </c>
      <c r="AJ87" s="74">
        <v>93.383242999999993</v>
      </c>
      <c r="AK87" s="74">
        <v>144.56085999999999</v>
      </c>
      <c r="AL87" s="74">
        <v>140.22404</v>
      </c>
      <c r="AM87" s="74">
        <v>175.42725999999999</v>
      </c>
      <c r="AN87" s="74">
        <v>84.575569000000002</v>
      </c>
      <c r="AO87" s="74">
        <v>66.371279999999999</v>
      </c>
      <c r="AP87" s="74">
        <v>76.197419999999994</v>
      </c>
      <c r="AQ87" s="74">
        <v>78.775099999999995</v>
      </c>
      <c r="AR87" s="74">
        <v>24.607742999999999</v>
      </c>
      <c r="AS87" s="74">
        <v>12.625235999999999</v>
      </c>
      <c r="AT87" s="73">
        <v>57203</v>
      </c>
      <c r="AU87" s="213">
        <v>4.0295814999999999</v>
      </c>
      <c r="AV87" s="213">
        <v>4.8326609999999999</v>
      </c>
      <c r="AW87" s="74">
        <v>1.0679388000000001</v>
      </c>
      <c r="AY87" s="89">
        <v>1980</v>
      </c>
    </row>
    <row r="88" spans="2:51">
      <c r="B88" s="89">
        <v>1981</v>
      </c>
      <c r="C88" s="73">
        <v>5587</v>
      </c>
      <c r="D88" s="74">
        <v>75.010737000000006</v>
      </c>
      <c r="E88" s="74">
        <v>146.56769</v>
      </c>
      <c r="F88" s="74">
        <v>142.17066</v>
      </c>
      <c r="G88" s="74">
        <v>177.31648999999999</v>
      </c>
      <c r="H88" s="74">
        <v>86.478328000000005</v>
      </c>
      <c r="I88" s="74">
        <v>68.296970999999999</v>
      </c>
      <c r="J88" s="74">
        <v>73.475380000000001</v>
      </c>
      <c r="K88" s="74">
        <v>75.541470000000004</v>
      </c>
      <c r="L88" s="74">
        <v>19.072816</v>
      </c>
      <c r="M88" s="74">
        <v>9.2048898999999995</v>
      </c>
      <c r="N88" s="73">
        <v>30087</v>
      </c>
      <c r="O88" s="213">
        <v>4.1429388999999999</v>
      </c>
      <c r="P88" s="213">
        <v>3.9501463000000001</v>
      </c>
      <c r="R88" s="89">
        <v>1981</v>
      </c>
      <c r="S88" s="73">
        <v>8119</v>
      </c>
      <c r="T88" s="74">
        <v>108.61548999999999</v>
      </c>
      <c r="U88" s="74">
        <v>135.15317999999999</v>
      </c>
      <c r="V88" s="74">
        <v>131.09858</v>
      </c>
      <c r="W88" s="74">
        <v>165.10838000000001</v>
      </c>
      <c r="X88" s="74">
        <v>77.138863000000001</v>
      </c>
      <c r="Y88" s="74">
        <v>59.560890999999998</v>
      </c>
      <c r="Z88" s="74">
        <v>78.938661999999994</v>
      </c>
      <c r="AA88" s="74">
        <v>81.430260000000004</v>
      </c>
      <c r="AB88" s="74">
        <v>30.349132999999998</v>
      </c>
      <c r="AC88" s="74">
        <v>16.807088</v>
      </c>
      <c r="AD88" s="73">
        <v>22996</v>
      </c>
      <c r="AE88" s="213">
        <v>3.2190596999999999</v>
      </c>
      <c r="AF88" s="213">
        <v>5.8279098999999999</v>
      </c>
      <c r="AH88" s="89">
        <v>1981</v>
      </c>
      <c r="AI88" s="73">
        <v>13706</v>
      </c>
      <c r="AJ88" s="74">
        <v>91.843203000000003</v>
      </c>
      <c r="AK88" s="74">
        <v>140.87208999999999</v>
      </c>
      <c r="AL88" s="74">
        <v>136.64592999999999</v>
      </c>
      <c r="AM88" s="74">
        <v>171.36528000000001</v>
      </c>
      <c r="AN88" s="74">
        <v>81.683006000000006</v>
      </c>
      <c r="AO88" s="74">
        <v>63.798679</v>
      </c>
      <c r="AP88" s="74">
        <v>76.712128000000007</v>
      </c>
      <c r="AQ88" s="74">
        <v>79.217129999999997</v>
      </c>
      <c r="AR88" s="74">
        <v>24.455348000000001</v>
      </c>
      <c r="AS88" s="74">
        <v>12.573966</v>
      </c>
      <c r="AT88" s="73">
        <v>53083</v>
      </c>
      <c r="AU88" s="213">
        <v>3.6848002000000002</v>
      </c>
      <c r="AV88" s="213">
        <v>4.5909541999999997</v>
      </c>
      <c r="AW88" s="74">
        <v>1.0844560999999999</v>
      </c>
      <c r="AY88" s="89">
        <v>1981</v>
      </c>
    </row>
    <row r="89" spans="2:51">
      <c r="B89" s="89">
        <v>1982</v>
      </c>
      <c r="C89" s="73">
        <v>5641</v>
      </c>
      <c r="D89" s="74">
        <v>74.410552999999993</v>
      </c>
      <c r="E89" s="74">
        <v>142.69036</v>
      </c>
      <c r="F89" s="74">
        <v>138.40965</v>
      </c>
      <c r="G89" s="74">
        <v>172.4736</v>
      </c>
      <c r="H89" s="74">
        <v>84.186922999999993</v>
      </c>
      <c r="I89" s="74">
        <v>66.289828999999997</v>
      </c>
      <c r="J89" s="74">
        <v>73.807480999999996</v>
      </c>
      <c r="K89" s="74">
        <v>75.906570000000002</v>
      </c>
      <c r="L89" s="74">
        <v>18.981762</v>
      </c>
      <c r="M89" s="74">
        <v>8.9122363999999994</v>
      </c>
      <c r="N89" s="73">
        <v>28442</v>
      </c>
      <c r="O89" s="213">
        <v>3.8503957999999998</v>
      </c>
      <c r="P89" s="213">
        <v>3.6254108</v>
      </c>
      <c r="R89" s="89">
        <v>1982</v>
      </c>
      <c r="S89" s="73">
        <v>8336</v>
      </c>
      <c r="T89" s="74">
        <v>109.63612999999999</v>
      </c>
      <c r="U89" s="74">
        <v>134.39319</v>
      </c>
      <c r="V89" s="74">
        <v>130.3614</v>
      </c>
      <c r="W89" s="74">
        <v>164.79919000000001</v>
      </c>
      <c r="X89" s="74">
        <v>76.287741999999994</v>
      </c>
      <c r="Y89" s="74">
        <v>59.026195999999999</v>
      </c>
      <c r="Z89" s="74">
        <v>79.363004000000004</v>
      </c>
      <c r="AA89" s="74">
        <v>81.949010000000001</v>
      </c>
      <c r="AB89" s="74">
        <v>29.805492000000001</v>
      </c>
      <c r="AC89" s="74">
        <v>16.193954000000002</v>
      </c>
      <c r="AD89" s="73">
        <v>23161</v>
      </c>
      <c r="AE89" s="213">
        <v>3.1904001000000002</v>
      </c>
      <c r="AF89" s="213">
        <v>5.6574416000000003</v>
      </c>
      <c r="AH89" s="89">
        <v>1982</v>
      </c>
      <c r="AI89" s="73">
        <v>13977</v>
      </c>
      <c r="AJ89" s="74">
        <v>92.049346</v>
      </c>
      <c r="AK89" s="74">
        <v>139.49460999999999</v>
      </c>
      <c r="AL89" s="74">
        <v>135.30977999999999</v>
      </c>
      <c r="AM89" s="74">
        <v>170.10837000000001</v>
      </c>
      <c r="AN89" s="74">
        <v>80.511961999999997</v>
      </c>
      <c r="AO89" s="74">
        <v>62.874025000000003</v>
      </c>
      <c r="AP89" s="74">
        <v>77.120840999999999</v>
      </c>
      <c r="AQ89" s="74">
        <v>79.478639999999999</v>
      </c>
      <c r="AR89" s="74">
        <v>24.229448999999999</v>
      </c>
      <c r="AS89" s="74">
        <v>12.178163</v>
      </c>
      <c r="AT89" s="73">
        <v>51603</v>
      </c>
      <c r="AU89" s="213">
        <v>3.5232635000000001</v>
      </c>
      <c r="AV89" s="213">
        <v>4.3221923000000002</v>
      </c>
      <c r="AW89" s="74">
        <v>1.0617380000000001</v>
      </c>
      <c r="AY89" s="89">
        <v>1982</v>
      </c>
    </row>
    <row r="90" spans="2:51">
      <c r="B90" s="89">
        <v>1983</v>
      </c>
      <c r="C90" s="73">
        <v>5140</v>
      </c>
      <c r="D90" s="74">
        <v>66.871826999999996</v>
      </c>
      <c r="E90" s="74">
        <v>125.55616000000001</v>
      </c>
      <c r="F90" s="74">
        <v>121.78948</v>
      </c>
      <c r="G90" s="74">
        <v>151.61885000000001</v>
      </c>
      <c r="H90" s="74">
        <v>74.248335999999995</v>
      </c>
      <c r="I90" s="74">
        <v>58.521168000000003</v>
      </c>
      <c r="J90" s="74">
        <v>73.678411999999994</v>
      </c>
      <c r="K90" s="74">
        <v>75.869230000000002</v>
      </c>
      <c r="L90" s="74">
        <v>18.207581000000001</v>
      </c>
      <c r="M90" s="74">
        <v>8.5028950000000005</v>
      </c>
      <c r="N90" s="73">
        <v>26501</v>
      </c>
      <c r="O90" s="213">
        <v>3.5409720999999998</v>
      </c>
      <c r="P90" s="213">
        <v>3.6050681</v>
      </c>
      <c r="R90" s="89">
        <v>1983</v>
      </c>
      <c r="S90" s="73">
        <v>7512</v>
      </c>
      <c r="T90" s="74">
        <v>97.468238999999997</v>
      </c>
      <c r="U90" s="74">
        <v>117.22669</v>
      </c>
      <c r="V90" s="74">
        <v>113.70989</v>
      </c>
      <c r="W90" s="74">
        <v>143.57091</v>
      </c>
      <c r="X90" s="74">
        <v>66.875105000000005</v>
      </c>
      <c r="Y90" s="74">
        <v>51.834173</v>
      </c>
      <c r="Z90" s="74">
        <v>79.146298999999999</v>
      </c>
      <c r="AA90" s="74">
        <v>81.831680000000006</v>
      </c>
      <c r="AB90" s="74">
        <v>28.421171999999999</v>
      </c>
      <c r="AC90" s="74">
        <v>15.134786999999999</v>
      </c>
      <c r="AD90" s="73">
        <v>22169</v>
      </c>
      <c r="AE90" s="213">
        <v>3.0163489000000001</v>
      </c>
      <c r="AF90" s="213">
        <v>5.5734893999999997</v>
      </c>
      <c r="AH90" s="89">
        <v>1983</v>
      </c>
      <c r="AI90" s="73">
        <v>12652</v>
      </c>
      <c r="AJ90" s="74">
        <v>82.190684000000005</v>
      </c>
      <c r="AK90" s="74">
        <v>122.04038</v>
      </c>
      <c r="AL90" s="74">
        <v>118.37917</v>
      </c>
      <c r="AM90" s="74">
        <v>148.65145999999999</v>
      </c>
      <c r="AN90" s="74">
        <v>70.709815000000006</v>
      </c>
      <c r="AO90" s="74">
        <v>55.299869000000001</v>
      </c>
      <c r="AP90" s="74">
        <v>76.925685999999999</v>
      </c>
      <c r="AQ90" s="74">
        <v>79.381469999999993</v>
      </c>
      <c r="AR90" s="74">
        <v>23.146301999999999</v>
      </c>
      <c r="AS90" s="74">
        <v>11.493042000000001</v>
      </c>
      <c r="AT90" s="73">
        <v>48670</v>
      </c>
      <c r="AU90" s="213">
        <v>3.2810386999999999</v>
      </c>
      <c r="AV90" s="213">
        <v>4.2961985</v>
      </c>
      <c r="AW90" s="74">
        <v>1.0710542999999999</v>
      </c>
      <c r="AY90" s="89">
        <v>1983</v>
      </c>
    </row>
    <row r="91" spans="2:51">
      <c r="B91" s="89">
        <v>1984</v>
      </c>
      <c r="C91" s="73">
        <v>5108</v>
      </c>
      <c r="D91" s="74">
        <v>65.670619000000002</v>
      </c>
      <c r="E91" s="74">
        <v>120.48898</v>
      </c>
      <c r="F91" s="74">
        <v>116.87430999999999</v>
      </c>
      <c r="G91" s="74">
        <v>145.73309</v>
      </c>
      <c r="H91" s="74">
        <v>71.235159999999993</v>
      </c>
      <c r="I91" s="74">
        <v>56.296385999999998</v>
      </c>
      <c r="J91" s="74">
        <v>73.945957000000007</v>
      </c>
      <c r="K91" s="74">
        <v>75.802700000000002</v>
      </c>
      <c r="L91" s="74">
        <v>18.376083999999999</v>
      </c>
      <c r="M91" s="74">
        <v>8.5151783000000005</v>
      </c>
      <c r="N91" s="73">
        <v>25416</v>
      </c>
      <c r="O91" s="213">
        <v>3.3590789000000001</v>
      </c>
      <c r="P91" s="213">
        <v>3.5995921000000002</v>
      </c>
      <c r="R91" s="89">
        <v>1984</v>
      </c>
      <c r="S91" s="73">
        <v>7552</v>
      </c>
      <c r="T91" s="74">
        <v>96.805880000000002</v>
      </c>
      <c r="U91" s="74">
        <v>114.17054</v>
      </c>
      <c r="V91" s="74">
        <v>110.74543</v>
      </c>
      <c r="W91" s="74">
        <v>139.91423</v>
      </c>
      <c r="X91" s="74">
        <v>64.647897</v>
      </c>
      <c r="Y91" s="74">
        <v>49.878245</v>
      </c>
      <c r="Z91" s="74">
        <v>79.680085000000005</v>
      </c>
      <c r="AA91" s="74">
        <v>82.221879999999999</v>
      </c>
      <c r="AB91" s="74">
        <v>28.506719</v>
      </c>
      <c r="AC91" s="74">
        <v>15.126084000000001</v>
      </c>
      <c r="AD91" s="73">
        <v>19810</v>
      </c>
      <c r="AE91" s="213">
        <v>2.6666451000000002</v>
      </c>
      <c r="AF91" s="213">
        <v>5.1942944000000004</v>
      </c>
      <c r="AH91" s="89">
        <v>1984</v>
      </c>
      <c r="AI91" s="73">
        <v>12660</v>
      </c>
      <c r="AJ91" s="74">
        <v>81.261199000000005</v>
      </c>
      <c r="AK91" s="74">
        <v>118.31791</v>
      </c>
      <c r="AL91" s="74">
        <v>114.76837</v>
      </c>
      <c r="AM91" s="74">
        <v>144.28281999999999</v>
      </c>
      <c r="AN91" s="74">
        <v>68.270047000000005</v>
      </c>
      <c r="AO91" s="74">
        <v>53.319085000000001</v>
      </c>
      <c r="AP91" s="74">
        <v>77.366775000000004</v>
      </c>
      <c r="AQ91" s="74">
        <v>79.642009999999999</v>
      </c>
      <c r="AR91" s="74">
        <v>23.319641000000001</v>
      </c>
      <c r="AS91" s="74">
        <v>11.518096</v>
      </c>
      <c r="AT91" s="73">
        <v>45226</v>
      </c>
      <c r="AU91" s="213">
        <v>3.0160377999999999</v>
      </c>
      <c r="AV91" s="213">
        <v>4.1588656000000004</v>
      </c>
      <c r="AW91" s="74">
        <v>1.0553421000000001</v>
      </c>
      <c r="AY91" s="89">
        <v>1984</v>
      </c>
    </row>
    <row r="92" spans="2:51">
      <c r="B92" s="89">
        <v>1985</v>
      </c>
      <c r="C92" s="73">
        <v>5276</v>
      </c>
      <c r="D92" s="74">
        <v>66.931144000000003</v>
      </c>
      <c r="E92" s="74">
        <v>121.31773</v>
      </c>
      <c r="F92" s="74">
        <v>117.6782</v>
      </c>
      <c r="G92" s="74">
        <v>146.8724</v>
      </c>
      <c r="H92" s="74">
        <v>71.270587000000006</v>
      </c>
      <c r="I92" s="74">
        <v>55.815246000000002</v>
      </c>
      <c r="J92" s="74">
        <v>74.217144000000005</v>
      </c>
      <c r="K92" s="74">
        <v>76.518619999999999</v>
      </c>
      <c r="L92" s="74">
        <v>18.189340000000001</v>
      </c>
      <c r="M92" s="74">
        <v>8.2237047000000008</v>
      </c>
      <c r="N92" s="73">
        <v>25544</v>
      </c>
      <c r="O92" s="213">
        <v>3.3344751000000001</v>
      </c>
      <c r="P92" s="213">
        <v>3.4004531</v>
      </c>
      <c r="R92" s="89">
        <v>1985</v>
      </c>
      <c r="S92" s="73">
        <v>8133</v>
      </c>
      <c r="T92" s="74">
        <v>102.87665</v>
      </c>
      <c r="U92" s="74">
        <v>118.03586</v>
      </c>
      <c r="V92" s="74">
        <v>114.49478000000001</v>
      </c>
      <c r="W92" s="74">
        <v>144.80622</v>
      </c>
      <c r="X92" s="74">
        <v>66.782213999999996</v>
      </c>
      <c r="Y92" s="74">
        <v>51.497585999999998</v>
      </c>
      <c r="Z92" s="74">
        <v>79.805115000000001</v>
      </c>
      <c r="AA92" s="74">
        <v>82.41395</v>
      </c>
      <c r="AB92" s="74">
        <v>28.514831000000001</v>
      </c>
      <c r="AC92" s="74">
        <v>14.881432</v>
      </c>
      <c r="AD92" s="73">
        <v>21229</v>
      </c>
      <c r="AE92" s="213">
        <v>2.8239873000000002</v>
      </c>
      <c r="AF92" s="213">
        <v>5.2123334000000003</v>
      </c>
      <c r="AH92" s="89">
        <v>1985</v>
      </c>
      <c r="AI92" s="73">
        <v>13409</v>
      </c>
      <c r="AJ92" s="74">
        <v>84.929914999999994</v>
      </c>
      <c r="AK92" s="74">
        <v>121.0438</v>
      </c>
      <c r="AL92" s="74">
        <v>117.41248</v>
      </c>
      <c r="AM92" s="74">
        <v>147.78789</v>
      </c>
      <c r="AN92" s="74">
        <v>69.541347999999999</v>
      </c>
      <c r="AO92" s="74">
        <v>54.077596</v>
      </c>
      <c r="AP92" s="74">
        <v>77.607191</v>
      </c>
      <c r="AQ92" s="74">
        <v>80.099260000000001</v>
      </c>
      <c r="AR92" s="74">
        <v>23.30865</v>
      </c>
      <c r="AS92" s="74">
        <v>11.286277</v>
      </c>
      <c r="AT92" s="73">
        <v>46773</v>
      </c>
      <c r="AU92" s="213">
        <v>3.0816392000000001</v>
      </c>
      <c r="AV92" s="213">
        <v>4.0374525999999999</v>
      </c>
      <c r="AW92" s="74">
        <v>1.0278041</v>
      </c>
      <c r="AY92" s="89">
        <v>1985</v>
      </c>
    </row>
    <row r="93" spans="2:51">
      <c r="B93" s="89">
        <v>1986</v>
      </c>
      <c r="C93" s="73">
        <v>5000</v>
      </c>
      <c r="D93" s="74">
        <v>62.498539000000001</v>
      </c>
      <c r="E93" s="74">
        <v>110.00192</v>
      </c>
      <c r="F93" s="74">
        <v>106.70186</v>
      </c>
      <c r="G93" s="74">
        <v>133.12402</v>
      </c>
      <c r="H93" s="74">
        <v>64.744684000000007</v>
      </c>
      <c r="I93" s="74">
        <v>50.886887000000002</v>
      </c>
      <c r="J93" s="74">
        <v>74.337599999999995</v>
      </c>
      <c r="K93" s="74">
        <v>76.463409999999996</v>
      </c>
      <c r="L93" s="74">
        <v>17.889728000000002</v>
      </c>
      <c r="M93" s="74">
        <v>8.037293</v>
      </c>
      <c r="N93" s="73">
        <v>23905</v>
      </c>
      <c r="O93" s="213">
        <v>3.0780039000000001</v>
      </c>
      <c r="P93" s="213">
        <v>3.3033787999999999</v>
      </c>
      <c r="R93" s="89">
        <v>1986</v>
      </c>
      <c r="S93" s="73">
        <v>7491</v>
      </c>
      <c r="T93" s="74">
        <v>93.425388999999996</v>
      </c>
      <c r="U93" s="74">
        <v>104.10720000000001</v>
      </c>
      <c r="V93" s="74">
        <v>100.98399000000001</v>
      </c>
      <c r="W93" s="74">
        <v>127.78684</v>
      </c>
      <c r="X93" s="74">
        <v>58.993343000000003</v>
      </c>
      <c r="Y93" s="74">
        <v>45.609994999999998</v>
      </c>
      <c r="Z93" s="74">
        <v>80.006675000000001</v>
      </c>
      <c r="AA93" s="74">
        <v>82.395960000000002</v>
      </c>
      <c r="AB93" s="74">
        <v>27.423487999999999</v>
      </c>
      <c r="AC93" s="74">
        <v>14.195297</v>
      </c>
      <c r="AD93" s="73">
        <v>18236</v>
      </c>
      <c r="AE93" s="213">
        <v>2.3953164999999998</v>
      </c>
      <c r="AF93" s="213">
        <v>4.6745429999999999</v>
      </c>
      <c r="AH93" s="89">
        <v>1986</v>
      </c>
      <c r="AI93" s="73">
        <v>12491</v>
      </c>
      <c r="AJ93" s="74">
        <v>77.979316999999995</v>
      </c>
      <c r="AK93" s="74">
        <v>107.83816</v>
      </c>
      <c r="AL93" s="74">
        <v>104.60302</v>
      </c>
      <c r="AM93" s="74">
        <v>131.63799</v>
      </c>
      <c r="AN93" s="74">
        <v>62.131470999999998</v>
      </c>
      <c r="AO93" s="74">
        <v>48.465657999999998</v>
      </c>
      <c r="AP93" s="74">
        <v>77.737410999999994</v>
      </c>
      <c r="AQ93" s="74">
        <v>80.082830000000001</v>
      </c>
      <c r="AR93" s="74">
        <v>22.602008999999999</v>
      </c>
      <c r="AS93" s="74">
        <v>10.863534</v>
      </c>
      <c r="AT93" s="73">
        <v>42141</v>
      </c>
      <c r="AU93" s="213">
        <v>2.7400606000000001</v>
      </c>
      <c r="AV93" s="213">
        <v>3.7836493</v>
      </c>
      <c r="AW93" s="74">
        <v>1.0566215999999999</v>
      </c>
      <c r="AY93" s="89">
        <v>1986</v>
      </c>
    </row>
    <row r="94" spans="2:51">
      <c r="B94" s="89">
        <v>1987</v>
      </c>
      <c r="C94" s="73">
        <v>5075</v>
      </c>
      <c r="D94" s="74">
        <v>62.513433999999997</v>
      </c>
      <c r="E94" s="74">
        <v>109.49012</v>
      </c>
      <c r="F94" s="74">
        <v>106.20542</v>
      </c>
      <c r="G94" s="74">
        <v>132.79585</v>
      </c>
      <c r="H94" s="74">
        <v>63.779719999999998</v>
      </c>
      <c r="I94" s="74">
        <v>49.854753000000002</v>
      </c>
      <c r="J94" s="74">
        <v>75.033306999999994</v>
      </c>
      <c r="K94" s="74">
        <v>77.178740000000005</v>
      </c>
      <c r="L94" s="74">
        <v>18.072717999999998</v>
      </c>
      <c r="M94" s="74">
        <v>7.9784306999999997</v>
      </c>
      <c r="N94" s="73">
        <v>21859</v>
      </c>
      <c r="O94" s="213">
        <v>2.7761111999999999</v>
      </c>
      <c r="P94" s="213">
        <v>3.0344549999999999</v>
      </c>
      <c r="R94" s="89">
        <v>1987</v>
      </c>
      <c r="S94" s="73">
        <v>7493</v>
      </c>
      <c r="T94" s="74">
        <v>91.988097999999994</v>
      </c>
      <c r="U94" s="74">
        <v>101.46719</v>
      </c>
      <c r="V94" s="74">
        <v>98.423170999999996</v>
      </c>
      <c r="W94" s="74">
        <v>124.89367</v>
      </c>
      <c r="X94" s="74">
        <v>56.736193999999998</v>
      </c>
      <c r="Y94" s="74">
        <v>43.414561999999997</v>
      </c>
      <c r="Z94" s="74">
        <v>80.758707999999999</v>
      </c>
      <c r="AA94" s="74">
        <v>82.846040000000002</v>
      </c>
      <c r="AB94" s="74">
        <v>27.151502000000001</v>
      </c>
      <c r="AC94" s="74">
        <v>13.950847</v>
      </c>
      <c r="AD94" s="73">
        <v>16274</v>
      </c>
      <c r="AE94" s="213">
        <v>2.1064561999999998</v>
      </c>
      <c r="AF94" s="213">
        <v>4.2920175</v>
      </c>
      <c r="AH94" s="89">
        <v>1987</v>
      </c>
      <c r="AI94" s="73">
        <v>12568</v>
      </c>
      <c r="AJ94" s="74">
        <v>77.275561999999994</v>
      </c>
      <c r="AK94" s="74">
        <v>106.0308</v>
      </c>
      <c r="AL94" s="74">
        <v>102.84987</v>
      </c>
      <c r="AM94" s="74">
        <v>129.72694000000001</v>
      </c>
      <c r="AN94" s="74">
        <v>60.402363999999999</v>
      </c>
      <c r="AO94" s="74">
        <v>46.755018999999997</v>
      </c>
      <c r="AP94" s="74">
        <v>78.447044000000005</v>
      </c>
      <c r="AQ94" s="74">
        <v>80.583489999999998</v>
      </c>
      <c r="AR94" s="74">
        <v>22.572649999999999</v>
      </c>
      <c r="AS94" s="74">
        <v>10.712672</v>
      </c>
      <c r="AT94" s="73">
        <v>38133</v>
      </c>
      <c r="AU94" s="213">
        <v>2.4444644000000002</v>
      </c>
      <c r="AV94" s="213">
        <v>3.4681213999999998</v>
      </c>
      <c r="AW94" s="74">
        <v>1.0790693</v>
      </c>
      <c r="AY94" s="89">
        <v>1987</v>
      </c>
    </row>
    <row r="95" spans="2:51">
      <c r="B95" s="89">
        <v>1988</v>
      </c>
      <c r="C95" s="73">
        <v>5034</v>
      </c>
      <c r="D95" s="74">
        <v>61.025986000000003</v>
      </c>
      <c r="E95" s="74">
        <v>105.34934</v>
      </c>
      <c r="F95" s="74">
        <v>102.18886000000001</v>
      </c>
      <c r="G95" s="74">
        <v>127.81485000000001</v>
      </c>
      <c r="H95" s="74">
        <v>61.108882999999999</v>
      </c>
      <c r="I95" s="74">
        <v>47.4315</v>
      </c>
      <c r="J95" s="74">
        <v>75.373459999999994</v>
      </c>
      <c r="K95" s="74">
        <v>77.674999999999997</v>
      </c>
      <c r="L95" s="74">
        <v>18.121603</v>
      </c>
      <c r="M95" s="74">
        <v>7.7350953000000002</v>
      </c>
      <c r="N95" s="73">
        <v>20478</v>
      </c>
      <c r="O95" s="213">
        <v>2.5616408000000002</v>
      </c>
      <c r="P95" s="213">
        <v>2.7675217000000001</v>
      </c>
      <c r="R95" s="89">
        <v>1988</v>
      </c>
      <c r="S95" s="73">
        <v>7407</v>
      </c>
      <c r="T95" s="74">
        <v>89.421756999999999</v>
      </c>
      <c r="U95" s="74">
        <v>97.358045000000004</v>
      </c>
      <c r="V95" s="74">
        <v>94.437303999999997</v>
      </c>
      <c r="W95" s="74">
        <v>119.66486</v>
      </c>
      <c r="X95" s="74">
        <v>54.647109</v>
      </c>
      <c r="Y95" s="74">
        <v>41.884151000000003</v>
      </c>
      <c r="Z95" s="74">
        <v>80.468745999999996</v>
      </c>
      <c r="AA95" s="74">
        <v>82.717740000000006</v>
      </c>
      <c r="AB95" s="74">
        <v>27.130873999999999</v>
      </c>
      <c r="AC95" s="74">
        <v>13.520371000000001</v>
      </c>
      <c r="AD95" s="73">
        <v>16545</v>
      </c>
      <c r="AE95" s="213">
        <v>2.1080499000000001</v>
      </c>
      <c r="AF95" s="213">
        <v>4.2248342000000001</v>
      </c>
      <c r="AH95" s="89">
        <v>1988</v>
      </c>
      <c r="AI95" s="73">
        <v>12441</v>
      </c>
      <c r="AJ95" s="74">
        <v>75.253305999999995</v>
      </c>
      <c r="AK95" s="74">
        <v>101.61472000000001</v>
      </c>
      <c r="AL95" s="74">
        <v>98.566277999999997</v>
      </c>
      <c r="AM95" s="74">
        <v>124.25071</v>
      </c>
      <c r="AN95" s="74">
        <v>57.874276000000002</v>
      </c>
      <c r="AO95" s="74">
        <v>44.689413000000002</v>
      </c>
      <c r="AP95" s="74">
        <v>78.407041000000007</v>
      </c>
      <c r="AQ95" s="74">
        <v>80.600970000000004</v>
      </c>
      <c r="AR95" s="74">
        <v>22.587146000000001</v>
      </c>
      <c r="AS95" s="74">
        <v>10.379263</v>
      </c>
      <c r="AT95" s="73">
        <v>37023</v>
      </c>
      <c r="AU95" s="213">
        <v>2.3369298000000001</v>
      </c>
      <c r="AV95" s="213">
        <v>3.2718750000000001</v>
      </c>
      <c r="AW95" s="74">
        <v>1.0820814999999999</v>
      </c>
      <c r="AY95" s="89">
        <v>1988</v>
      </c>
    </row>
    <row r="96" spans="2:51">
      <c r="B96" s="89">
        <v>1989</v>
      </c>
      <c r="C96" s="73">
        <v>5057</v>
      </c>
      <c r="D96" s="74">
        <v>60.291462000000003</v>
      </c>
      <c r="E96" s="74">
        <v>102.29779000000001</v>
      </c>
      <c r="F96" s="74">
        <v>99.228854999999996</v>
      </c>
      <c r="G96" s="74">
        <v>124.23437</v>
      </c>
      <c r="H96" s="74">
        <v>59.459176999999997</v>
      </c>
      <c r="I96" s="74">
        <v>46.451076</v>
      </c>
      <c r="J96" s="74">
        <v>75.403993999999997</v>
      </c>
      <c r="K96" s="74">
        <v>77.53828</v>
      </c>
      <c r="L96" s="74">
        <v>17.821397999999999</v>
      </c>
      <c r="M96" s="74">
        <v>7.5561067</v>
      </c>
      <c r="N96" s="73">
        <v>21129</v>
      </c>
      <c r="O96" s="213">
        <v>2.6018545999999998</v>
      </c>
      <c r="P96" s="213">
        <v>2.9310375999999998</v>
      </c>
      <c r="R96" s="89">
        <v>1989</v>
      </c>
      <c r="S96" s="73">
        <v>7522</v>
      </c>
      <c r="T96" s="74">
        <v>89.262541999999996</v>
      </c>
      <c r="U96" s="74">
        <v>96.070750000000004</v>
      </c>
      <c r="V96" s="74">
        <v>93.188626999999997</v>
      </c>
      <c r="W96" s="74">
        <v>118.37408000000001</v>
      </c>
      <c r="X96" s="74">
        <v>53.676484000000002</v>
      </c>
      <c r="Y96" s="74">
        <v>41.232453999999997</v>
      </c>
      <c r="Z96" s="74">
        <v>80.865460999999996</v>
      </c>
      <c r="AA96" s="74">
        <v>83.085800000000006</v>
      </c>
      <c r="AB96" s="74">
        <v>26.436579999999999</v>
      </c>
      <c r="AC96" s="74">
        <v>13.126025</v>
      </c>
      <c r="AD96" s="73">
        <v>16195</v>
      </c>
      <c r="AE96" s="213">
        <v>2.0307135999999999</v>
      </c>
      <c r="AF96" s="213">
        <v>4.2084391999999999</v>
      </c>
      <c r="AH96" s="89">
        <v>1989</v>
      </c>
      <c r="AI96" s="73">
        <v>12579</v>
      </c>
      <c r="AJ96" s="74">
        <v>74.810805000000002</v>
      </c>
      <c r="AK96" s="74">
        <v>99.798411000000002</v>
      </c>
      <c r="AL96" s="74">
        <v>96.804458999999994</v>
      </c>
      <c r="AM96" s="74">
        <v>122.26519999999999</v>
      </c>
      <c r="AN96" s="74">
        <v>56.742744000000002</v>
      </c>
      <c r="AO96" s="74">
        <v>43.993817999999997</v>
      </c>
      <c r="AP96" s="74">
        <v>78.669847000000004</v>
      </c>
      <c r="AQ96" s="74">
        <v>80.878510000000006</v>
      </c>
      <c r="AR96" s="74">
        <v>22.134826</v>
      </c>
      <c r="AS96" s="74">
        <v>10.125411</v>
      </c>
      <c r="AT96" s="73">
        <v>37324</v>
      </c>
      <c r="AU96" s="213">
        <v>2.3188694000000001</v>
      </c>
      <c r="AV96" s="213">
        <v>3.3756205000000001</v>
      </c>
      <c r="AW96" s="74">
        <v>1.0648172</v>
      </c>
      <c r="AY96" s="89">
        <v>1989</v>
      </c>
    </row>
    <row r="97" spans="2:51">
      <c r="B97" s="89">
        <v>1990</v>
      </c>
      <c r="C97" s="73">
        <v>4792</v>
      </c>
      <c r="D97" s="74">
        <v>56.301828</v>
      </c>
      <c r="E97" s="74">
        <v>93.674411000000006</v>
      </c>
      <c r="F97" s="74">
        <v>90.864177999999995</v>
      </c>
      <c r="G97" s="74">
        <v>113.51033</v>
      </c>
      <c r="H97" s="74">
        <v>54.595405</v>
      </c>
      <c r="I97" s="74">
        <v>42.640090000000001</v>
      </c>
      <c r="J97" s="74">
        <v>75.172996999999995</v>
      </c>
      <c r="K97" s="74">
        <v>77.599999999999994</v>
      </c>
      <c r="L97" s="74">
        <v>17.726482000000001</v>
      </c>
      <c r="M97" s="74">
        <v>7.4113024999999997</v>
      </c>
      <c r="N97" s="73">
        <v>20772</v>
      </c>
      <c r="O97" s="213">
        <v>2.5225911999999999</v>
      </c>
      <c r="P97" s="213">
        <v>2.9107929000000001</v>
      </c>
      <c r="R97" s="89">
        <v>1990</v>
      </c>
      <c r="S97" s="73">
        <v>7293</v>
      </c>
      <c r="T97" s="74">
        <v>85.259764000000004</v>
      </c>
      <c r="U97" s="74">
        <v>90.780466000000004</v>
      </c>
      <c r="V97" s="74">
        <v>88.057051999999999</v>
      </c>
      <c r="W97" s="74">
        <v>111.81765</v>
      </c>
      <c r="X97" s="74">
        <v>50.413491</v>
      </c>
      <c r="Y97" s="74">
        <v>38.421906</v>
      </c>
      <c r="Z97" s="74">
        <v>81.124639999999999</v>
      </c>
      <c r="AA97" s="74">
        <v>83.108310000000003</v>
      </c>
      <c r="AB97" s="74">
        <v>26.761339</v>
      </c>
      <c r="AC97" s="74">
        <v>13.163785000000001</v>
      </c>
      <c r="AD97" s="73">
        <v>14197</v>
      </c>
      <c r="AE97" s="213">
        <v>1.7552657</v>
      </c>
      <c r="AF97" s="213">
        <v>3.7602169999999999</v>
      </c>
      <c r="AH97" s="89">
        <v>1990</v>
      </c>
      <c r="AI97" s="73">
        <v>12085</v>
      </c>
      <c r="AJ97" s="74">
        <v>70.816930999999997</v>
      </c>
      <c r="AK97" s="74">
        <v>93.425425000000004</v>
      </c>
      <c r="AL97" s="74">
        <v>90.622663000000003</v>
      </c>
      <c r="AM97" s="74">
        <v>114.35217</v>
      </c>
      <c r="AN97" s="74">
        <v>52.989508000000001</v>
      </c>
      <c r="AO97" s="74">
        <v>40.913870000000003</v>
      </c>
      <c r="AP97" s="74">
        <v>78.764667000000003</v>
      </c>
      <c r="AQ97" s="74">
        <v>80.925740000000005</v>
      </c>
      <c r="AR97" s="74">
        <v>22.262135000000001</v>
      </c>
      <c r="AS97" s="74">
        <v>10.065799999999999</v>
      </c>
      <c r="AT97" s="73">
        <v>34969</v>
      </c>
      <c r="AU97" s="213">
        <v>2.1423638999999999</v>
      </c>
      <c r="AV97" s="213">
        <v>3.2047017000000002</v>
      </c>
      <c r="AW97" s="74">
        <v>1.0318784999999999</v>
      </c>
      <c r="AY97" s="89">
        <v>1990</v>
      </c>
    </row>
    <row r="98" spans="2:51">
      <c r="B98" s="89">
        <v>1991</v>
      </c>
      <c r="C98" s="73">
        <v>4829</v>
      </c>
      <c r="D98" s="74">
        <v>56.050733999999999</v>
      </c>
      <c r="E98" s="74">
        <v>91.573428000000007</v>
      </c>
      <c r="F98" s="74">
        <v>88.826224999999994</v>
      </c>
      <c r="G98" s="74">
        <v>111.29591000000001</v>
      </c>
      <c r="H98" s="74">
        <v>53.076085999999997</v>
      </c>
      <c r="I98" s="74">
        <v>41.117176000000001</v>
      </c>
      <c r="J98" s="74">
        <v>75.728307999999998</v>
      </c>
      <c r="K98" s="74">
        <v>78.091130000000007</v>
      </c>
      <c r="L98" s="74">
        <v>18.173949</v>
      </c>
      <c r="M98" s="74">
        <v>7.5374217999999997</v>
      </c>
      <c r="N98" s="73">
        <v>19614</v>
      </c>
      <c r="O98" s="213">
        <v>2.3552487000000002</v>
      </c>
      <c r="P98" s="213">
        <v>2.8934921999999998</v>
      </c>
      <c r="R98" s="89">
        <v>1991</v>
      </c>
      <c r="S98" s="73">
        <v>7054</v>
      </c>
      <c r="T98" s="74">
        <v>81.373902000000001</v>
      </c>
      <c r="U98" s="74">
        <v>84.908181999999996</v>
      </c>
      <c r="V98" s="74">
        <v>82.360935999999995</v>
      </c>
      <c r="W98" s="74">
        <v>104.66225</v>
      </c>
      <c r="X98" s="74">
        <v>47.218820999999998</v>
      </c>
      <c r="Y98" s="74">
        <v>36.219710999999997</v>
      </c>
      <c r="Z98" s="74">
        <v>81.130280999999997</v>
      </c>
      <c r="AA98" s="74">
        <v>83.416669999999996</v>
      </c>
      <c r="AB98" s="74">
        <v>26.680282999999999</v>
      </c>
      <c r="AC98" s="74">
        <v>12.807059000000001</v>
      </c>
      <c r="AD98" s="73">
        <v>14516</v>
      </c>
      <c r="AE98" s="213">
        <v>1.7729069</v>
      </c>
      <c r="AF98" s="213">
        <v>3.9540204999999999</v>
      </c>
      <c r="AH98" s="89">
        <v>1991</v>
      </c>
      <c r="AI98" s="73">
        <v>11883</v>
      </c>
      <c r="AJ98" s="74">
        <v>68.751302999999993</v>
      </c>
      <c r="AK98" s="74">
        <v>88.736981</v>
      </c>
      <c r="AL98" s="74">
        <v>86.074871999999999</v>
      </c>
      <c r="AM98" s="74">
        <v>108.77405</v>
      </c>
      <c r="AN98" s="74">
        <v>50.272368</v>
      </c>
      <c r="AO98" s="74">
        <v>38.829476999999997</v>
      </c>
      <c r="AP98" s="74">
        <v>78.935033000000004</v>
      </c>
      <c r="AQ98" s="74">
        <v>81.22842</v>
      </c>
      <c r="AR98" s="74">
        <v>22.416525</v>
      </c>
      <c r="AS98" s="74">
        <v>9.9734779000000007</v>
      </c>
      <c r="AT98" s="73">
        <v>34130</v>
      </c>
      <c r="AU98" s="213">
        <v>2.0665477999999999</v>
      </c>
      <c r="AV98" s="213">
        <v>3.2660724999999999</v>
      </c>
      <c r="AW98" s="74">
        <v>1.0784994999999999</v>
      </c>
      <c r="AY98" s="89">
        <v>1991</v>
      </c>
    </row>
    <row r="99" spans="2:51">
      <c r="B99" s="89">
        <v>1992</v>
      </c>
      <c r="C99" s="73">
        <v>4860</v>
      </c>
      <c r="D99" s="74">
        <v>55.809108000000002</v>
      </c>
      <c r="E99" s="74">
        <v>88.796650999999997</v>
      </c>
      <c r="F99" s="74">
        <v>86.132750999999999</v>
      </c>
      <c r="G99" s="74">
        <v>107.73027999999999</v>
      </c>
      <c r="H99" s="74">
        <v>51.364257000000002</v>
      </c>
      <c r="I99" s="74">
        <v>39.713797</v>
      </c>
      <c r="J99" s="74">
        <v>75.933127999999996</v>
      </c>
      <c r="K99" s="74">
        <v>78.257279999999994</v>
      </c>
      <c r="L99" s="74">
        <v>17.947486999999999</v>
      </c>
      <c r="M99" s="74">
        <v>7.3508281000000002</v>
      </c>
      <c r="N99" s="73">
        <v>18679</v>
      </c>
      <c r="O99" s="213">
        <v>2.2208613000000001</v>
      </c>
      <c r="P99" s="213">
        <v>2.7642042999999998</v>
      </c>
      <c r="R99" s="89">
        <v>1992</v>
      </c>
      <c r="S99" s="73">
        <v>7126</v>
      </c>
      <c r="T99" s="74">
        <v>81.250765000000001</v>
      </c>
      <c r="U99" s="74">
        <v>82.769011000000006</v>
      </c>
      <c r="V99" s="74">
        <v>80.285940999999994</v>
      </c>
      <c r="W99" s="74">
        <v>102.25192</v>
      </c>
      <c r="X99" s="74">
        <v>45.938831</v>
      </c>
      <c r="Y99" s="74">
        <v>35.166407</v>
      </c>
      <c r="Z99" s="74">
        <v>81.318551999999997</v>
      </c>
      <c r="AA99" s="74">
        <v>83.6</v>
      </c>
      <c r="AB99" s="74">
        <v>25.602702000000001</v>
      </c>
      <c r="AC99" s="74">
        <v>12.383352</v>
      </c>
      <c r="AD99" s="73">
        <v>14546</v>
      </c>
      <c r="AE99" s="213">
        <v>1.7578836</v>
      </c>
      <c r="AF99" s="213">
        <v>3.9875215000000002</v>
      </c>
      <c r="AH99" s="89">
        <v>1992</v>
      </c>
      <c r="AI99" s="73">
        <v>11986</v>
      </c>
      <c r="AJ99" s="74">
        <v>68.575148999999996</v>
      </c>
      <c r="AK99" s="74">
        <v>86.406120999999999</v>
      </c>
      <c r="AL99" s="74">
        <v>83.813936999999996</v>
      </c>
      <c r="AM99" s="74">
        <v>105.98047</v>
      </c>
      <c r="AN99" s="74">
        <v>48.831178999999999</v>
      </c>
      <c r="AO99" s="74">
        <v>37.625748000000002</v>
      </c>
      <c r="AP99" s="74">
        <v>79.134906999999998</v>
      </c>
      <c r="AQ99" s="74">
        <v>81.487080000000006</v>
      </c>
      <c r="AR99" s="74">
        <v>21.827652</v>
      </c>
      <c r="AS99" s="74">
        <v>9.6927058000000006</v>
      </c>
      <c r="AT99" s="73">
        <v>33225</v>
      </c>
      <c r="AU99" s="213">
        <v>1.9912589999999999</v>
      </c>
      <c r="AV99" s="213">
        <v>3.1930719999999999</v>
      </c>
      <c r="AW99" s="74">
        <v>1.0728248</v>
      </c>
      <c r="AY99" s="89">
        <v>1992</v>
      </c>
    </row>
    <row r="100" spans="2:51">
      <c r="B100" s="89">
        <v>1993</v>
      </c>
      <c r="C100" s="73">
        <v>4819</v>
      </c>
      <c r="D100" s="74">
        <v>54.873730000000002</v>
      </c>
      <c r="E100" s="74">
        <v>85.943658999999997</v>
      </c>
      <c r="F100" s="74">
        <v>83.365350000000007</v>
      </c>
      <c r="G100" s="74">
        <v>104.59868</v>
      </c>
      <c r="H100" s="74">
        <v>49.35615</v>
      </c>
      <c r="I100" s="74">
        <v>38.148738999999999</v>
      </c>
      <c r="J100" s="74">
        <v>76.563810000000004</v>
      </c>
      <c r="K100" s="74">
        <v>78.901020000000003</v>
      </c>
      <c r="L100" s="74">
        <v>18.273168999999999</v>
      </c>
      <c r="M100" s="74">
        <v>7.4037088000000004</v>
      </c>
      <c r="N100" s="73">
        <v>16966</v>
      </c>
      <c r="O100" s="213">
        <v>2.0017459999999998</v>
      </c>
      <c r="P100" s="213">
        <v>2.5984607999999998</v>
      </c>
      <c r="R100" s="89">
        <v>1993</v>
      </c>
      <c r="S100" s="73">
        <v>7319</v>
      </c>
      <c r="T100" s="74">
        <v>82.674147000000005</v>
      </c>
      <c r="U100" s="74">
        <v>81.846473000000003</v>
      </c>
      <c r="V100" s="74">
        <v>79.391077999999993</v>
      </c>
      <c r="W100" s="74">
        <v>101.05785</v>
      </c>
      <c r="X100" s="74">
        <v>45.135649999999998</v>
      </c>
      <c r="Y100" s="74">
        <v>34.164330999999997</v>
      </c>
      <c r="Z100" s="74">
        <v>81.705151000000001</v>
      </c>
      <c r="AA100" s="74">
        <v>83.642089999999996</v>
      </c>
      <c r="AB100" s="74">
        <v>27.240583999999998</v>
      </c>
      <c r="AC100" s="74">
        <v>12.951689999999999</v>
      </c>
      <c r="AD100" s="73">
        <v>12853</v>
      </c>
      <c r="AE100" s="213">
        <v>1.5404579</v>
      </c>
      <c r="AF100" s="213">
        <v>3.6843599</v>
      </c>
      <c r="AH100" s="89">
        <v>1993</v>
      </c>
      <c r="AI100" s="73">
        <v>12138</v>
      </c>
      <c r="AJ100" s="74">
        <v>68.829783000000006</v>
      </c>
      <c r="AK100" s="74">
        <v>84.578541999999999</v>
      </c>
      <c r="AL100" s="74">
        <v>82.041185999999996</v>
      </c>
      <c r="AM100" s="74">
        <v>103.83542</v>
      </c>
      <c r="AN100" s="74">
        <v>47.493716999999997</v>
      </c>
      <c r="AO100" s="74">
        <v>36.358795000000001</v>
      </c>
      <c r="AP100" s="74">
        <v>79.663948000000005</v>
      </c>
      <c r="AQ100" s="74">
        <v>81.852400000000003</v>
      </c>
      <c r="AR100" s="74">
        <v>22.798648</v>
      </c>
      <c r="AS100" s="74">
        <v>9.9819899999999997</v>
      </c>
      <c r="AT100" s="73">
        <v>29819</v>
      </c>
      <c r="AU100" s="213">
        <v>1.7729117999999999</v>
      </c>
      <c r="AV100" s="213">
        <v>2.9766075999999999</v>
      </c>
      <c r="AW100" s="74">
        <v>1.0500594000000001</v>
      </c>
      <c r="AY100" s="89">
        <v>1993</v>
      </c>
    </row>
    <row r="101" spans="2:51">
      <c r="B101" s="89">
        <v>1994</v>
      </c>
      <c r="C101" s="73">
        <v>5260</v>
      </c>
      <c r="D101" s="74">
        <v>59.343317999999996</v>
      </c>
      <c r="E101" s="74">
        <v>91.650020999999995</v>
      </c>
      <c r="F101" s="74">
        <v>88.90052</v>
      </c>
      <c r="G101" s="74">
        <v>111.81429</v>
      </c>
      <c r="H101" s="74">
        <v>52.319372999999999</v>
      </c>
      <c r="I101" s="74">
        <v>40.266303000000001</v>
      </c>
      <c r="J101" s="74">
        <v>76.907033999999996</v>
      </c>
      <c r="K101" s="74">
        <v>79.388890000000004</v>
      </c>
      <c r="L101" s="74">
        <v>19.459140000000001</v>
      </c>
      <c r="M101" s="74">
        <v>7.7967509000000002</v>
      </c>
      <c r="N101" s="73">
        <v>18189</v>
      </c>
      <c r="O101" s="213">
        <v>2.1275341000000001</v>
      </c>
      <c r="P101" s="213">
        <v>2.8102795</v>
      </c>
      <c r="R101" s="89">
        <v>1994</v>
      </c>
      <c r="S101" s="73">
        <v>7578</v>
      </c>
      <c r="T101" s="74">
        <v>84.748123000000007</v>
      </c>
      <c r="U101" s="74">
        <v>81.762075999999993</v>
      </c>
      <c r="V101" s="74">
        <v>79.309213999999997</v>
      </c>
      <c r="W101" s="74">
        <v>101.27905</v>
      </c>
      <c r="X101" s="74">
        <v>44.825654999999998</v>
      </c>
      <c r="Y101" s="74">
        <v>34.030020999999998</v>
      </c>
      <c r="Z101" s="74">
        <v>82.245975000000001</v>
      </c>
      <c r="AA101" s="74">
        <v>84.063040000000001</v>
      </c>
      <c r="AB101" s="74">
        <v>27.203216000000001</v>
      </c>
      <c r="AC101" s="74">
        <v>12.794624000000001</v>
      </c>
      <c r="AD101" s="73">
        <v>12383</v>
      </c>
      <c r="AE101" s="213">
        <v>1.4705301</v>
      </c>
      <c r="AF101" s="213">
        <v>3.5810648999999999</v>
      </c>
      <c r="AH101" s="89">
        <v>1994</v>
      </c>
      <c r="AI101" s="73">
        <v>12838</v>
      </c>
      <c r="AJ101" s="74">
        <v>72.101446999999993</v>
      </c>
      <c r="AK101" s="74">
        <v>86.68329</v>
      </c>
      <c r="AL101" s="74">
        <v>84.082791</v>
      </c>
      <c r="AM101" s="74">
        <v>106.6634</v>
      </c>
      <c r="AN101" s="74">
        <v>48.466692000000002</v>
      </c>
      <c r="AO101" s="74">
        <v>37.117928999999997</v>
      </c>
      <c r="AP101" s="74">
        <v>80.058498</v>
      </c>
      <c r="AQ101" s="74">
        <v>82.1935</v>
      </c>
      <c r="AR101" s="74">
        <v>23.389448000000002</v>
      </c>
      <c r="AS101" s="74">
        <v>10.133236999999999</v>
      </c>
      <c r="AT101" s="73">
        <v>30572</v>
      </c>
      <c r="AU101" s="213">
        <v>1.8015208</v>
      </c>
      <c r="AV101" s="213">
        <v>3.0786831000000001</v>
      </c>
      <c r="AW101" s="74">
        <v>1.1209355999999999</v>
      </c>
      <c r="AY101" s="89">
        <v>1994</v>
      </c>
    </row>
    <row r="102" spans="2:51">
      <c r="B102" s="89">
        <v>1995</v>
      </c>
      <c r="C102" s="73">
        <v>5108</v>
      </c>
      <c r="D102" s="74">
        <v>57.006193000000003</v>
      </c>
      <c r="E102" s="74">
        <v>85.619221999999993</v>
      </c>
      <c r="F102" s="74">
        <v>83.050645000000003</v>
      </c>
      <c r="G102" s="74">
        <v>104.51678</v>
      </c>
      <c r="H102" s="74">
        <v>48.932084000000003</v>
      </c>
      <c r="I102" s="74">
        <v>37.787520000000001</v>
      </c>
      <c r="J102" s="74">
        <v>77.053250000000006</v>
      </c>
      <c r="K102" s="74">
        <v>79.518349999999998</v>
      </c>
      <c r="L102" s="74">
        <v>19.450897000000001</v>
      </c>
      <c r="M102" s="74">
        <v>7.7100723000000002</v>
      </c>
      <c r="N102" s="73">
        <v>17436</v>
      </c>
      <c r="O102" s="213">
        <v>2.0197593</v>
      </c>
      <c r="P102" s="213">
        <v>2.7152492000000001</v>
      </c>
      <c r="R102" s="89">
        <v>1995</v>
      </c>
      <c r="S102" s="73">
        <v>7572</v>
      </c>
      <c r="T102" s="74">
        <v>83.719831999999997</v>
      </c>
      <c r="U102" s="74">
        <v>78.79862</v>
      </c>
      <c r="V102" s="74">
        <v>76.434661000000006</v>
      </c>
      <c r="W102" s="74">
        <v>97.506766999999996</v>
      </c>
      <c r="X102" s="74">
        <v>43.303932000000003</v>
      </c>
      <c r="Y102" s="74">
        <v>32.943533000000002</v>
      </c>
      <c r="Z102" s="74">
        <v>82.218833000000004</v>
      </c>
      <c r="AA102" s="74">
        <v>84.225390000000004</v>
      </c>
      <c r="AB102" s="74">
        <v>27.893612000000001</v>
      </c>
      <c r="AC102" s="74">
        <v>12.859617999999999</v>
      </c>
      <c r="AD102" s="73">
        <v>12485</v>
      </c>
      <c r="AE102" s="213">
        <v>1.4677290999999999</v>
      </c>
      <c r="AF102" s="213">
        <v>3.5823421999999998</v>
      </c>
      <c r="AH102" s="89">
        <v>1995</v>
      </c>
      <c r="AI102" s="73">
        <v>12680</v>
      </c>
      <c r="AJ102" s="74">
        <v>70.425343999999996</v>
      </c>
      <c r="AK102" s="74">
        <v>82.478609000000006</v>
      </c>
      <c r="AL102" s="74">
        <v>80.004250999999996</v>
      </c>
      <c r="AM102" s="74">
        <v>101.47198</v>
      </c>
      <c r="AN102" s="74">
        <v>46.172297</v>
      </c>
      <c r="AO102" s="74">
        <v>35.444347999999998</v>
      </c>
      <c r="AP102" s="74">
        <v>80.137934000000001</v>
      </c>
      <c r="AQ102" s="74">
        <v>82.35163</v>
      </c>
      <c r="AR102" s="74">
        <v>23.742205999999999</v>
      </c>
      <c r="AS102" s="74">
        <v>10.133217999999999</v>
      </c>
      <c r="AT102" s="73">
        <v>29921</v>
      </c>
      <c r="AU102" s="213">
        <v>1.7457794</v>
      </c>
      <c r="AV102" s="213">
        <v>3.0202914000000001</v>
      </c>
      <c r="AW102" s="74">
        <v>1.0865574</v>
      </c>
      <c r="AY102" s="89">
        <v>1995</v>
      </c>
    </row>
    <row r="103" spans="2:51">
      <c r="B103" s="89">
        <v>1996</v>
      </c>
      <c r="C103" s="73">
        <v>5205</v>
      </c>
      <c r="D103" s="74">
        <v>57.416590999999997</v>
      </c>
      <c r="E103" s="74">
        <v>84.352960999999993</v>
      </c>
      <c r="F103" s="74">
        <v>81.822372000000001</v>
      </c>
      <c r="G103" s="74">
        <v>103.12444000000001</v>
      </c>
      <c r="H103" s="74">
        <v>48.084349000000003</v>
      </c>
      <c r="I103" s="74">
        <v>37.049925999999999</v>
      </c>
      <c r="J103" s="74">
        <v>77.310663000000005</v>
      </c>
      <c r="K103" s="74">
        <v>79.860849999999999</v>
      </c>
      <c r="L103" s="74">
        <v>19.604520000000001</v>
      </c>
      <c r="M103" s="74">
        <v>7.6312933999999997</v>
      </c>
      <c r="N103" s="73">
        <v>17561</v>
      </c>
      <c r="O103" s="213">
        <v>2.013582</v>
      </c>
      <c r="P103" s="213">
        <v>2.7183958000000001</v>
      </c>
      <c r="R103" s="89">
        <v>1996</v>
      </c>
      <c r="S103" s="73">
        <v>7601</v>
      </c>
      <c r="T103" s="74">
        <v>82.985395999999994</v>
      </c>
      <c r="U103" s="74">
        <v>76.343866000000006</v>
      </c>
      <c r="V103" s="74">
        <v>74.053550000000001</v>
      </c>
      <c r="W103" s="74">
        <v>94.505240999999998</v>
      </c>
      <c r="X103" s="74">
        <v>41.972695000000002</v>
      </c>
      <c r="Y103" s="74">
        <v>32.003610000000002</v>
      </c>
      <c r="Z103" s="74">
        <v>82.289435999999995</v>
      </c>
      <c r="AA103" s="74">
        <v>84.440380000000005</v>
      </c>
      <c r="AB103" s="74">
        <v>27.700437000000001</v>
      </c>
      <c r="AC103" s="74">
        <v>12.560936999999999</v>
      </c>
      <c r="AD103" s="73">
        <v>12467</v>
      </c>
      <c r="AE103" s="213">
        <v>1.4496171</v>
      </c>
      <c r="AF103" s="213">
        <v>3.6540935999999999</v>
      </c>
      <c r="AH103" s="89">
        <v>1996</v>
      </c>
      <c r="AI103" s="73">
        <v>12806</v>
      </c>
      <c r="AJ103" s="74">
        <v>70.267015999999998</v>
      </c>
      <c r="AK103" s="74">
        <v>80.360156000000003</v>
      </c>
      <c r="AL103" s="74">
        <v>77.949350999999993</v>
      </c>
      <c r="AM103" s="74">
        <v>98.931372999999994</v>
      </c>
      <c r="AN103" s="74">
        <v>44.958978999999999</v>
      </c>
      <c r="AO103" s="74">
        <v>34.523605000000003</v>
      </c>
      <c r="AP103" s="74">
        <v>80.265812999999994</v>
      </c>
      <c r="AQ103" s="74">
        <v>82.605919999999998</v>
      </c>
      <c r="AR103" s="74">
        <v>23.719207000000001</v>
      </c>
      <c r="AS103" s="74">
        <v>9.9488032000000004</v>
      </c>
      <c r="AT103" s="73">
        <v>30028</v>
      </c>
      <c r="AU103" s="213">
        <v>1.7335704999999999</v>
      </c>
      <c r="AV103" s="213">
        <v>3.0417803999999999</v>
      </c>
      <c r="AW103" s="74">
        <v>1.1049081999999999</v>
      </c>
      <c r="AY103" s="89">
        <v>1996</v>
      </c>
    </row>
    <row r="104" spans="2:51">
      <c r="B104" s="90">
        <v>1997</v>
      </c>
      <c r="C104" s="73">
        <v>4978</v>
      </c>
      <c r="D104" s="74">
        <v>54.367668999999999</v>
      </c>
      <c r="E104" s="74">
        <v>77.614543999999995</v>
      </c>
      <c r="F104" s="74">
        <v>77.614543999999995</v>
      </c>
      <c r="G104" s="74">
        <v>94.841970000000003</v>
      </c>
      <c r="H104" s="74">
        <v>44.331240999999999</v>
      </c>
      <c r="I104" s="74">
        <v>34.225976000000003</v>
      </c>
      <c r="J104" s="74">
        <v>77.227601000000007</v>
      </c>
      <c r="K104" s="74">
        <v>79.866309999999999</v>
      </c>
      <c r="L104" s="74">
        <v>19.057462999999998</v>
      </c>
      <c r="M104" s="74">
        <v>7.3473845999999998</v>
      </c>
      <c r="N104" s="73">
        <v>17144</v>
      </c>
      <c r="O104" s="213">
        <v>1.9492039999999999</v>
      </c>
      <c r="P104" s="213">
        <v>2.6994726999999998</v>
      </c>
      <c r="R104" s="90">
        <v>1997</v>
      </c>
      <c r="S104" s="73">
        <v>7425</v>
      </c>
      <c r="T104" s="74">
        <v>80.124228000000002</v>
      </c>
      <c r="U104" s="74">
        <v>71.588556999999994</v>
      </c>
      <c r="V104" s="74">
        <v>71.588556999999994</v>
      </c>
      <c r="W104" s="74">
        <v>88.832224999999994</v>
      </c>
      <c r="X104" s="74">
        <v>39.187818</v>
      </c>
      <c r="Y104" s="74">
        <v>29.736677</v>
      </c>
      <c r="Z104" s="74">
        <v>82.643366999999998</v>
      </c>
      <c r="AA104" s="74">
        <v>84.797899999999998</v>
      </c>
      <c r="AB104" s="74">
        <v>26.985281000000001</v>
      </c>
      <c r="AC104" s="74">
        <v>12.053963</v>
      </c>
      <c r="AD104" s="73">
        <v>12041</v>
      </c>
      <c r="AE104" s="213">
        <v>1.3865455</v>
      </c>
      <c r="AF104" s="213">
        <v>3.4547463</v>
      </c>
      <c r="AH104" s="90">
        <v>1997</v>
      </c>
      <c r="AI104" s="73">
        <v>12403</v>
      </c>
      <c r="AJ104" s="74">
        <v>67.323318999999998</v>
      </c>
      <c r="AK104" s="74">
        <v>74.989752999999993</v>
      </c>
      <c r="AL104" s="74">
        <v>74.989752999999993</v>
      </c>
      <c r="AM104" s="74">
        <v>92.446685000000002</v>
      </c>
      <c r="AN104" s="74">
        <v>41.878006999999997</v>
      </c>
      <c r="AO104" s="74">
        <v>32.110582000000001</v>
      </c>
      <c r="AP104" s="74">
        <v>80.469724999999997</v>
      </c>
      <c r="AQ104" s="74">
        <v>82.99221</v>
      </c>
      <c r="AR104" s="74">
        <v>23.124393999999999</v>
      </c>
      <c r="AS104" s="74">
        <v>9.5887127999999997</v>
      </c>
      <c r="AT104" s="73">
        <v>29185</v>
      </c>
      <c r="AU104" s="213">
        <v>1.6696647</v>
      </c>
      <c r="AV104" s="213">
        <v>2.9670950999999999</v>
      </c>
      <c r="AW104" s="74">
        <v>1.0841753000000001</v>
      </c>
      <c r="AY104" s="90">
        <v>1997</v>
      </c>
    </row>
    <row r="105" spans="2:51">
      <c r="B105" s="90">
        <v>1998</v>
      </c>
      <c r="C105" s="73">
        <v>4910</v>
      </c>
      <c r="D105" s="74">
        <v>53.120458999999997</v>
      </c>
      <c r="E105" s="74">
        <v>74.007542000000001</v>
      </c>
      <c r="F105" s="74">
        <v>74.007542000000001</v>
      </c>
      <c r="G105" s="74">
        <v>90.575944000000007</v>
      </c>
      <c r="H105" s="74">
        <v>42.092860000000002</v>
      </c>
      <c r="I105" s="74">
        <v>32.392519999999998</v>
      </c>
      <c r="J105" s="74">
        <v>77.759674000000004</v>
      </c>
      <c r="K105" s="74">
        <v>80.137439999999998</v>
      </c>
      <c r="L105" s="74">
        <v>19.515879000000002</v>
      </c>
      <c r="M105" s="74">
        <v>7.3203823000000003</v>
      </c>
      <c r="N105" s="73">
        <v>15474</v>
      </c>
      <c r="O105" s="213">
        <v>1.7454129</v>
      </c>
      <c r="P105" s="213">
        <v>2.4681590999999998</v>
      </c>
      <c r="R105" s="90">
        <v>1998</v>
      </c>
      <c r="S105" s="73">
        <v>7361</v>
      </c>
      <c r="T105" s="74">
        <v>78.605867000000003</v>
      </c>
      <c r="U105" s="74">
        <v>68.660205000000005</v>
      </c>
      <c r="V105" s="74">
        <v>68.660205000000005</v>
      </c>
      <c r="W105" s="74">
        <v>85.140775000000005</v>
      </c>
      <c r="X105" s="74">
        <v>37.656835000000001</v>
      </c>
      <c r="Y105" s="74">
        <v>28.636413000000001</v>
      </c>
      <c r="Z105" s="74">
        <v>82.715935000000002</v>
      </c>
      <c r="AA105" s="74">
        <v>84.844520000000003</v>
      </c>
      <c r="AB105" s="74">
        <v>27.643833999999998</v>
      </c>
      <c r="AC105" s="74">
        <v>12.242013</v>
      </c>
      <c r="AD105" s="73">
        <v>11793</v>
      </c>
      <c r="AE105" s="213">
        <v>1.3462092000000001</v>
      </c>
      <c r="AF105" s="213">
        <v>3.4937667000000001</v>
      </c>
      <c r="AH105" s="90">
        <v>1998</v>
      </c>
      <c r="AI105" s="73">
        <v>12271</v>
      </c>
      <c r="AJ105" s="74">
        <v>65.946229000000002</v>
      </c>
      <c r="AK105" s="74">
        <v>71.621420999999998</v>
      </c>
      <c r="AL105" s="74">
        <v>71.621420999999998</v>
      </c>
      <c r="AM105" s="74">
        <v>88.319783000000001</v>
      </c>
      <c r="AN105" s="74">
        <v>39.955554999999997</v>
      </c>
      <c r="AO105" s="74">
        <v>30.611464000000002</v>
      </c>
      <c r="AP105" s="74">
        <v>80.732785000000007</v>
      </c>
      <c r="AQ105" s="74">
        <v>83.212609999999998</v>
      </c>
      <c r="AR105" s="74">
        <v>23.695136000000002</v>
      </c>
      <c r="AS105" s="74">
        <v>9.6468609000000001</v>
      </c>
      <c r="AT105" s="73">
        <v>27267</v>
      </c>
      <c r="AU105" s="213">
        <v>1.5470043</v>
      </c>
      <c r="AV105" s="213">
        <v>2.8270928999999998</v>
      </c>
      <c r="AW105" s="74">
        <v>1.0778812</v>
      </c>
      <c r="AY105" s="90">
        <v>1998</v>
      </c>
    </row>
    <row r="106" spans="2:51">
      <c r="B106" s="90">
        <v>1999</v>
      </c>
      <c r="C106" s="73">
        <v>4894</v>
      </c>
      <c r="D106" s="74">
        <v>52.397675</v>
      </c>
      <c r="E106" s="74">
        <v>71.540846999999999</v>
      </c>
      <c r="F106" s="74">
        <v>71.540846999999999</v>
      </c>
      <c r="G106" s="74">
        <v>87.768281000000002</v>
      </c>
      <c r="H106" s="74">
        <v>40.498699999999999</v>
      </c>
      <c r="I106" s="74">
        <v>31.220030999999999</v>
      </c>
      <c r="J106" s="74">
        <v>78.015938000000006</v>
      </c>
      <c r="K106" s="74">
        <v>80.502560000000003</v>
      </c>
      <c r="L106" s="74">
        <v>19.714791999999999</v>
      </c>
      <c r="M106" s="74">
        <v>7.2798132000000004</v>
      </c>
      <c r="N106" s="73">
        <v>15356</v>
      </c>
      <c r="O106" s="213">
        <v>1.7167401</v>
      </c>
      <c r="P106" s="213">
        <v>2.4613353</v>
      </c>
      <c r="R106" s="90">
        <v>1999</v>
      </c>
      <c r="S106" s="73">
        <v>7372</v>
      </c>
      <c r="T106" s="74">
        <v>77.828118000000003</v>
      </c>
      <c r="U106" s="74">
        <v>66.168216000000001</v>
      </c>
      <c r="V106" s="74">
        <v>66.168216000000001</v>
      </c>
      <c r="W106" s="74">
        <v>82.181979999999996</v>
      </c>
      <c r="X106" s="74">
        <v>36.176420999999998</v>
      </c>
      <c r="Y106" s="74">
        <v>27.546623</v>
      </c>
      <c r="Z106" s="74">
        <v>83.048969</v>
      </c>
      <c r="AA106" s="74">
        <v>85.297650000000004</v>
      </c>
      <c r="AB106" s="74">
        <v>27.840931000000001</v>
      </c>
      <c r="AC106" s="74">
        <v>12.110061999999999</v>
      </c>
      <c r="AD106" s="73">
        <v>11282</v>
      </c>
      <c r="AE106" s="213">
        <v>1.2754084999999999</v>
      </c>
      <c r="AF106" s="213">
        <v>3.3534864</v>
      </c>
      <c r="AH106" s="90">
        <v>1999</v>
      </c>
      <c r="AI106" s="73">
        <v>12266</v>
      </c>
      <c r="AJ106" s="74">
        <v>65.202146999999997</v>
      </c>
      <c r="AK106" s="74">
        <v>69.032961999999998</v>
      </c>
      <c r="AL106" s="74">
        <v>69.032961999999998</v>
      </c>
      <c r="AM106" s="74">
        <v>85.277814000000006</v>
      </c>
      <c r="AN106" s="74">
        <v>38.374591000000002</v>
      </c>
      <c r="AO106" s="74">
        <v>29.444282999999999</v>
      </c>
      <c r="AP106" s="74">
        <v>81.040845000000004</v>
      </c>
      <c r="AQ106" s="74">
        <v>83.598150000000004</v>
      </c>
      <c r="AR106" s="74">
        <v>23.908933000000001</v>
      </c>
      <c r="AS106" s="74">
        <v>9.5751822999999998</v>
      </c>
      <c r="AT106" s="73">
        <v>26638</v>
      </c>
      <c r="AU106" s="213">
        <v>1.4973031000000001</v>
      </c>
      <c r="AV106" s="213">
        <v>2.7738814999999999</v>
      </c>
      <c r="AW106" s="74">
        <v>1.0811964999999999</v>
      </c>
      <c r="AY106" s="90">
        <v>1999</v>
      </c>
    </row>
    <row r="107" spans="2:51">
      <c r="B107" s="90">
        <v>2000</v>
      </c>
      <c r="C107" s="73">
        <v>4913</v>
      </c>
      <c r="D107" s="74">
        <v>52.025395000000003</v>
      </c>
      <c r="E107" s="74">
        <v>68.899944000000005</v>
      </c>
      <c r="F107" s="74">
        <v>68.899944000000005</v>
      </c>
      <c r="G107" s="74">
        <v>84.455393000000001</v>
      </c>
      <c r="H107" s="74">
        <v>38.846397000000003</v>
      </c>
      <c r="I107" s="74">
        <v>29.922622</v>
      </c>
      <c r="J107" s="74">
        <v>78.377365999999995</v>
      </c>
      <c r="K107" s="74">
        <v>80.579080000000005</v>
      </c>
      <c r="L107" s="74">
        <v>20.681090999999999</v>
      </c>
      <c r="M107" s="74">
        <v>7.3529191999999997</v>
      </c>
      <c r="N107" s="73">
        <v>14042</v>
      </c>
      <c r="O107" s="213">
        <v>1.5550345000000001</v>
      </c>
      <c r="P107" s="213">
        <v>2.3519480000000001</v>
      </c>
      <c r="R107" s="90">
        <v>2000</v>
      </c>
      <c r="S107" s="73">
        <v>7387</v>
      </c>
      <c r="T107" s="74">
        <v>77.065625999999995</v>
      </c>
      <c r="U107" s="74">
        <v>63.596919999999997</v>
      </c>
      <c r="V107" s="74">
        <v>63.596919999999997</v>
      </c>
      <c r="W107" s="74">
        <v>79.110328999999993</v>
      </c>
      <c r="X107" s="74">
        <v>34.640400999999997</v>
      </c>
      <c r="Y107" s="74">
        <v>26.343598</v>
      </c>
      <c r="Z107" s="74">
        <v>83.242452999999998</v>
      </c>
      <c r="AA107" s="74">
        <v>85.604500000000002</v>
      </c>
      <c r="AB107" s="74">
        <v>28.487138999999999</v>
      </c>
      <c r="AC107" s="74">
        <v>12.016462000000001</v>
      </c>
      <c r="AD107" s="73">
        <v>11318</v>
      </c>
      <c r="AE107" s="213">
        <v>1.2664880999999999</v>
      </c>
      <c r="AF107" s="213">
        <v>3.4009027000000001</v>
      </c>
      <c r="AH107" s="90">
        <v>2000</v>
      </c>
      <c r="AI107" s="73">
        <v>12300</v>
      </c>
      <c r="AJ107" s="74">
        <v>64.638856000000004</v>
      </c>
      <c r="AK107" s="74">
        <v>66.485740000000007</v>
      </c>
      <c r="AL107" s="74">
        <v>66.485740000000007</v>
      </c>
      <c r="AM107" s="74">
        <v>82.173839999999998</v>
      </c>
      <c r="AN107" s="74">
        <v>36.807614999999998</v>
      </c>
      <c r="AO107" s="74">
        <v>28.204519999999999</v>
      </c>
      <c r="AP107" s="74">
        <v>81.299187000000003</v>
      </c>
      <c r="AQ107" s="74">
        <v>83.792590000000004</v>
      </c>
      <c r="AR107" s="74">
        <v>24.754966</v>
      </c>
      <c r="AS107" s="74">
        <v>9.5875781999999994</v>
      </c>
      <c r="AT107" s="73">
        <v>25360</v>
      </c>
      <c r="AU107" s="213">
        <v>1.4115120999999999</v>
      </c>
      <c r="AV107" s="213">
        <v>2.7273773000000001</v>
      </c>
      <c r="AW107" s="74">
        <v>1.0833849</v>
      </c>
      <c r="AY107" s="90">
        <v>2000</v>
      </c>
    </row>
    <row r="108" spans="2:51">
      <c r="B108" s="90">
        <v>2001</v>
      </c>
      <c r="C108" s="73">
        <v>4852</v>
      </c>
      <c r="D108" s="74">
        <v>50.743445999999999</v>
      </c>
      <c r="E108" s="74">
        <v>65.387479999999996</v>
      </c>
      <c r="F108" s="74">
        <v>65.387479999999996</v>
      </c>
      <c r="G108" s="74">
        <v>80.378950000000003</v>
      </c>
      <c r="H108" s="74">
        <v>36.786102999999997</v>
      </c>
      <c r="I108" s="74">
        <v>28.313483999999999</v>
      </c>
      <c r="J108" s="74">
        <v>78.640147999999996</v>
      </c>
      <c r="K108" s="74">
        <v>81.106999999999999</v>
      </c>
      <c r="L108" s="74">
        <v>20.557580000000002</v>
      </c>
      <c r="M108" s="74">
        <v>7.2596692999999997</v>
      </c>
      <c r="N108" s="73">
        <v>14241</v>
      </c>
      <c r="O108" s="213">
        <v>1.5602720000000001</v>
      </c>
      <c r="P108" s="213">
        <v>2.4505493999999999</v>
      </c>
      <c r="R108" s="90">
        <v>2001</v>
      </c>
      <c r="S108" s="73">
        <v>7294</v>
      </c>
      <c r="T108" s="74">
        <v>75.096199999999996</v>
      </c>
      <c r="U108" s="74">
        <v>60.281930000000003</v>
      </c>
      <c r="V108" s="74">
        <v>60.281930000000003</v>
      </c>
      <c r="W108" s="74">
        <v>75.001607000000007</v>
      </c>
      <c r="X108" s="74">
        <v>32.740354000000004</v>
      </c>
      <c r="Y108" s="74">
        <v>24.869309000000001</v>
      </c>
      <c r="Z108" s="74">
        <v>83.514394999999993</v>
      </c>
      <c r="AA108" s="74">
        <v>85.807259999999999</v>
      </c>
      <c r="AB108" s="74">
        <v>28.354844</v>
      </c>
      <c r="AC108" s="74">
        <v>11.819993999999999</v>
      </c>
      <c r="AD108" s="73">
        <v>10313</v>
      </c>
      <c r="AE108" s="213">
        <v>1.1407761000000001</v>
      </c>
      <c r="AF108" s="213">
        <v>3.2040188999999999</v>
      </c>
      <c r="AH108" s="90">
        <v>2001</v>
      </c>
      <c r="AI108" s="73">
        <v>12146</v>
      </c>
      <c r="AJ108" s="74">
        <v>63.015245</v>
      </c>
      <c r="AK108" s="74">
        <v>62.990924999999997</v>
      </c>
      <c r="AL108" s="74">
        <v>62.990924999999997</v>
      </c>
      <c r="AM108" s="74">
        <v>77.953818999999996</v>
      </c>
      <c r="AN108" s="74">
        <v>34.800381000000002</v>
      </c>
      <c r="AO108" s="74">
        <v>26.648951</v>
      </c>
      <c r="AP108" s="74">
        <v>81.567265000000006</v>
      </c>
      <c r="AQ108" s="74">
        <v>84.048389999999998</v>
      </c>
      <c r="AR108" s="74">
        <v>24.623930999999999</v>
      </c>
      <c r="AS108" s="74">
        <v>9.4489046999999999</v>
      </c>
      <c r="AT108" s="73">
        <v>24554</v>
      </c>
      <c r="AU108" s="213">
        <v>1.3515275</v>
      </c>
      <c r="AV108" s="213">
        <v>2.7191222000000002</v>
      </c>
      <c r="AW108" s="74">
        <v>1.0846944999999999</v>
      </c>
      <c r="AY108" s="90">
        <v>2001</v>
      </c>
    </row>
    <row r="109" spans="2:51">
      <c r="B109" s="90">
        <v>2002</v>
      </c>
      <c r="C109" s="73">
        <v>4969</v>
      </c>
      <c r="D109" s="74">
        <v>51.356608999999999</v>
      </c>
      <c r="E109" s="74">
        <v>64.715732000000003</v>
      </c>
      <c r="F109" s="74">
        <v>64.715732000000003</v>
      </c>
      <c r="G109" s="74">
        <v>79.575261999999995</v>
      </c>
      <c r="H109" s="74">
        <v>36.397312999999997</v>
      </c>
      <c r="I109" s="74">
        <v>28.080434</v>
      </c>
      <c r="J109" s="74">
        <v>78.752013000000005</v>
      </c>
      <c r="K109" s="74">
        <v>81.243799999999993</v>
      </c>
      <c r="L109" s="74">
        <v>20.714524000000001</v>
      </c>
      <c r="M109" s="74">
        <v>7.2134717000000004</v>
      </c>
      <c r="N109" s="73">
        <v>14832</v>
      </c>
      <c r="O109" s="213">
        <v>1.6080099999999999</v>
      </c>
      <c r="P109" s="213">
        <v>2.6019910999999998</v>
      </c>
      <c r="R109" s="90">
        <v>2002</v>
      </c>
      <c r="S109" s="73">
        <v>7564</v>
      </c>
      <c r="T109" s="74">
        <v>77.028617999999994</v>
      </c>
      <c r="U109" s="74">
        <v>60.539199000000004</v>
      </c>
      <c r="V109" s="74">
        <v>60.539199000000004</v>
      </c>
      <c r="W109" s="74">
        <v>75.438843000000006</v>
      </c>
      <c r="X109" s="74">
        <v>32.688488</v>
      </c>
      <c r="Y109" s="74">
        <v>24.748063999999999</v>
      </c>
      <c r="Z109" s="74">
        <v>83.754661999999996</v>
      </c>
      <c r="AA109" s="74">
        <v>85.915850000000006</v>
      </c>
      <c r="AB109" s="74">
        <v>28.753896000000001</v>
      </c>
      <c r="AC109" s="74">
        <v>11.668877999999999</v>
      </c>
      <c r="AD109" s="73">
        <v>10230</v>
      </c>
      <c r="AE109" s="213">
        <v>1.1204422999999999</v>
      </c>
      <c r="AF109" s="213">
        <v>3.1172013000000001</v>
      </c>
      <c r="AH109" s="90">
        <v>2002</v>
      </c>
      <c r="AI109" s="73">
        <v>12533</v>
      </c>
      <c r="AJ109" s="74">
        <v>64.287587000000002</v>
      </c>
      <c r="AK109" s="74">
        <v>62.985295999999998</v>
      </c>
      <c r="AL109" s="74">
        <v>62.985295999999998</v>
      </c>
      <c r="AM109" s="74">
        <v>78.027046999999996</v>
      </c>
      <c r="AN109" s="74">
        <v>34.681756</v>
      </c>
      <c r="AO109" s="74">
        <v>26.541231</v>
      </c>
      <c r="AP109" s="74">
        <v>81.771011000000001</v>
      </c>
      <c r="AQ109" s="74">
        <v>84.208259999999996</v>
      </c>
      <c r="AR109" s="74">
        <v>24.919473</v>
      </c>
      <c r="AS109" s="74">
        <v>9.3734807999999994</v>
      </c>
      <c r="AT109" s="73">
        <v>25062</v>
      </c>
      <c r="AU109" s="213">
        <v>1.3654681</v>
      </c>
      <c r="AV109" s="213">
        <v>2.7902347000000001</v>
      </c>
      <c r="AW109" s="74">
        <v>1.0689888999999999</v>
      </c>
      <c r="AY109" s="90">
        <v>2002</v>
      </c>
    </row>
    <row r="110" spans="2:51">
      <c r="B110" s="90">
        <v>2003</v>
      </c>
      <c r="C110" s="73">
        <v>4835</v>
      </c>
      <c r="D110" s="74">
        <v>49.399254999999997</v>
      </c>
      <c r="E110" s="74">
        <v>61.167180000000002</v>
      </c>
      <c r="F110" s="74">
        <v>61.167180000000002</v>
      </c>
      <c r="G110" s="74">
        <v>75.179519999999997</v>
      </c>
      <c r="H110" s="74">
        <v>34.284103000000002</v>
      </c>
      <c r="I110" s="74">
        <v>26.364916999999998</v>
      </c>
      <c r="J110" s="74">
        <v>78.897828000000004</v>
      </c>
      <c r="K110" s="74">
        <v>81.471289999999996</v>
      </c>
      <c r="L110" s="74">
        <v>20.663276</v>
      </c>
      <c r="M110" s="74">
        <v>7.0759549000000002</v>
      </c>
      <c r="N110" s="73">
        <v>13957</v>
      </c>
      <c r="O110" s="213">
        <v>1.4977096000000001</v>
      </c>
      <c r="P110" s="213">
        <v>2.4679416999999999</v>
      </c>
      <c r="R110" s="90">
        <v>2003</v>
      </c>
      <c r="S110" s="73">
        <v>7405</v>
      </c>
      <c r="T110" s="74">
        <v>74.548430999999994</v>
      </c>
      <c r="U110" s="74">
        <v>57.916696000000002</v>
      </c>
      <c r="V110" s="74">
        <v>57.916696000000002</v>
      </c>
      <c r="W110" s="74">
        <v>72.210131000000004</v>
      </c>
      <c r="X110" s="74">
        <v>31.402065</v>
      </c>
      <c r="Y110" s="74">
        <v>24.040658000000001</v>
      </c>
      <c r="Z110" s="74">
        <v>83.922079999999994</v>
      </c>
      <c r="AA110" s="74">
        <v>86.245019999999997</v>
      </c>
      <c r="AB110" s="74">
        <v>29.112282</v>
      </c>
      <c r="AC110" s="74">
        <v>11.577185999999999</v>
      </c>
      <c r="AD110" s="73">
        <v>10723</v>
      </c>
      <c r="AE110" s="213">
        <v>1.1620902</v>
      </c>
      <c r="AF110" s="213">
        <v>3.3365589999999998</v>
      </c>
      <c r="AH110" s="90">
        <v>2003</v>
      </c>
      <c r="AI110" s="73">
        <v>12240</v>
      </c>
      <c r="AJ110" s="74">
        <v>62.066645999999999</v>
      </c>
      <c r="AK110" s="74">
        <v>59.935101000000003</v>
      </c>
      <c r="AL110" s="74">
        <v>59.935101000000003</v>
      </c>
      <c r="AM110" s="74">
        <v>74.268213000000003</v>
      </c>
      <c r="AN110" s="74">
        <v>32.995050999999997</v>
      </c>
      <c r="AO110" s="74">
        <v>25.347111000000002</v>
      </c>
      <c r="AP110" s="74">
        <v>81.937417999999994</v>
      </c>
      <c r="AQ110" s="74">
        <v>84.415329999999997</v>
      </c>
      <c r="AR110" s="74">
        <v>25.063991000000001</v>
      </c>
      <c r="AS110" s="74">
        <v>9.2522602000000003</v>
      </c>
      <c r="AT110" s="73">
        <v>24680</v>
      </c>
      <c r="AU110" s="213">
        <v>1.3307283000000001</v>
      </c>
      <c r="AV110" s="213">
        <v>2.7826917999999998</v>
      </c>
      <c r="AW110" s="74">
        <v>1.0561233999999999</v>
      </c>
      <c r="AY110" s="90">
        <v>2003</v>
      </c>
    </row>
    <row r="111" spans="2:51">
      <c r="B111" s="90">
        <v>2004</v>
      </c>
      <c r="C111" s="73">
        <v>4826</v>
      </c>
      <c r="D111" s="74">
        <v>48.767420000000001</v>
      </c>
      <c r="E111" s="74">
        <v>59.396396000000003</v>
      </c>
      <c r="F111" s="74">
        <v>59.396396000000003</v>
      </c>
      <c r="G111" s="74">
        <v>73.093800999999999</v>
      </c>
      <c r="H111" s="74">
        <v>33.130837</v>
      </c>
      <c r="I111" s="74">
        <v>25.421118</v>
      </c>
      <c r="J111" s="74">
        <v>79.277869999999993</v>
      </c>
      <c r="K111" s="74">
        <v>81.748940000000005</v>
      </c>
      <c r="L111" s="74">
        <v>21.054928</v>
      </c>
      <c r="M111" s="74">
        <v>7.0560714000000004</v>
      </c>
      <c r="N111" s="73">
        <v>13037</v>
      </c>
      <c r="O111" s="213">
        <v>1.3852975000000001</v>
      </c>
      <c r="P111" s="213">
        <v>2.3683225999999999</v>
      </c>
      <c r="R111" s="90">
        <v>2004</v>
      </c>
      <c r="S111" s="73">
        <v>7215</v>
      </c>
      <c r="T111" s="74">
        <v>71.885668999999993</v>
      </c>
      <c r="U111" s="74">
        <v>55.062466000000001</v>
      </c>
      <c r="V111" s="74">
        <v>55.062466000000001</v>
      </c>
      <c r="W111" s="74">
        <v>68.719167999999996</v>
      </c>
      <c r="X111" s="74">
        <v>29.734774999999999</v>
      </c>
      <c r="Y111" s="74">
        <v>22.619883000000002</v>
      </c>
      <c r="Z111" s="74">
        <v>84.055162999999993</v>
      </c>
      <c r="AA111" s="74">
        <v>86.202029999999993</v>
      </c>
      <c r="AB111" s="74">
        <v>29.191617000000001</v>
      </c>
      <c r="AC111" s="74">
        <v>11.253568</v>
      </c>
      <c r="AD111" s="73">
        <v>9749</v>
      </c>
      <c r="AE111" s="213">
        <v>1.0464462000000001</v>
      </c>
      <c r="AF111" s="213">
        <v>3.1037490999999999</v>
      </c>
      <c r="AH111" s="90">
        <v>2004</v>
      </c>
      <c r="AI111" s="73">
        <v>12041</v>
      </c>
      <c r="AJ111" s="74">
        <v>60.408206999999997</v>
      </c>
      <c r="AK111" s="74">
        <v>57.449736000000001</v>
      </c>
      <c r="AL111" s="74">
        <v>57.449736000000001</v>
      </c>
      <c r="AM111" s="74">
        <v>71.247079999999997</v>
      </c>
      <c r="AN111" s="74">
        <v>31.505452999999999</v>
      </c>
      <c r="AO111" s="74">
        <v>24.099346000000001</v>
      </c>
      <c r="AP111" s="74">
        <v>82.140437000000006</v>
      </c>
      <c r="AQ111" s="74">
        <v>84.44896</v>
      </c>
      <c r="AR111" s="74">
        <v>25.276571000000001</v>
      </c>
      <c r="AS111" s="74">
        <v>9.0869985</v>
      </c>
      <c r="AT111" s="73">
        <v>22786</v>
      </c>
      <c r="AU111" s="213">
        <v>1.2167284</v>
      </c>
      <c r="AV111" s="213">
        <v>2.6355054</v>
      </c>
      <c r="AW111" s="74">
        <v>1.0787093000000001</v>
      </c>
      <c r="AY111" s="90">
        <v>2004</v>
      </c>
    </row>
    <row r="112" spans="2:51">
      <c r="B112" s="90">
        <v>2005</v>
      </c>
      <c r="C112" s="73">
        <v>4668</v>
      </c>
      <c r="D112" s="74">
        <v>46.588532999999998</v>
      </c>
      <c r="E112" s="74">
        <v>54.964877999999999</v>
      </c>
      <c r="F112" s="74">
        <v>54.964877999999999</v>
      </c>
      <c r="G112" s="74">
        <v>67.701711000000003</v>
      </c>
      <c r="H112" s="74">
        <v>30.797554999999999</v>
      </c>
      <c r="I112" s="74">
        <v>23.640657000000001</v>
      </c>
      <c r="J112" s="74">
        <v>79.344472999999994</v>
      </c>
      <c r="K112" s="74">
        <v>82.133049999999997</v>
      </c>
      <c r="L112" s="74">
        <v>21.259734999999999</v>
      </c>
      <c r="M112" s="74">
        <v>6.9421929999999996</v>
      </c>
      <c r="N112" s="73">
        <v>13011</v>
      </c>
      <c r="O112" s="213">
        <v>1.3670452</v>
      </c>
      <c r="P112" s="213">
        <v>2.3585862999999998</v>
      </c>
      <c r="R112" s="90">
        <v>2005</v>
      </c>
      <c r="S112" s="73">
        <v>6845</v>
      </c>
      <c r="T112" s="74">
        <v>67.390546000000001</v>
      </c>
      <c r="U112" s="74">
        <v>50.518104000000001</v>
      </c>
      <c r="V112" s="74">
        <v>50.518104000000001</v>
      </c>
      <c r="W112" s="74">
        <v>63.023116000000002</v>
      </c>
      <c r="X112" s="74">
        <v>27.214252999999999</v>
      </c>
      <c r="Y112" s="74">
        <v>20.699639999999999</v>
      </c>
      <c r="Z112" s="74">
        <v>84.251277999999999</v>
      </c>
      <c r="AA112" s="74">
        <v>86.418310000000005</v>
      </c>
      <c r="AB112" s="74">
        <v>28.312031999999999</v>
      </c>
      <c r="AC112" s="74">
        <v>10.784113</v>
      </c>
      <c r="AD112" s="73">
        <v>9486</v>
      </c>
      <c r="AE112" s="213">
        <v>1.0068644</v>
      </c>
      <c r="AF112" s="213">
        <v>3.01999</v>
      </c>
      <c r="AH112" s="90">
        <v>2005</v>
      </c>
      <c r="AI112" s="73">
        <v>11513</v>
      </c>
      <c r="AJ112" s="74">
        <v>57.060459999999999</v>
      </c>
      <c r="AK112" s="74">
        <v>52.952572000000004</v>
      </c>
      <c r="AL112" s="74">
        <v>52.952572000000004</v>
      </c>
      <c r="AM112" s="74">
        <v>65.686993000000001</v>
      </c>
      <c r="AN112" s="74">
        <v>29.074376000000001</v>
      </c>
      <c r="AO112" s="74">
        <v>22.254975000000002</v>
      </c>
      <c r="AP112" s="74">
        <v>82.261791000000002</v>
      </c>
      <c r="AQ112" s="74">
        <v>84.686189999999996</v>
      </c>
      <c r="AR112" s="74">
        <v>24.955563999999999</v>
      </c>
      <c r="AS112" s="74">
        <v>8.8077787999999995</v>
      </c>
      <c r="AT112" s="73">
        <v>22497</v>
      </c>
      <c r="AU112" s="213">
        <v>1.1878702999999999</v>
      </c>
      <c r="AV112" s="213">
        <v>2.5985532</v>
      </c>
      <c r="AW112" s="74">
        <v>1.0880234</v>
      </c>
      <c r="AY112" s="90">
        <v>2005</v>
      </c>
    </row>
    <row r="113" spans="2:51">
      <c r="B113" s="90">
        <v>2006</v>
      </c>
      <c r="C113" s="73">
        <v>4483</v>
      </c>
      <c r="D113" s="74">
        <v>44.126517</v>
      </c>
      <c r="E113" s="74">
        <v>50.595306999999998</v>
      </c>
      <c r="F113" s="74">
        <v>50.595306999999998</v>
      </c>
      <c r="G113" s="74">
        <v>62.103417999999998</v>
      </c>
      <c r="H113" s="74">
        <v>28.463158</v>
      </c>
      <c r="I113" s="74">
        <v>21.854706</v>
      </c>
      <c r="J113" s="74">
        <v>79.262546999999998</v>
      </c>
      <c r="K113" s="74">
        <v>81.983490000000003</v>
      </c>
      <c r="L113" s="74">
        <v>20.639963000000002</v>
      </c>
      <c r="M113" s="74">
        <v>6.5391795999999998</v>
      </c>
      <c r="N113" s="73">
        <v>12968</v>
      </c>
      <c r="O113" s="213">
        <v>1.3449834000000001</v>
      </c>
      <c r="P113" s="213">
        <v>2.3926905999999999</v>
      </c>
      <c r="R113" s="90">
        <v>2006</v>
      </c>
      <c r="S113" s="73">
        <v>6996</v>
      </c>
      <c r="T113" s="74">
        <v>67.978150999999997</v>
      </c>
      <c r="U113" s="74">
        <v>50.182290999999999</v>
      </c>
      <c r="V113" s="74">
        <v>50.182290999999999</v>
      </c>
      <c r="W113" s="74">
        <v>62.473036</v>
      </c>
      <c r="X113" s="74">
        <v>27.202003000000001</v>
      </c>
      <c r="Y113" s="74">
        <v>20.760946000000001</v>
      </c>
      <c r="Z113" s="74">
        <v>84.157803999999999</v>
      </c>
      <c r="AA113" s="74">
        <v>86.389610000000005</v>
      </c>
      <c r="AB113" s="74">
        <v>28.916260000000001</v>
      </c>
      <c r="AC113" s="74">
        <v>10.732860000000001</v>
      </c>
      <c r="AD113" s="73">
        <v>10612</v>
      </c>
      <c r="AE113" s="213">
        <v>1.1120892</v>
      </c>
      <c r="AF113" s="213">
        <v>3.3948187999999999</v>
      </c>
      <c r="AH113" s="90">
        <v>2006</v>
      </c>
      <c r="AI113" s="73">
        <v>11479</v>
      </c>
      <c r="AJ113" s="74">
        <v>56.129378000000003</v>
      </c>
      <c r="AK113" s="74">
        <v>51.044153000000001</v>
      </c>
      <c r="AL113" s="74">
        <v>51.044153000000001</v>
      </c>
      <c r="AM113" s="74">
        <v>63.188665</v>
      </c>
      <c r="AN113" s="74">
        <v>28.114795000000001</v>
      </c>
      <c r="AO113" s="74">
        <v>21.547266</v>
      </c>
      <c r="AP113" s="74">
        <v>82.246014000000002</v>
      </c>
      <c r="AQ113" s="74">
        <v>84.752129999999994</v>
      </c>
      <c r="AR113" s="74">
        <v>25.001089</v>
      </c>
      <c r="AS113" s="74">
        <v>8.5831358000000009</v>
      </c>
      <c r="AT113" s="73">
        <v>23580</v>
      </c>
      <c r="AU113" s="213">
        <v>1.2291394</v>
      </c>
      <c r="AV113" s="213">
        <v>2.7592566000000001</v>
      </c>
      <c r="AW113" s="74">
        <v>1.0082302999999999</v>
      </c>
      <c r="AY113" s="90">
        <v>2006</v>
      </c>
    </row>
    <row r="114" spans="2:51">
      <c r="B114" s="90">
        <v>2007</v>
      </c>
      <c r="C114" s="73">
        <v>4523</v>
      </c>
      <c r="D114" s="74">
        <v>43.685136</v>
      </c>
      <c r="E114" s="74">
        <v>49.101739999999999</v>
      </c>
      <c r="F114" s="74">
        <v>49.101739999999999</v>
      </c>
      <c r="G114" s="74">
        <v>60.393171000000002</v>
      </c>
      <c r="H114" s="74">
        <v>27.513159999999999</v>
      </c>
      <c r="I114" s="74">
        <v>21.200520999999998</v>
      </c>
      <c r="J114" s="74">
        <v>79.640725000000003</v>
      </c>
      <c r="K114" s="74">
        <v>82.422499999999999</v>
      </c>
      <c r="L114" s="74">
        <v>20.300718</v>
      </c>
      <c r="M114" s="74">
        <v>6.4093299000000004</v>
      </c>
      <c r="N114" s="73">
        <v>12695</v>
      </c>
      <c r="O114" s="213">
        <v>1.2926169999999999</v>
      </c>
      <c r="P114" s="213">
        <v>2.3180779</v>
      </c>
      <c r="R114" s="90">
        <v>2007</v>
      </c>
      <c r="S114" s="73">
        <v>6982</v>
      </c>
      <c r="T114" s="74">
        <v>66.660391000000004</v>
      </c>
      <c r="U114" s="74">
        <v>48.209775</v>
      </c>
      <c r="V114" s="74">
        <v>48.209775</v>
      </c>
      <c r="W114" s="74">
        <v>60.146476</v>
      </c>
      <c r="X114" s="74">
        <v>26.123571999999999</v>
      </c>
      <c r="Y114" s="74">
        <v>20.052258999999999</v>
      </c>
      <c r="Z114" s="74">
        <v>84.431252000000001</v>
      </c>
      <c r="AA114" s="74">
        <v>86.76961</v>
      </c>
      <c r="AB114" s="74">
        <v>28.292406</v>
      </c>
      <c r="AC114" s="74">
        <v>10.376756</v>
      </c>
      <c r="AD114" s="73">
        <v>10434</v>
      </c>
      <c r="AE114" s="213">
        <v>1.0744809</v>
      </c>
      <c r="AF114" s="213">
        <v>3.2348873999999999</v>
      </c>
      <c r="AH114" s="90">
        <v>2007</v>
      </c>
      <c r="AI114" s="73">
        <v>11505</v>
      </c>
      <c r="AJ114" s="74">
        <v>55.239142999999999</v>
      </c>
      <c r="AK114" s="74">
        <v>49.185367999999997</v>
      </c>
      <c r="AL114" s="74">
        <v>49.185367999999997</v>
      </c>
      <c r="AM114" s="74">
        <v>61.003115000000001</v>
      </c>
      <c r="AN114" s="74">
        <v>27.043534999999999</v>
      </c>
      <c r="AO114" s="74">
        <v>20.819156</v>
      </c>
      <c r="AP114" s="74">
        <v>82.547936000000007</v>
      </c>
      <c r="AQ114" s="74">
        <v>85.209199999999996</v>
      </c>
      <c r="AR114" s="74">
        <v>24.500617999999999</v>
      </c>
      <c r="AS114" s="74">
        <v>8.3457860999999998</v>
      </c>
      <c r="AT114" s="73">
        <v>23129</v>
      </c>
      <c r="AU114" s="213">
        <v>1.1841656</v>
      </c>
      <c r="AV114" s="213">
        <v>2.6579008000000002</v>
      </c>
      <c r="AW114" s="74">
        <v>1.0185017000000001</v>
      </c>
      <c r="AY114" s="90">
        <v>2007</v>
      </c>
    </row>
    <row r="115" spans="2:51">
      <c r="B115" s="90">
        <v>2008</v>
      </c>
      <c r="C115" s="73">
        <v>4733</v>
      </c>
      <c r="D115" s="74">
        <v>44.769010999999999</v>
      </c>
      <c r="E115" s="74">
        <v>49.646678000000001</v>
      </c>
      <c r="F115" s="74">
        <v>49.646678000000001</v>
      </c>
      <c r="G115" s="74">
        <v>61.149956000000003</v>
      </c>
      <c r="H115" s="74">
        <v>27.848953999999999</v>
      </c>
      <c r="I115" s="74">
        <v>21.548372000000001</v>
      </c>
      <c r="J115" s="74">
        <v>79.640533000000005</v>
      </c>
      <c r="K115" s="74">
        <v>82.723979999999997</v>
      </c>
      <c r="L115" s="74">
        <v>20.669025000000001</v>
      </c>
      <c r="M115" s="74">
        <v>6.4352532</v>
      </c>
      <c r="N115" s="73">
        <v>14138</v>
      </c>
      <c r="O115" s="213">
        <v>1.4099777</v>
      </c>
      <c r="P115" s="213">
        <v>2.5295982000000001</v>
      </c>
      <c r="R115" s="90">
        <v>2008</v>
      </c>
      <c r="S115" s="73">
        <v>7246</v>
      </c>
      <c r="T115" s="74">
        <v>67.864525999999998</v>
      </c>
      <c r="U115" s="74">
        <v>48.550131999999998</v>
      </c>
      <c r="V115" s="74">
        <v>48.550131999999998</v>
      </c>
      <c r="W115" s="74">
        <v>60.608730999999999</v>
      </c>
      <c r="X115" s="74">
        <v>26.235150999999998</v>
      </c>
      <c r="Y115" s="74">
        <v>20.003299999999999</v>
      </c>
      <c r="Z115" s="74">
        <v>84.630504000000002</v>
      </c>
      <c r="AA115" s="74">
        <v>86.900840000000002</v>
      </c>
      <c r="AB115" s="74">
        <v>28.113603000000001</v>
      </c>
      <c r="AC115" s="74">
        <v>10.292906</v>
      </c>
      <c r="AD115" s="73">
        <v>10298</v>
      </c>
      <c r="AE115" s="213">
        <v>1.0399961</v>
      </c>
      <c r="AF115" s="213">
        <v>3.216135</v>
      </c>
      <c r="AH115" s="90">
        <v>2008</v>
      </c>
      <c r="AI115" s="73">
        <v>11979</v>
      </c>
      <c r="AJ115" s="74">
        <v>56.373890000000003</v>
      </c>
      <c r="AK115" s="74">
        <v>49.538370999999998</v>
      </c>
      <c r="AL115" s="74">
        <v>49.538370999999998</v>
      </c>
      <c r="AM115" s="74">
        <v>61.481805999999999</v>
      </c>
      <c r="AN115" s="74">
        <v>27.233709999999999</v>
      </c>
      <c r="AO115" s="74">
        <v>20.932196000000001</v>
      </c>
      <c r="AP115" s="74">
        <v>82.659013000000002</v>
      </c>
      <c r="AQ115" s="74">
        <v>85.342410000000001</v>
      </c>
      <c r="AR115" s="74">
        <v>24.611180999999998</v>
      </c>
      <c r="AS115" s="74">
        <v>8.3218706999999998</v>
      </c>
      <c r="AT115" s="73">
        <v>24436</v>
      </c>
      <c r="AU115" s="213">
        <v>1.2261485999999999</v>
      </c>
      <c r="AV115" s="213">
        <v>2.7796579000000001</v>
      </c>
      <c r="AW115" s="74">
        <v>1.0225858000000001</v>
      </c>
      <c r="AY115" s="90">
        <v>2008</v>
      </c>
    </row>
    <row r="116" spans="2:51">
      <c r="B116" s="90">
        <v>2009</v>
      </c>
      <c r="C116" s="73">
        <v>4512</v>
      </c>
      <c r="D116" s="74">
        <v>41.774695000000001</v>
      </c>
      <c r="E116" s="74">
        <v>45.589356000000002</v>
      </c>
      <c r="F116" s="74">
        <v>45.589356000000002</v>
      </c>
      <c r="G116" s="74">
        <v>56.050587999999998</v>
      </c>
      <c r="H116" s="74">
        <v>25.645332</v>
      </c>
      <c r="I116" s="74">
        <v>19.858719000000001</v>
      </c>
      <c r="J116" s="74">
        <v>79.575925999999995</v>
      </c>
      <c r="K116" s="74">
        <v>82.658479999999997</v>
      </c>
      <c r="L116" s="74">
        <v>20.515619000000001</v>
      </c>
      <c r="M116" s="74">
        <v>6.2389381000000004</v>
      </c>
      <c r="N116" s="73">
        <v>13641</v>
      </c>
      <c r="O116" s="213">
        <v>1.3317017</v>
      </c>
      <c r="P116" s="213">
        <v>2.4258644999999999</v>
      </c>
      <c r="R116" s="90">
        <v>2009</v>
      </c>
      <c r="S116" s="73">
        <v>6704</v>
      </c>
      <c r="T116" s="74">
        <v>61.556227</v>
      </c>
      <c r="U116" s="74">
        <v>43.480524000000003</v>
      </c>
      <c r="V116" s="74">
        <v>43.480524000000003</v>
      </c>
      <c r="W116" s="74">
        <v>54.385182999999998</v>
      </c>
      <c r="X116" s="74">
        <v>23.394086000000001</v>
      </c>
      <c r="Y116" s="74">
        <v>17.857849999999999</v>
      </c>
      <c r="Z116" s="74">
        <v>84.911531999999994</v>
      </c>
      <c r="AA116" s="74">
        <v>87.274590000000003</v>
      </c>
      <c r="AB116" s="74">
        <v>27.713930999999999</v>
      </c>
      <c r="AC116" s="74">
        <v>9.7954413000000002</v>
      </c>
      <c r="AD116" s="73">
        <v>9010</v>
      </c>
      <c r="AE116" s="213">
        <v>0.89172929999999995</v>
      </c>
      <c r="AF116" s="213">
        <v>2.7505150999999999</v>
      </c>
      <c r="AH116" s="90">
        <v>2009</v>
      </c>
      <c r="AI116" s="73">
        <v>11216</v>
      </c>
      <c r="AJ116" s="74">
        <v>51.706524999999999</v>
      </c>
      <c r="AK116" s="74">
        <v>44.930169999999997</v>
      </c>
      <c r="AL116" s="74">
        <v>44.930169999999997</v>
      </c>
      <c r="AM116" s="74">
        <v>55.767367</v>
      </c>
      <c r="AN116" s="74">
        <v>24.686679999999999</v>
      </c>
      <c r="AO116" s="74">
        <v>19.000761000000001</v>
      </c>
      <c r="AP116" s="74">
        <v>82.765203999999997</v>
      </c>
      <c r="AQ116" s="74">
        <v>85.562740000000005</v>
      </c>
      <c r="AR116" s="74">
        <v>24.285993000000001</v>
      </c>
      <c r="AS116" s="74">
        <v>7.9681727999999996</v>
      </c>
      <c r="AT116" s="73">
        <v>22651</v>
      </c>
      <c r="AU116" s="213">
        <v>1.1132218</v>
      </c>
      <c r="AV116" s="213">
        <v>2.5453708000000002</v>
      </c>
      <c r="AW116" s="74">
        <v>1.0485005999999999</v>
      </c>
      <c r="AY116" s="90">
        <v>2009</v>
      </c>
    </row>
    <row r="117" spans="2:51">
      <c r="B117" s="90">
        <v>2010</v>
      </c>
      <c r="C117" s="73">
        <v>4331</v>
      </c>
      <c r="D117" s="74">
        <v>39.488208999999998</v>
      </c>
      <c r="E117" s="74">
        <v>42.020363000000003</v>
      </c>
      <c r="F117" s="74">
        <v>42.020363000000003</v>
      </c>
      <c r="G117" s="74">
        <v>51.812026000000003</v>
      </c>
      <c r="H117" s="74">
        <v>23.577579</v>
      </c>
      <c r="I117" s="74">
        <v>18.213913000000002</v>
      </c>
      <c r="J117" s="74">
        <v>79.995613000000006</v>
      </c>
      <c r="K117" s="74">
        <v>83.04419</v>
      </c>
      <c r="L117" s="74">
        <v>20.028672</v>
      </c>
      <c r="M117" s="74">
        <v>5.8937999999999997</v>
      </c>
      <c r="N117" s="73">
        <v>12142</v>
      </c>
      <c r="O117" s="213">
        <v>1.167932</v>
      </c>
      <c r="P117" s="213">
        <v>2.1686325000000002</v>
      </c>
      <c r="R117" s="90">
        <v>2010</v>
      </c>
      <c r="S117" s="73">
        <v>6869</v>
      </c>
      <c r="T117" s="74">
        <v>62.084691999999997</v>
      </c>
      <c r="U117" s="74">
        <v>43.165221000000003</v>
      </c>
      <c r="V117" s="74">
        <v>43.165221000000003</v>
      </c>
      <c r="W117" s="74">
        <v>53.912832000000002</v>
      </c>
      <c r="X117" s="74">
        <v>23.405438</v>
      </c>
      <c r="Y117" s="74">
        <v>18.054324000000001</v>
      </c>
      <c r="Z117" s="74">
        <v>84.722958000000006</v>
      </c>
      <c r="AA117" s="74">
        <v>87.382059999999996</v>
      </c>
      <c r="AB117" s="74">
        <v>28.768270999999999</v>
      </c>
      <c r="AC117" s="74">
        <v>9.8143993999999992</v>
      </c>
      <c r="AD117" s="73">
        <v>10619</v>
      </c>
      <c r="AE117" s="213">
        <v>1.0347672999999999</v>
      </c>
      <c r="AF117" s="213">
        <v>3.3144395000000002</v>
      </c>
      <c r="AH117" s="90">
        <v>2010</v>
      </c>
      <c r="AI117" s="73">
        <v>11200</v>
      </c>
      <c r="AJ117" s="74">
        <v>50.835726000000001</v>
      </c>
      <c r="AK117" s="74">
        <v>43.231363000000002</v>
      </c>
      <c r="AL117" s="74">
        <v>43.231363000000002</v>
      </c>
      <c r="AM117" s="74">
        <v>53.727330000000002</v>
      </c>
      <c r="AN117" s="74">
        <v>23.774090999999999</v>
      </c>
      <c r="AO117" s="74">
        <v>18.369346</v>
      </c>
      <c r="AP117" s="74">
        <v>82.894910999999993</v>
      </c>
      <c r="AQ117" s="74">
        <v>85.823639999999997</v>
      </c>
      <c r="AR117" s="74">
        <v>24.614844000000002</v>
      </c>
      <c r="AS117" s="74">
        <v>7.8063468</v>
      </c>
      <c r="AT117" s="73">
        <v>22761</v>
      </c>
      <c r="AU117" s="213">
        <v>1.1017813000000001</v>
      </c>
      <c r="AV117" s="213">
        <v>2.5856604000000001</v>
      </c>
      <c r="AW117" s="74">
        <v>0.97347729999999999</v>
      </c>
      <c r="AY117" s="90">
        <v>2010</v>
      </c>
    </row>
    <row r="118" spans="2:51">
      <c r="B118" s="90">
        <v>2011</v>
      </c>
      <c r="C118" s="73">
        <v>4424</v>
      </c>
      <c r="D118" s="74">
        <v>39.790492</v>
      </c>
      <c r="E118" s="74">
        <v>41.43206</v>
      </c>
      <c r="F118" s="74">
        <v>41.43206</v>
      </c>
      <c r="G118" s="74">
        <v>51.037348999999999</v>
      </c>
      <c r="H118" s="74">
        <v>23.206232</v>
      </c>
      <c r="I118" s="74">
        <v>17.929386000000001</v>
      </c>
      <c r="J118" s="74">
        <v>80.188969</v>
      </c>
      <c r="K118" s="74">
        <v>83.277780000000007</v>
      </c>
      <c r="L118" s="74">
        <v>20.220303000000001</v>
      </c>
      <c r="M118" s="74">
        <v>5.8728262000000004</v>
      </c>
      <c r="N118" s="73">
        <v>12041</v>
      </c>
      <c r="O118" s="213">
        <v>1.1434751000000001</v>
      </c>
      <c r="P118" s="213">
        <v>2.2146485999999999</v>
      </c>
      <c r="R118" s="90">
        <v>2011</v>
      </c>
      <c r="S118" s="73">
        <v>6821</v>
      </c>
      <c r="T118" s="74">
        <v>60.783529000000001</v>
      </c>
      <c r="U118" s="74">
        <v>41.465353</v>
      </c>
      <c r="V118" s="74">
        <v>41.465353</v>
      </c>
      <c r="W118" s="74">
        <v>51.879055999999999</v>
      </c>
      <c r="X118" s="74">
        <v>22.305246</v>
      </c>
      <c r="Y118" s="74">
        <v>17.096178999999999</v>
      </c>
      <c r="Z118" s="74">
        <v>85.027122000000006</v>
      </c>
      <c r="AA118" s="74">
        <v>87.580939999999998</v>
      </c>
      <c r="AB118" s="74">
        <v>28.710329000000002</v>
      </c>
      <c r="AC118" s="74">
        <v>9.5262702000000008</v>
      </c>
      <c r="AD118" s="73">
        <v>9550</v>
      </c>
      <c r="AE118" s="213">
        <v>0.91792830000000003</v>
      </c>
      <c r="AF118" s="213">
        <v>2.9207215</v>
      </c>
      <c r="AH118" s="90">
        <v>2011</v>
      </c>
      <c r="AI118" s="73">
        <v>11245</v>
      </c>
      <c r="AJ118" s="74">
        <v>50.335667000000001</v>
      </c>
      <c r="AK118" s="74">
        <v>42.003847999999998</v>
      </c>
      <c r="AL118" s="74">
        <v>42.003847999999998</v>
      </c>
      <c r="AM118" s="74">
        <v>52.215381999999998</v>
      </c>
      <c r="AN118" s="74">
        <v>22.999945</v>
      </c>
      <c r="AO118" s="74">
        <v>17.714400999999999</v>
      </c>
      <c r="AP118" s="74">
        <v>83.123699000000002</v>
      </c>
      <c r="AQ118" s="74">
        <v>86.016019999999997</v>
      </c>
      <c r="AR118" s="74">
        <v>24.640094999999999</v>
      </c>
      <c r="AS118" s="74">
        <v>7.6532001000000003</v>
      </c>
      <c r="AT118" s="73">
        <v>21591</v>
      </c>
      <c r="AU118" s="213">
        <v>1.0313821999999999</v>
      </c>
      <c r="AV118" s="213">
        <v>2.4798087</v>
      </c>
      <c r="AW118" s="74">
        <v>0.99919709999999995</v>
      </c>
      <c r="AY118" s="90">
        <v>2011</v>
      </c>
    </row>
    <row r="119" spans="2:51">
      <c r="B119" s="90">
        <v>2012</v>
      </c>
      <c r="C119" s="73">
        <v>4248</v>
      </c>
      <c r="D119" s="74">
        <v>37.549790999999999</v>
      </c>
      <c r="E119" s="74">
        <v>38.229396000000001</v>
      </c>
      <c r="F119" s="74">
        <v>38.229396000000001</v>
      </c>
      <c r="G119" s="74">
        <v>47.119653</v>
      </c>
      <c r="H119" s="74">
        <v>21.504581999999999</v>
      </c>
      <c r="I119" s="74">
        <v>16.68683</v>
      </c>
      <c r="J119" s="74">
        <v>80.142420000000001</v>
      </c>
      <c r="K119" s="74">
        <v>83.388890000000004</v>
      </c>
      <c r="L119" s="74">
        <v>20.215095000000002</v>
      </c>
      <c r="M119" s="74">
        <v>5.6795999999999998</v>
      </c>
      <c r="N119" s="73">
        <v>12209</v>
      </c>
      <c r="O119" s="213">
        <v>1.1403213000000001</v>
      </c>
      <c r="P119" s="213">
        <v>2.3086247000000002</v>
      </c>
      <c r="R119" s="90">
        <v>2012</v>
      </c>
      <c r="S119" s="73">
        <v>6537</v>
      </c>
      <c r="T119" s="74">
        <v>57.239244999999997</v>
      </c>
      <c r="U119" s="74">
        <v>39.007334999999998</v>
      </c>
      <c r="V119" s="74">
        <v>39.007334999999998</v>
      </c>
      <c r="W119" s="74">
        <v>48.666060999999999</v>
      </c>
      <c r="X119" s="74">
        <v>21.15278</v>
      </c>
      <c r="Y119" s="74">
        <v>16.216515000000001</v>
      </c>
      <c r="Z119" s="74">
        <v>84.733517000000006</v>
      </c>
      <c r="AA119" s="74">
        <v>87.409350000000003</v>
      </c>
      <c r="AB119" s="74">
        <v>28.392112999999998</v>
      </c>
      <c r="AC119" s="74">
        <v>9.0409936000000002</v>
      </c>
      <c r="AD119" s="73">
        <v>10158</v>
      </c>
      <c r="AE119" s="213">
        <v>0.95925269999999996</v>
      </c>
      <c r="AF119" s="213">
        <v>3.1791635999999999</v>
      </c>
      <c r="AH119" s="90">
        <v>2012</v>
      </c>
      <c r="AI119" s="73">
        <v>10785</v>
      </c>
      <c r="AJ119" s="74">
        <v>47.441074</v>
      </c>
      <c r="AK119" s="74">
        <v>39.118889000000003</v>
      </c>
      <c r="AL119" s="74">
        <v>39.118889000000003</v>
      </c>
      <c r="AM119" s="74">
        <v>48.566488999999997</v>
      </c>
      <c r="AN119" s="74">
        <v>21.552038</v>
      </c>
      <c r="AO119" s="74">
        <v>16.633177</v>
      </c>
      <c r="AP119" s="74">
        <v>82.925173999999998</v>
      </c>
      <c r="AQ119" s="74">
        <v>85.962639999999993</v>
      </c>
      <c r="AR119" s="74">
        <v>24.490213000000001</v>
      </c>
      <c r="AS119" s="74">
        <v>7.3318468000000001</v>
      </c>
      <c r="AT119" s="73">
        <v>22367</v>
      </c>
      <c r="AU119" s="213">
        <v>1.0502849999999999</v>
      </c>
      <c r="AV119" s="213">
        <v>2.6364955000000001</v>
      </c>
      <c r="AW119" s="74">
        <v>0.98005659999999994</v>
      </c>
      <c r="AY119" s="90">
        <v>2012</v>
      </c>
    </row>
    <row r="120" spans="2:51">
      <c r="B120" s="90">
        <v>2013</v>
      </c>
      <c r="C120" s="73">
        <v>4184</v>
      </c>
      <c r="D120" s="74">
        <v>36.363115000000001</v>
      </c>
      <c r="E120" s="74">
        <v>36.283394999999999</v>
      </c>
      <c r="F120" s="74">
        <v>36.283394999999999</v>
      </c>
      <c r="G120" s="74">
        <v>44.817464000000001</v>
      </c>
      <c r="H120" s="74">
        <v>20.281458000000001</v>
      </c>
      <c r="I120" s="74">
        <v>15.706341</v>
      </c>
      <c r="J120" s="74">
        <v>80.710187000000005</v>
      </c>
      <c r="K120" s="74">
        <v>83.780349999999999</v>
      </c>
      <c r="L120" s="74">
        <v>19.712603000000001</v>
      </c>
      <c r="M120" s="74">
        <v>5.4954292000000002</v>
      </c>
      <c r="N120" s="73">
        <v>10897</v>
      </c>
      <c r="O120" s="213">
        <v>1.0015254</v>
      </c>
      <c r="P120" s="213">
        <v>2.0224384999999998</v>
      </c>
      <c r="R120" s="90">
        <v>2013</v>
      </c>
      <c r="S120" s="73">
        <v>6386</v>
      </c>
      <c r="T120" s="74">
        <v>54.947684000000002</v>
      </c>
      <c r="U120" s="74">
        <v>37.029353</v>
      </c>
      <c r="V120" s="74">
        <v>37.029353</v>
      </c>
      <c r="W120" s="74">
        <v>46.308554000000001</v>
      </c>
      <c r="X120" s="74">
        <v>19.980995</v>
      </c>
      <c r="Y120" s="74">
        <v>15.301532</v>
      </c>
      <c r="Z120" s="74">
        <v>85.081740999999994</v>
      </c>
      <c r="AA120" s="74">
        <v>87.681560000000005</v>
      </c>
      <c r="AB120" s="74">
        <v>28.311757</v>
      </c>
      <c r="AC120" s="74">
        <v>8.8532136000000001</v>
      </c>
      <c r="AD120" s="73">
        <v>9203</v>
      </c>
      <c r="AE120" s="213">
        <v>0.85399570000000002</v>
      </c>
      <c r="AF120" s="213">
        <v>2.8140805000000002</v>
      </c>
      <c r="AH120" s="90">
        <v>2013</v>
      </c>
      <c r="AI120" s="73">
        <v>10570</v>
      </c>
      <c r="AJ120" s="74">
        <v>45.701923999999998</v>
      </c>
      <c r="AK120" s="74">
        <v>37.097422999999999</v>
      </c>
      <c r="AL120" s="74">
        <v>37.097422999999999</v>
      </c>
      <c r="AM120" s="74">
        <v>46.157452999999997</v>
      </c>
      <c r="AN120" s="74">
        <v>20.328543</v>
      </c>
      <c r="AO120" s="74">
        <v>15.661655</v>
      </c>
      <c r="AP120" s="74">
        <v>83.351816999999997</v>
      </c>
      <c r="AQ120" s="74">
        <v>86.257090000000005</v>
      </c>
      <c r="AR120" s="74">
        <v>24.142893000000001</v>
      </c>
      <c r="AS120" s="74">
        <v>7.1289826999999999</v>
      </c>
      <c r="AT120" s="73">
        <v>20100</v>
      </c>
      <c r="AU120" s="213">
        <v>0.92811480000000002</v>
      </c>
      <c r="AV120" s="213">
        <v>2.3214478000000001</v>
      </c>
      <c r="AW120" s="74">
        <v>0.97985500000000003</v>
      </c>
      <c r="AY120" s="90">
        <v>2013</v>
      </c>
    </row>
    <row r="121" spans="2:51">
      <c r="B121" s="90">
        <v>2014</v>
      </c>
      <c r="C121" s="73">
        <v>4270</v>
      </c>
      <c r="D121" s="74">
        <v>36.596175000000002</v>
      </c>
      <c r="E121" s="74">
        <v>35.766976999999997</v>
      </c>
      <c r="F121" s="74">
        <v>35.766976999999997</v>
      </c>
      <c r="G121" s="74">
        <v>44.084350999999998</v>
      </c>
      <c r="H121" s="74">
        <v>20.0594</v>
      </c>
      <c r="I121" s="74">
        <v>15.537532000000001</v>
      </c>
      <c r="J121" s="74">
        <v>80.604356999999993</v>
      </c>
      <c r="K121" s="74">
        <v>83.773439999999994</v>
      </c>
      <c r="L121" s="74">
        <v>19.666543999999998</v>
      </c>
      <c r="M121" s="74">
        <v>5.4347133999999997</v>
      </c>
      <c r="N121" s="73">
        <v>11243</v>
      </c>
      <c r="O121" s="213">
        <v>1.0201331</v>
      </c>
      <c r="P121" s="213">
        <v>2.0475994000000002</v>
      </c>
      <c r="R121" s="90">
        <v>2014</v>
      </c>
      <c r="S121" s="73">
        <v>6475</v>
      </c>
      <c r="T121" s="74">
        <v>54.836632999999999</v>
      </c>
      <c r="U121" s="74">
        <v>36.546211999999997</v>
      </c>
      <c r="V121" s="74">
        <v>36.546211999999997</v>
      </c>
      <c r="W121" s="74">
        <v>45.731949999999998</v>
      </c>
      <c r="X121" s="74">
        <v>19.733150999999999</v>
      </c>
      <c r="Y121" s="74">
        <v>15.166833</v>
      </c>
      <c r="Z121" s="74">
        <v>85.281543999999997</v>
      </c>
      <c r="AA121" s="74">
        <v>87.983779999999996</v>
      </c>
      <c r="AB121" s="74">
        <v>27.569616</v>
      </c>
      <c r="AC121" s="74">
        <v>8.5795680000000001</v>
      </c>
      <c r="AD121" s="73">
        <v>9303</v>
      </c>
      <c r="AE121" s="213">
        <v>0.84999009999999997</v>
      </c>
      <c r="AF121" s="213">
        <v>2.7831545000000002</v>
      </c>
      <c r="AH121" s="90">
        <v>2014</v>
      </c>
      <c r="AI121" s="73">
        <v>10745</v>
      </c>
      <c r="AJ121" s="74">
        <v>45.770760000000003</v>
      </c>
      <c r="AK121" s="74">
        <v>36.633073000000003</v>
      </c>
      <c r="AL121" s="74">
        <v>36.633073000000003</v>
      </c>
      <c r="AM121" s="74">
        <v>45.553283</v>
      </c>
      <c r="AN121" s="74">
        <v>20.107213000000002</v>
      </c>
      <c r="AO121" s="74">
        <v>15.52272</v>
      </c>
      <c r="AP121" s="74">
        <v>83.423119999999997</v>
      </c>
      <c r="AQ121" s="74">
        <v>86.409090000000006</v>
      </c>
      <c r="AR121" s="74">
        <v>23.773175999999999</v>
      </c>
      <c r="AS121" s="74">
        <v>6.9755061999999999</v>
      </c>
      <c r="AT121" s="73">
        <v>20546</v>
      </c>
      <c r="AU121" s="213">
        <v>0.93535699999999999</v>
      </c>
      <c r="AV121" s="213">
        <v>2.3259368</v>
      </c>
      <c r="AW121" s="74">
        <v>0.9786781</v>
      </c>
      <c r="AY121" s="90">
        <v>2014</v>
      </c>
    </row>
    <row r="122" spans="2:51">
      <c r="B122" s="90">
        <v>2015</v>
      </c>
      <c r="C122" s="73">
        <v>4367</v>
      </c>
      <c r="D122" s="74">
        <v>36.921951999999997</v>
      </c>
      <c r="E122" s="74">
        <v>35.251871000000001</v>
      </c>
      <c r="F122" s="74">
        <v>35.251871000000001</v>
      </c>
      <c r="G122" s="74">
        <v>43.585963</v>
      </c>
      <c r="H122" s="74">
        <v>19.735693999999999</v>
      </c>
      <c r="I122" s="74">
        <v>15.32526</v>
      </c>
      <c r="J122" s="74">
        <v>80.967253999999997</v>
      </c>
      <c r="K122" s="74">
        <v>84.146630000000002</v>
      </c>
      <c r="L122" s="74">
        <v>19.736961000000001</v>
      </c>
      <c r="M122" s="74">
        <v>5.3637446999999998</v>
      </c>
      <c r="N122" s="73">
        <v>11121</v>
      </c>
      <c r="O122" s="213">
        <v>0.99651719999999999</v>
      </c>
      <c r="P122" s="213">
        <v>1.9645598</v>
      </c>
      <c r="R122" s="90">
        <v>2015</v>
      </c>
      <c r="S122" s="73">
        <v>6506</v>
      </c>
      <c r="T122" s="74">
        <v>54.269385</v>
      </c>
      <c r="U122" s="74">
        <v>35.715116000000002</v>
      </c>
      <c r="V122" s="74">
        <v>35.715116000000002</v>
      </c>
      <c r="W122" s="74">
        <v>44.837865000000001</v>
      </c>
      <c r="X122" s="74">
        <v>19.128712</v>
      </c>
      <c r="Y122" s="74">
        <v>14.686534</v>
      </c>
      <c r="Z122" s="74">
        <v>85.624038999999996</v>
      </c>
      <c r="AA122" s="74">
        <v>88.211590000000001</v>
      </c>
      <c r="AB122" s="74">
        <v>27.626327</v>
      </c>
      <c r="AC122" s="74">
        <v>8.3648331999999996</v>
      </c>
      <c r="AD122" s="73">
        <v>8246</v>
      </c>
      <c r="AE122" s="213">
        <v>0.74231360000000002</v>
      </c>
      <c r="AF122" s="213">
        <v>2.4583297000000002</v>
      </c>
      <c r="AH122" s="90">
        <v>2015</v>
      </c>
      <c r="AI122" s="73">
        <v>10873</v>
      </c>
      <c r="AJ122" s="74">
        <v>45.654192000000002</v>
      </c>
      <c r="AK122" s="74">
        <v>35.925001999999999</v>
      </c>
      <c r="AL122" s="74">
        <v>35.925001999999999</v>
      </c>
      <c r="AM122" s="74">
        <v>44.809106999999997</v>
      </c>
      <c r="AN122" s="74">
        <v>19.626311000000001</v>
      </c>
      <c r="AO122" s="74">
        <v>15.163686999999999</v>
      </c>
      <c r="AP122" s="74">
        <v>83.753702000000004</v>
      </c>
      <c r="AQ122" s="74">
        <v>86.642060000000001</v>
      </c>
      <c r="AR122" s="74">
        <v>23.804624</v>
      </c>
      <c r="AS122" s="74">
        <v>6.8299884000000004</v>
      </c>
      <c r="AT122" s="73">
        <v>19367</v>
      </c>
      <c r="AU122" s="213">
        <v>0.8697085</v>
      </c>
      <c r="AV122" s="213">
        <v>2.1482798000000001</v>
      </c>
      <c r="AW122" s="74">
        <v>0.98702939999999995</v>
      </c>
      <c r="AY122" s="90">
        <v>2015</v>
      </c>
    </row>
    <row r="123" spans="2:51">
      <c r="B123" s="90">
        <v>2016</v>
      </c>
      <c r="C123" s="73">
        <v>4260</v>
      </c>
      <c r="D123" s="74">
        <v>35.491011999999998</v>
      </c>
      <c r="E123" s="74">
        <v>33.312513000000003</v>
      </c>
      <c r="F123" s="74">
        <v>33.312513000000003</v>
      </c>
      <c r="G123" s="74">
        <v>40.862825000000001</v>
      </c>
      <c r="H123" s="74">
        <v>18.908287000000001</v>
      </c>
      <c r="I123" s="74">
        <v>14.728436</v>
      </c>
      <c r="J123" s="74">
        <v>80.201173999999995</v>
      </c>
      <c r="K123" s="74">
        <v>83.161289999999994</v>
      </c>
      <c r="L123" s="74">
        <v>19.379491999999999</v>
      </c>
      <c r="M123" s="74">
        <v>5.1777575000000002</v>
      </c>
      <c r="N123" s="73">
        <v>11929</v>
      </c>
      <c r="O123" s="213">
        <v>1.0544372</v>
      </c>
      <c r="P123" s="213">
        <v>2.1376067999999999</v>
      </c>
      <c r="R123" s="90">
        <v>2016</v>
      </c>
      <c r="S123" s="73">
        <v>6242</v>
      </c>
      <c r="T123" s="74">
        <v>51.214863999999999</v>
      </c>
      <c r="U123" s="74">
        <v>33.962110000000003</v>
      </c>
      <c r="V123" s="74">
        <v>33.962110000000003</v>
      </c>
      <c r="W123" s="74">
        <v>42.405346999999999</v>
      </c>
      <c r="X123" s="74">
        <v>18.475453999999999</v>
      </c>
      <c r="Y123" s="74">
        <v>14.251046000000001</v>
      </c>
      <c r="Z123" s="74">
        <v>85.012175999999997</v>
      </c>
      <c r="AA123" s="74">
        <v>88.065160000000006</v>
      </c>
      <c r="AB123" s="74">
        <v>27.866071000000002</v>
      </c>
      <c r="AC123" s="74">
        <v>8.1169296000000006</v>
      </c>
      <c r="AD123" s="73">
        <v>10306</v>
      </c>
      <c r="AE123" s="213">
        <v>0.91294180000000003</v>
      </c>
      <c r="AF123" s="213">
        <v>3.0959175999999999</v>
      </c>
      <c r="AH123" s="90">
        <v>2016</v>
      </c>
      <c r="AI123" s="73">
        <v>10502</v>
      </c>
      <c r="AJ123" s="74">
        <v>43.413006000000003</v>
      </c>
      <c r="AK123" s="74">
        <v>34.096091000000001</v>
      </c>
      <c r="AL123" s="74">
        <v>34.096091000000001</v>
      </c>
      <c r="AM123" s="74">
        <v>42.255876000000001</v>
      </c>
      <c r="AN123" s="74">
        <v>18.893028000000001</v>
      </c>
      <c r="AO123" s="74">
        <v>14.650130000000001</v>
      </c>
      <c r="AP123" s="74">
        <v>83.060654999999997</v>
      </c>
      <c r="AQ123" s="74">
        <v>86.290980000000005</v>
      </c>
      <c r="AR123" s="74">
        <v>23.662745999999999</v>
      </c>
      <c r="AS123" s="74">
        <v>6.5977283</v>
      </c>
      <c r="AT123" s="73">
        <v>22235</v>
      </c>
      <c r="AU123" s="213">
        <v>0.98376580000000002</v>
      </c>
      <c r="AV123" s="213">
        <v>2.4956675000000001</v>
      </c>
      <c r="AW123" s="74">
        <v>0.98087290000000005</v>
      </c>
      <c r="AY123" s="90">
        <v>2016</v>
      </c>
    </row>
    <row r="124" spans="2:51">
      <c r="B124" s="90">
        <v>2017</v>
      </c>
      <c r="C124" s="73">
        <v>4330</v>
      </c>
      <c r="D124" s="74">
        <v>35.479542000000002</v>
      </c>
      <c r="E124" s="74">
        <v>32.791325000000001</v>
      </c>
      <c r="F124" s="74">
        <v>32.791325000000001</v>
      </c>
      <c r="G124" s="74">
        <v>40.357402999999998</v>
      </c>
      <c r="H124" s="74">
        <v>18.514158999999999</v>
      </c>
      <c r="I124" s="74">
        <v>14.460735</v>
      </c>
      <c r="J124" s="74">
        <v>80.592978000000002</v>
      </c>
      <c r="K124" s="74">
        <v>83.878879999999995</v>
      </c>
      <c r="L124" s="74">
        <v>19.839632999999999</v>
      </c>
      <c r="M124" s="74">
        <v>5.1815952000000003</v>
      </c>
      <c r="N124" s="73">
        <v>12133</v>
      </c>
      <c r="O124" s="213">
        <v>1.0560491000000001</v>
      </c>
      <c r="P124" s="213">
        <v>2.1524013000000002</v>
      </c>
      <c r="R124" s="90">
        <v>2017</v>
      </c>
      <c r="S124" s="73">
        <v>5923</v>
      </c>
      <c r="T124" s="74">
        <v>47.804735000000001</v>
      </c>
      <c r="U124" s="74">
        <v>31.769618000000001</v>
      </c>
      <c r="V124" s="74">
        <v>31.769618000000001</v>
      </c>
      <c r="W124" s="74">
        <v>39.588152999999998</v>
      </c>
      <c r="X124" s="74">
        <v>17.281867999999999</v>
      </c>
      <c r="Y124" s="74">
        <v>13.301812</v>
      </c>
      <c r="Z124" s="74">
        <v>85.022285999999994</v>
      </c>
      <c r="AA124" s="74">
        <v>87.958330000000004</v>
      </c>
      <c r="AB124" s="74">
        <v>26.526042</v>
      </c>
      <c r="AC124" s="74">
        <v>7.5472419000000004</v>
      </c>
      <c r="AD124" s="73">
        <v>9417</v>
      </c>
      <c r="AE124" s="213">
        <v>0.82100399999999996</v>
      </c>
      <c r="AF124" s="213">
        <v>2.8103820000000002</v>
      </c>
      <c r="AH124" s="90">
        <v>2017</v>
      </c>
      <c r="AI124" s="73">
        <v>10253</v>
      </c>
      <c r="AJ124" s="74">
        <v>41.688687000000002</v>
      </c>
      <c r="AK124" s="74">
        <v>32.475152999999999</v>
      </c>
      <c r="AL124" s="74">
        <v>32.475152999999999</v>
      </c>
      <c r="AM124" s="74">
        <v>40.240554000000003</v>
      </c>
      <c r="AN124" s="74">
        <v>17.978964000000001</v>
      </c>
      <c r="AO124" s="74">
        <v>13.946356</v>
      </c>
      <c r="AP124" s="74">
        <v>83.151970000000006</v>
      </c>
      <c r="AQ124" s="74">
        <v>86.312640000000002</v>
      </c>
      <c r="AR124" s="74">
        <v>23.220998999999999</v>
      </c>
      <c r="AS124" s="74">
        <v>6.3272937999999996</v>
      </c>
      <c r="AT124" s="73">
        <v>21550</v>
      </c>
      <c r="AU124" s="213">
        <v>0.9386236</v>
      </c>
      <c r="AV124" s="213">
        <v>2.3977080000000002</v>
      </c>
      <c r="AW124" s="74">
        <v>1.0321598999999999</v>
      </c>
      <c r="AY124" s="90">
        <v>2017</v>
      </c>
    </row>
    <row r="125" spans="2:51">
      <c r="B125" s="90">
        <v>2018</v>
      </c>
      <c r="C125" s="73">
        <v>4206</v>
      </c>
      <c r="D125" s="74">
        <v>33.942518</v>
      </c>
      <c r="E125" s="74">
        <v>30.876750000000001</v>
      </c>
      <c r="F125" s="74">
        <v>30.876750000000001</v>
      </c>
      <c r="G125" s="74">
        <v>37.917645</v>
      </c>
      <c r="H125" s="74">
        <v>17.637991</v>
      </c>
      <c r="I125" s="74">
        <v>13.835974999999999</v>
      </c>
      <c r="J125" s="74">
        <v>80.082262999999998</v>
      </c>
      <c r="K125" s="74">
        <v>83.2</v>
      </c>
      <c r="L125" s="74">
        <v>19.603822000000001</v>
      </c>
      <c r="M125" s="74">
        <v>5.0509781</v>
      </c>
      <c r="N125" s="73">
        <v>12552</v>
      </c>
      <c r="O125" s="213">
        <v>1.0772435</v>
      </c>
      <c r="P125" s="213">
        <v>2.2488055</v>
      </c>
      <c r="R125" s="90">
        <v>2018</v>
      </c>
      <c r="S125" s="73">
        <v>5873</v>
      </c>
      <c r="T125" s="74">
        <v>46.703386999999999</v>
      </c>
      <c r="U125" s="74">
        <v>30.902432999999998</v>
      </c>
      <c r="V125" s="74">
        <v>30.902432999999998</v>
      </c>
      <c r="W125" s="74">
        <v>38.573856999999997</v>
      </c>
      <c r="X125" s="74">
        <v>16.856047</v>
      </c>
      <c r="Y125" s="74">
        <v>13.038282000000001</v>
      </c>
      <c r="Z125" s="74">
        <v>84.956411000000003</v>
      </c>
      <c r="AA125" s="74">
        <v>88.001710000000003</v>
      </c>
      <c r="AB125" s="74">
        <v>27.611660000000001</v>
      </c>
      <c r="AC125" s="74">
        <v>7.6445474000000004</v>
      </c>
      <c r="AD125" s="73">
        <v>9473</v>
      </c>
      <c r="AE125" s="213">
        <v>0.81419909999999995</v>
      </c>
      <c r="AF125" s="213">
        <v>2.8743340000000002</v>
      </c>
      <c r="AH125" s="90">
        <v>2018</v>
      </c>
      <c r="AI125" s="73">
        <v>10079</v>
      </c>
      <c r="AJ125" s="74">
        <v>40.369864999999997</v>
      </c>
      <c r="AK125" s="74">
        <v>31.215475999999999</v>
      </c>
      <c r="AL125" s="74">
        <v>31.215475999999999</v>
      </c>
      <c r="AM125" s="74">
        <v>38.687842000000003</v>
      </c>
      <c r="AN125" s="74">
        <v>17.387806000000001</v>
      </c>
      <c r="AO125" s="74">
        <v>13.548966999999999</v>
      </c>
      <c r="AP125" s="74">
        <v>82.922413000000006</v>
      </c>
      <c r="AQ125" s="74">
        <v>86.159400000000005</v>
      </c>
      <c r="AR125" s="74">
        <v>23.590403999999999</v>
      </c>
      <c r="AS125" s="74">
        <v>6.2955582999999997</v>
      </c>
      <c r="AT125" s="73">
        <v>22025</v>
      </c>
      <c r="AU125" s="213">
        <v>0.94581850000000001</v>
      </c>
      <c r="AV125" s="213">
        <v>2.4810332000000002</v>
      </c>
      <c r="AW125" s="74">
        <v>0.99916890000000003</v>
      </c>
      <c r="AY125" s="90">
        <v>2018</v>
      </c>
    </row>
    <row r="126" spans="2:51">
      <c r="B126" s="90">
        <v>2019</v>
      </c>
      <c r="C126" s="73">
        <v>4070</v>
      </c>
      <c r="D126" s="74">
        <v>32.354695</v>
      </c>
      <c r="E126" s="74">
        <v>29.007766</v>
      </c>
      <c r="F126" s="74">
        <v>29.007766</v>
      </c>
      <c r="G126" s="74">
        <v>35.599466</v>
      </c>
      <c r="H126" s="74">
        <v>16.607817000000001</v>
      </c>
      <c r="I126" s="74">
        <v>13.078849999999999</v>
      </c>
      <c r="J126" s="74">
        <v>80.104668000000004</v>
      </c>
      <c r="K126" s="74">
        <v>83.212900000000005</v>
      </c>
      <c r="L126" s="74">
        <v>18.969937000000002</v>
      </c>
      <c r="M126" s="74">
        <v>4.6949981999999997</v>
      </c>
      <c r="N126" s="73">
        <v>12699</v>
      </c>
      <c r="O126" s="213">
        <v>1.0754029000000001</v>
      </c>
      <c r="P126" s="213">
        <v>2.1999133999999998</v>
      </c>
      <c r="R126" s="90">
        <v>2019</v>
      </c>
      <c r="S126" s="73">
        <v>5749</v>
      </c>
      <c r="T126" s="74">
        <v>45.051684999999999</v>
      </c>
      <c r="U126" s="74">
        <v>29.541867</v>
      </c>
      <c r="V126" s="74">
        <v>29.541867</v>
      </c>
      <c r="W126" s="74">
        <v>36.916611000000003</v>
      </c>
      <c r="X126" s="74">
        <v>16.176088</v>
      </c>
      <c r="Y126" s="74">
        <v>12.630889</v>
      </c>
      <c r="Z126" s="74">
        <v>84.937554000000006</v>
      </c>
      <c r="AA126" s="74">
        <v>88.126000000000005</v>
      </c>
      <c r="AB126" s="74">
        <v>27.160202000000002</v>
      </c>
      <c r="AC126" s="74">
        <v>7.1975861999999999</v>
      </c>
      <c r="AD126" s="73">
        <v>10130</v>
      </c>
      <c r="AE126" s="213">
        <v>0.85907560000000005</v>
      </c>
      <c r="AF126" s="213">
        <v>3.0176471</v>
      </c>
      <c r="AH126" s="90">
        <v>2019</v>
      </c>
      <c r="AI126" s="73">
        <v>9819</v>
      </c>
      <c r="AJ126" s="74">
        <v>38.748682000000002</v>
      </c>
      <c r="AK126" s="74">
        <v>29.619112999999999</v>
      </c>
      <c r="AL126" s="74">
        <v>29.619112999999999</v>
      </c>
      <c r="AM126" s="74">
        <v>36.724876999999999</v>
      </c>
      <c r="AN126" s="74">
        <v>16.541508</v>
      </c>
      <c r="AO126" s="74">
        <v>12.973697</v>
      </c>
      <c r="AP126" s="74">
        <v>82.934310999999994</v>
      </c>
      <c r="AQ126" s="74">
        <v>86.29186</v>
      </c>
      <c r="AR126" s="74">
        <v>23.037399000000001</v>
      </c>
      <c r="AS126" s="74">
        <v>5.8951020999999999</v>
      </c>
      <c r="AT126" s="73">
        <v>22829</v>
      </c>
      <c r="AU126" s="213">
        <v>0.96731650000000002</v>
      </c>
      <c r="AV126" s="213">
        <v>2.500597</v>
      </c>
      <c r="AW126" s="74">
        <v>0.98192049999999997</v>
      </c>
      <c r="AY126" s="90">
        <v>2019</v>
      </c>
    </row>
    <row r="127" spans="2:51">
      <c r="B127" s="90">
        <v>2020</v>
      </c>
      <c r="C127" s="73">
        <v>3994</v>
      </c>
      <c r="D127" s="74">
        <v>31.372814999999999</v>
      </c>
      <c r="E127" s="74">
        <v>27.421976999999998</v>
      </c>
      <c r="F127" s="74">
        <v>27.421976999999998</v>
      </c>
      <c r="G127" s="74">
        <v>33.661625000000001</v>
      </c>
      <c r="H127" s="74">
        <v>15.686513</v>
      </c>
      <c r="I127" s="74">
        <v>12.388609000000001</v>
      </c>
      <c r="J127" s="74">
        <v>80.271157000000002</v>
      </c>
      <c r="K127" s="74">
        <v>83.288340000000005</v>
      </c>
      <c r="L127" s="74">
        <v>19.528652000000001</v>
      </c>
      <c r="M127" s="74">
        <v>4.7217098999999996</v>
      </c>
      <c r="N127" s="73">
        <v>12145</v>
      </c>
      <c r="O127" s="213">
        <v>1.0186214</v>
      </c>
      <c r="P127" s="213">
        <v>2.1910438999999999</v>
      </c>
      <c r="R127" s="90">
        <v>2020</v>
      </c>
      <c r="S127" s="73">
        <v>5505</v>
      </c>
      <c r="T127" s="74">
        <v>42.593451000000002</v>
      </c>
      <c r="U127" s="74">
        <v>27.628920000000001</v>
      </c>
      <c r="V127" s="74">
        <v>27.628920000000001</v>
      </c>
      <c r="W127" s="74">
        <v>34.505628999999999</v>
      </c>
      <c r="X127" s="74">
        <v>15.068311</v>
      </c>
      <c r="Y127" s="74">
        <v>11.688632</v>
      </c>
      <c r="Z127" s="74">
        <v>84.946038999999999</v>
      </c>
      <c r="AA127" s="74">
        <v>87.946719999999999</v>
      </c>
      <c r="AB127" s="74">
        <v>27.6814</v>
      </c>
      <c r="AC127" s="74">
        <v>7.1761914999999998</v>
      </c>
      <c r="AD127" s="73">
        <v>9022</v>
      </c>
      <c r="AE127" s="213">
        <v>0.75686989999999998</v>
      </c>
      <c r="AF127" s="213">
        <v>2.7668311000000001</v>
      </c>
      <c r="AH127" s="90">
        <v>2020</v>
      </c>
      <c r="AI127" s="73">
        <v>9499</v>
      </c>
      <c r="AJ127" s="74">
        <v>37.025503999999998</v>
      </c>
      <c r="AK127" s="74">
        <v>27.808644000000001</v>
      </c>
      <c r="AL127" s="74">
        <v>27.808644000000001</v>
      </c>
      <c r="AM127" s="74">
        <v>34.468006000000003</v>
      </c>
      <c r="AN127" s="74">
        <v>15.498733</v>
      </c>
      <c r="AO127" s="74">
        <v>12.132980999999999</v>
      </c>
      <c r="AP127" s="74">
        <v>82.980205999999995</v>
      </c>
      <c r="AQ127" s="74">
        <v>86.07105</v>
      </c>
      <c r="AR127" s="74">
        <v>23.547930999999998</v>
      </c>
      <c r="AS127" s="74">
        <v>5.8890266999999996</v>
      </c>
      <c r="AT127" s="73">
        <v>21167</v>
      </c>
      <c r="AU127" s="213">
        <v>0.88776120000000003</v>
      </c>
      <c r="AV127" s="213">
        <v>2.4043054000000001</v>
      </c>
      <c r="AW127" s="74">
        <v>0.99250989999999994</v>
      </c>
      <c r="AY127" s="90">
        <v>2020</v>
      </c>
    </row>
    <row r="128" spans="2:51">
      <c r="B128" s="90">
        <v>2021</v>
      </c>
      <c r="C128" s="73">
        <v>4180</v>
      </c>
      <c r="D128" s="74">
        <v>32.785389000000002</v>
      </c>
      <c r="E128" s="74">
        <v>27.611836</v>
      </c>
      <c r="F128" s="74">
        <v>27.611836</v>
      </c>
      <c r="G128" s="74">
        <v>33.885247999999997</v>
      </c>
      <c r="H128" s="74">
        <v>15.789028</v>
      </c>
      <c r="I128" s="74">
        <v>12.450811</v>
      </c>
      <c r="J128" s="74">
        <v>80.411962000000003</v>
      </c>
      <c r="K128" s="74">
        <v>83.246480000000005</v>
      </c>
      <c r="L128" s="74">
        <v>19.255573999999999</v>
      </c>
      <c r="M128" s="74">
        <v>4.6755629000000001</v>
      </c>
      <c r="N128" s="73">
        <v>11971</v>
      </c>
      <c r="O128" s="213">
        <v>1.0057160999999999</v>
      </c>
      <c r="P128" s="213">
        <v>2.1445257</v>
      </c>
      <c r="R128" s="90">
        <v>2021</v>
      </c>
      <c r="S128" s="73">
        <v>5620</v>
      </c>
      <c r="T128" s="74">
        <v>43.436266000000003</v>
      </c>
      <c r="U128" s="74">
        <v>27.556467000000001</v>
      </c>
      <c r="V128" s="74">
        <v>27.556467000000001</v>
      </c>
      <c r="W128" s="74">
        <v>34.364392000000002</v>
      </c>
      <c r="X128" s="74">
        <v>15.145042999999999</v>
      </c>
      <c r="Y128" s="74">
        <v>11.841843000000001</v>
      </c>
      <c r="Z128" s="74">
        <v>84.897330999999994</v>
      </c>
      <c r="AA128" s="74">
        <v>88.158100000000005</v>
      </c>
      <c r="AB128" s="74">
        <v>26.78997</v>
      </c>
      <c r="AC128" s="74">
        <v>6.8479796999999998</v>
      </c>
      <c r="AD128" s="73">
        <v>10142</v>
      </c>
      <c r="AE128" s="213">
        <v>0.85239390000000004</v>
      </c>
      <c r="AF128" s="213">
        <v>3.0278423000000001</v>
      </c>
      <c r="AH128" s="90">
        <v>2021</v>
      </c>
      <c r="AI128" s="73">
        <v>9800</v>
      </c>
      <c r="AJ128" s="74">
        <v>38.149991999999997</v>
      </c>
      <c r="AK128" s="74">
        <v>27.831112999999998</v>
      </c>
      <c r="AL128" s="74">
        <v>27.831112999999998</v>
      </c>
      <c r="AM128" s="74">
        <v>34.462797000000002</v>
      </c>
      <c r="AN128" s="74">
        <v>15.570848</v>
      </c>
      <c r="AO128" s="74">
        <v>12.228297</v>
      </c>
      <c r="AP128" s="74">
        <v>82.984183999999999</v>
      </c>
      <c r="AQ128" s="74">
        <v>86.161450000000002</v>
      </c>
      <c r="AR128" s="74">
        <v>22.958347</v>
      </c>
      <c r="AS128" s="74">
        <v>5.7153188000000004</v>
      </c>
      <c r="AT128" s="73">
        <v>22113</v>
      </c>
      <c r="AU128" s="213">
        <v>0.92907019999999996</v>
      </c>
      <c r="AV128" s="213">
        <v>2.4757885000000002</v>
      </c>
      <c r="AW128" s="74">
        <v>1.0020093000000001</v>
      </c>
      <c r="AY128" s="90">
        <v>2021</v>
      </c>
    </row>
    <row r="129" spans="2:51">
      <c r="B129" s="90">
        <v>2022</v>
      </c>
      <c r="C129" s="73" t="s">
        <v>24</v>
      </c>
      <c r="D129" s="74" t="s">
        <v>24</v>
      </c>
      <c r="E129" s="74" t="s">
        <v>24</v>
      </c>
      <c r="F129" s="74" t="s">
        <v>24</v>
      </c>
      <c r="G129" s="74" t="s">
        <v>24</v>
      </c>
      <c r="H129" s="74" t="s">
        <v>24</v>
      </c>
      <c r="I129" s="74" t="s">
        <v>24</v>
      </c>
      <c r="J129" s="74" t="s">
        <v>24</v>
      </c>
      <c r="K129" s="74" t="s">
        <v>24</v>
      </c>
      <c r="L129" s="74" t="s">
        <v>24</v>
      </c>
      <c r="M129" s="74" t="s">
        <v>24</v>
      </c>
      <c r="N129" s="73" t="s">
        <v>24</v>
      </c>
      <c r="O129" s="213" t="s">
        <v>24</v>
      </c>
      <c r="P129" s="213" t="s">
        <v>24</v>
      </c>
      <c r="R129" s="90">
        <v>2022</v>
      </c>
      <c r="S129" s="73" t="s">
        <v>24</v>
      </c>
      <c r="T129" s="74" t="s">
        <v>24</v>
      </c>
      <c r="U129" s="74" t="s">
        <v>24</v>
      </c>
      <c r="V129" s="74" t="s">
        <v>24</v>
      </c>
      <c r="W129" s="74" t="s">
        <v>24</v>
      </c>
      <c r="X129" s="74" t="s">
        <v>24</v>
      </c>
      <c r="Y129" s="74" t="s">
        <v>24</v>
      </c>
      <c r="Z129" s="74" t="s">
        <v>24</v>
      </c>
      <c r="AA129" s="74" t="s">
        <v>24</v>
      </c>
      <c r="AB129" s="74" t="s">
        <v>24</v>
      </c>
      <c r="AC129" s="74" t="s">
        <v>24</v>
      </c>
      <c r="AD129" s="73" t="s">
        <v>24</v>
      </c>
      <c r="AE129" s="213" t="s">
        <v>24</v>
      </c>
      <c r="AF129" s="213" t="s">
        <v>24</v>
      </c>
      <c r="AH129" s="90">
        <v>2022</v>
      </c>
      <c r="AI129" s="73" t="s">
        <v>24</v>
      </c>
      <c r="AJ129" s="74" t="s">
        <v>24</v>
      </c>
      <c r="AK129" s="74" t="s">
        <v>24</v>
      </c>
      <c r="AL129" s="74" t="s">
        <v>24</v>
      </c>
      <c r="AM129" s="74" t="s">
        <v>24</v>
      </c>
      <c r="AN129" s="74" t="s">
        <v>24</v>
      </c>
      <c r="AO129" s="74" t="s">
        <v>24</v>
      </c>
      <c r="AP129" s="74" t="s">
        <v>24</v>
      </c>
      <c r="AQ129" s="74" t="s">
        <v>24</v>
      </c>
      <c r="AR129" s="74" t="s">
        <v>24</v>
      </c>
      <c r="AS129" s="74" t="s">
        <v>24</v>
      </c>
      <c r="AT129" s="73" t="s">
        <v>24</v>
      </c>
      <c r="AU129" s="213" t="s">
        <v>24</v>
      </c>
      <c r="AV129" s="213" t="s">
        <v>24</v>
      </c>
      <c r="AW129" s="74" t="s">
        <v>24</v>
      </c>
      <c r="AY129" s="90">
        <v>2022</v>
      </c>
    </row>
    <row r="130" spans="2:51">
      <c r="B130" s="90">
        <v>2023</v>
      </c>
      <c r="C130" s="73" t="s">
        <v>24</v>
      </c>
      <c r="D130" s="74" t="s">
        <v>24</v>
      </c>
      <c r="E130" s="74" t="s">
        <v>24</v>
      </c>
      <c r="F130" s="74" t="s">
        <v>24</v>
      </c>
      <c r="G130" s="74" t="s">
        <v>24</v>
      </c>
      <c r="H130" s="74" t="s">
        <v>24</v>
      </c>
      <c r="I130" s="74" t="s">
        <v>24</v>
      </c>
      <c r="J130" s="74" t="s">
        <v>24</v>
      </c>
      <c r="K130" s="74" t="s">
        <v>24</v>
      </c>
      <c r="L130" s="74" t="s">
        <v>24</v>
      </c>
      <c r="M130" s="74" t="s">
        <v>24</v>
      </c>
      <c r="N130" s="73" t="s">
        <v>24</v>
      </c>
      <c r="O130" s="213" t="s">
        <v>24</v>
      </c>
      <c r="P130" s="213" t="s">
        <v>24</v>
      </c>
      <c r="R130" s="90">
        <v>2023</v>
      </c>
      <c r="S130" s="73" t="s">
        <v>24</v>
      </c>
      <c r="T130" s="74" t="s">
        <v>24</v>
      </c>
      <c r="U130" s="74" t="s">
        <v>24</v>
      </c>
      <c r="V130" s="74" t="s">
        <v>24</v>
      </c>
      <c r="W130" s="74" t="s">
        <v>24</v>
      </c>
      <c r="X130" s="74" t="s">
        <v>24</v>
      </c>
      <c r="Y130" s="74" t="s">
        <v>24</v>
      </c>
      <c r="Z130" s="74" t="s">
        <v>24</v>
      </c>
      <c r="AA130" s="74" t="s">
        <v>24</v>
      </c>
      <c r="AB130" s="74" t="s">
        <v>24</v>
      </c>
      <c r="AC130" s="74" t="s">
        <v>24</v>
      </c>
      <c r="AD130" s="73" t="s">
        <v>24</v>
      </c>
      <c r="AE130" s="213" t="s">
        <v>24</v>
      </c>
      <c r="AF130" s="213" t="s">
        <v>24</v>
      </c>
      <c r="AH130" s="90">
        <v>2023</v>
      </c>
      <c r="AI130" s="73" t="s">
        <v>24</v>
      </c>
      <c r="AJ130" s="74" t="s">
        <v>24</v>
      </c>
      <c r="AK130" s="74" t="s">
        <v>24</v>
      </c>
      <c r="AL130" s="74" t="s">
        <v>24</v>
      </c>
      <c r="AM130" s="74" t="s">
        <v>24</v>
      </c>
      <c r="AN130" s="74" t="s">
        <v>24</v>
      </c>
      <c r="AO130" s="74" t="s">
        <v>24</v>
      </c>
      <c r="AP130" s="74" t="s">
        <v>24</v>
      </c>
      <c r="AQ130" s="74" t="s">
        <v>24</v>
      </c>
      <c r="AR130" s="74" t="s">
        <v>24</v>
      </c>
      <c r="AS130" s="74" t="s">
        <v>24</v>
      </c>
      <c r="AT130" s="73" t="s">
        <v>24</v>
      </c>
      <c r="AU130" s="213" t="s">
        <v>24</v>
      </c>
      <c r="AV130" s="213" t="s">
        <v>24</v>
      </c>
      <c r="AW130" s="74" t="s">
        <v>24</v>
      </c>
      <c r="AY130" s="90">
        <v>2023</v>
      </c>
    </row>
    <row r="131" spans="2:51">
      <c r="B131" s="90">
        <v>2024</v>
      </c>
      <c r="C131" s="73" t="s">
        <v>24</v>
      </c>
      <c r="D131" s="74" t="s">
        <v>24</v>
      </c>
      <c r="E131" s="74" t="s">
        <v>24</v>
      </c>
      <c r="F131" s="74" t="s">
        <v>24</v>
      </c>
      <c r="G131" s="74" t="s">
        <v>24</v>
      </c>
      <c r="H131" s="74" t="s">
        <v>24</v>
      </c>
      <c r="I131" s="74" t="s">
        <v>24</v>
      </c>
      <c r="J131" s="74" t="s">
        <v>24</v>
      </c>
      <c r="K131" s="74" t="s">
        <v>24</v>
      </c>
      <c r="L131" s="74" t="s">
        <v>24</v>
      </c>
      <c r="M131" s="74" t="s">
        <v>24</v>
      </c>
      <c r="N131" s="73" t="s">
        <v>24</v>
      </c>
      <c r="O131" s="213" t="s">
        <v>24</v>
      </c>
      <c r="P131" s="213" t="s">
        <v>24</v>
      </c>
      <c r="R131" s="90">
        <v>2024</v>
      </c>
      <c r="S131" s="73" t="s">
        <v>24</v>
      </c>
      <c r="T131" s="74" t="s">
        <v>24</v>
      </c>
      <c r="U131" s="74" t="s">
        <v>24</v>
      </c>
      <c r="V131" s="74" t="s">
        <v>24</v>
      </c>
      <c r="W131" s="74" t="s">
        <v>24</v>
      </c>
      <c r="X131" s="74" t="s">
        <v>24</v>
      </c>
      <c r="Y131" s="74" t="s">
        <v>24</v>
      </c>
      <c r="Z131" s="74" t="s">
        <v>24</v>
      </c>
      <c r="AA131" s="74" t="s">
        <v>24</v>
      </c>
      <c r="AB131" s="74" t="s">
        <v>24</v>
      </c>
      <c r="AC131" s="74" t="s">
        <v>24</v>
      </c>
      <c r="AD131" s="73" t="s">
        <v>24</v>
      </c>
      <c r="AE131" s="213" t="s">
        <v>24</v>
      </c>
      <c r="AF131" s="213" t="s">
        <v>24</v>
      </c>
      <c r="AH131" s="90">
        <v>2024</v>
      </c>
      <c r="AI131" s="73" t="s">
        <v>24</v>
      </c>
      <c r="AJ131" s="74" t="s">
        <v>24</v>
      </c>
      <c r="AK131" s="74" t="s">
        <v>24</v>
      </c>
      <c r="AL131" s="74" t="s">
        <v>24</v>
      </c>
      <c r="AM131" s="74" t="s">
        <v>24</v>
      </c>
      <c r="AN131" s="74" t="s">
        <v>24</v>
      </c>
      <c r="AO131" s="74" t="s">
        <v>24</v>
      </c>
      <c r="AP131" s="74" t="s">
        <v>24</v>
      </c>
      <c r="AQ131" s="74" t="s">
        <v>24</v>
      </c>
      <c r="AR131" s="74" t="s">
        <v>24</v>
      </c>
      <c r="AS131" s="74" t="s">
        <v>24</v>
      </c>
      <c r="AT131" s="73" t="s">
        <v>24</v>
      </c>
      <c r="AU131" s="213" t="s">
        <v>24</v>
      </c>
      <c r="AV131" s="213" t="s">
        <v>24</v>
      </c>
      <c r="AW131" s="74" t="s">
        <v>24</v>
      </c>
      <c r="AY131" s="90">
        <v>2024</v>
      </c>
    </row>
    <row r="132" spans="2:51">
      <c r="B132" s="90">
        <v>2025</v>
      </c>
      <c r="C132" s="73" t="s">
        <v>24</v>
      </c>
      <c r="D132" s="74" t="s">
        <v>24</v>
      </c>
      <c r="E132" s="74" t="s">
        <v>24</v>
      </c>
      <c r="F132" s="74" t="s">
        <v>24</v>
      </c>
      <c r="G132" s="74" t="s">
        <v>24</v>
      </c>
      <c r="H132" s="74" t="s">
        <v>24</v>
      </c>
      <c r="I132" s="74" t="s">
        <v>24</v>
      </c>
      <c r="J132" s="74" t="s">
        <v>24</v>
      </c>
      <c r="K132" s="74" t="s">
        <v>24</v>
      </c>
      <c r="L132" s="74" t="s">
        <v>24</v>
      </c>
      <c r="M132" s="74" t="s">
        <v>24</v>
      </c>
      <c r="N132" s="73" t="s">
        <v>24</v>
      </c>
      <c r="O132" s="213" t="s">
        <v>24</v>
      </c>
      <c r="P132" s="213" t="s">
        <v>24</v>
      </c>
      <c r="R132" s="90">
        <v>2025</v>
      </c>
      <c r="S132" s="73" t="s">
        <v>24</v>
      </c>
      <c r="T132" s="74" t="s">
        <v>24</v>
      </c>
      <c r="U132" s="74" t="s">
        <v>24</v>
      </c>
      <c r="V132" s="74" t="s">
        <v>24</v>
      </c>
      <c r="W132" s="74" t="s">
        <v>24</v>
      </c>
      <c r="X132" s="74" t="s">
        <v>24</v>
      </c>
      <c r="Y132" s="74" t="s">
        <v>24</v>
      </c>
      <c r="Z132" s="74" t="s">
        <v>24</v>
      </c>
      <c r="AA132" s="74" t="s">
        <v>24</v>
      </c>
      <c r="AB132" s="74" t="s">
        <v>24</v>
      </c>
      <c r="AC132" s="74" t="s">
        <v>24</v>
      </c>
      <c r="AD132" s="73" t="s">
        <v>24</v>
      </c>
      <c r="AE132" s="213" t="s">
        <v>24</v>
      </c>
      <c r="AF132" s="213" t="s">
        <v>24</v>
      </c>
      <c r="AH132" s="90">
        <v>2025</v>
      </c>
      <c r="AI132" s="73" t="s">
        <v>24</v>
      </c>
      <c r="AJ132" s="74" t="s">
        <v>24</v>
      </c>
      <c r="AK132" s="74" t="s">
        <v>24</v>
      </c>
      <c r="AL132" s="74" t="s">
        <v>24</v>
      </c>
      <c r="AM132" s="74" t="s">
        <v>24</v>
      </c>
      <c r="AN132" s="74" t="s">
        <v>24</v>
      </c>
      <c r="AO132" s="74" t="s">
        <v>24</v>
      </c>
      <c r="AP132" s="74" t="s">
        <v>24</v>
      </c>
      <c r="AQ132" s="74" t="s">
        <v>24</v>
      </c>
      <c r="AR132" s="74" t="s">
        <v>24</v>
      </c>
      <c r="AS132" s="74" t="s">
        <v>24</v>
      </c>
      <c r="AT132" s="73" t="s">
        <v>24</v>
      </c>
      <c r="AU132" s="213" t="s">
        <v>24</v>
      </c>
      <c r="AV132" s="213" t="s">
        <v>24</v>
      </c>
      <c r="AW132" s="74" t="s">
        <v>24</v>
      </c>
      <c r="AY132" s="90">
        <v>2025</v>
      </c>
    </row>
  </sheetData>
  <mergeCells count="6">
    <mergeCell ref="AT5:AV5"/>
    <mergeCell ref="E5:I5"/>
    <mergeCell ref="U5:Y5"/>
    <mergeCell ref="AK5:AO5"/>
    <mergeCell ref="N5:P5"/>
    <mergeCell ref="AD5:AF5"/>
  </mergeCells>
  <pageMargins left="0.23622047244094491" right="0.23622047244094491" top="0.74803149606299213" bottom="0.74803149606299213" header="0.31496062992125984" footer="0.31496062992125984"/>
  <pageSetup paperSize="9" scale="2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P132"/>
  <sheetViews>
    <sheetView zoomScaleNormal="100" workbookViewId="0">
      <pane ySplit="6" topLeftCell="A7" activePane="bottomLeft" state="frozen"/>
      <selection pane="bottomLeft"/>
    </sheetView>
  </sheetViews>
  <sheetFormatPr defaultColWidth="8.85546875" defaultRowHeight="15"/>
  <cols>
    <col min="1" max="1" width="3.7109375" style="62" customWidth="1"/>
    <col min="2" max="2" width="8.85546875" style="1" customWidth="1"/>
    <col min="3" max="23" width="8.85546875" style="62" customWidth="1"/>
    <col min="24" max="24" width="8.85546875" style="1" customWidth="1"/>
    <col min="25" max="45" width="8.85546875" style="62" customWidth="1"/>
    <col min="46" max="46" width="8.85546875" style="1" customWidth="1"/>
    <col min="47" max="67" width="8.85546875" style="62" customWidth="1"/>
    <col min="68" max="68" width="8.85546875" style="1" customWidth="1"/>
    <col min="69" max="69" width="3.85546875" style="62" customWidth="1"/>
    <col min="70" max="16384" width="8.85546875" style="62"/>
  </cols>
  <sheetData>
    <row r="1" spans="1:68" s="4" customFormat="1" ht="23.25">
      <c r="A1" s="151"/>
      <c r="B1" s="57" t="s">
        <v>212</v>
      </c>
    </row>
    <row r="2" spans="1:68" s="6" customFormat="1" ht="23.25">
      <c r="A2" s="163"/>
      <c r="B2" s="7" t="s">
        <v>26</v>
      </c>
    </row>
    <row r="3" spans="1:68" s="193" customFormat="1"/>
    <row r="4" spans="1:68" s="4" customFormat="1" ht="21">
      <c r="A4" s="179"/>
      <c r="B4" s="13" t="s">
        <v>1</v>
      </c>
      <c r="C4" s="76"/>
      <c r="D4" s="76"/>
      <c r="E4" s="76"/>
      <c r="F4" s="76"/>
      <c r="G4" s="76"/>
      <c r="H4" s="76"/>
      <c r="I4" s="76"/>
      <c r="J4" s="76"/>
      <c r="K4" s="76"/>
      <c r="L4" s="76"/>
      <c r="M4" s="76"/>
      <c r="N4" s="76"/>
      <c r="O4" s="76"/>
      <c r="P4" s="76"/>
      <c r="Q4" s="76"/>
      <c r="R4" s="76"/>
      <c r="S4" s="76"/>
      <c r="T4" s="76"/>
      <c r="U4" s="76"/>
      <c r="V4" s="77"/>
      <c r="X4" s="13" t="s">
        <v>3</v>
      </c>
      <c r="Y4" s="76"/>
      <c r="Z4" s="76"/>
      <c r="AA4" s="76"/>
      <c r="AB4" s="76"/>
      <c r="AC4" s="76"/>
      <c r="AD4" s="76"/>
      <c r="AE4" s="76"/>
      <c r="AF4" s="76"/>
      <c r="AG4" s="76"/>
      <c r="AH4" s="76"/>
      <c r="AI4" s="76"/>
      <c r="AJ4" s="76"/>
      <c r="AK4" s="76"/>
      <c r="AL4" s="76"/>
      <c r="AM4" s="76"/>
      <c r="AN4" s="76"/>
      <c r="AO4" s="76"/>
      <c r="AP4" s="76"/>
      <c r="AQ4" s="76"/>
      <c r="AR4" s="77"/>
      <c r="AT4" s="13" t="s">
        <v>4</v>
      </c>
      <c r="AU4" s="76"/>
      <c r="AV4" s="76"/>
      <c r="AW4" s="76"/>
      <c r="AX4" s="76"/>
      <c r="AY4" s="76"/>
      <c r="AZ4" s="76"/>
      <c r="BA4" s="76"/>
      <c r="BB4" s="76"/>
      <c r="BC4" s="76"/>
      <c r="BD4" s="76"/>
      <c r="BE4" s="76"/>
      <c r="BF4" s="76"/>
      <c r="BG4" s="76"/>
      <c r="BH4" s="76"/>
      <c r="BI4" s="76"/>
      <c r="BJ4" s="76"/>
      <c r="BK4" s="76"/>
      <c r="BL4" s="76"/>
      <c r="BM4" s="76"/>
      <c r="BN4" s="77"/>
    </row>
    <row r="5" spans="1:68" s="76" customFormat="1">
      <c r="C5" s="251" t="s">
        <v>121</v>
      </c>
      <c r="D5" s="251"/>
      <c r="E5" s="251"/>
      <c r="F5" s="251"/>
      <c r="G5" s="251"/>
      <c r="H5" s="251"/>
      <c r="I5" s="251"/>
      <c r="J5" s="251"/>
      <c r="K5" s="251"/>
      <c r="L5" s="251"/>
      <c r="M5" s="251"/>
      <c r="N5" s="251"/>
      <c r="O5" s="251"/>
      <c r="P5" s="251"/>
      <c r="Q5" s="251"/>
      <c r="R5" s="251"/>
      <c r="S5" s="251"/>
      <c r="T5" s="251"/>
      <c r="U5" s="251"/>
      <c r="Y5" s="251" t="s">
        <v>121</v>
      </c>
      <c r="Z5" s="251"/>
      <c r="AA5" s="251"/>
      <c r="AB5" s="251"/>
      <c r="AC5" s="251"/>
      <c r="AD5" s="251"/>
      <c r="AE5" s="251"/>
      <c r="AF5" s="251"/>
      <c r="AG5" s="251"/>
      <c r="AH5" s="251"/>
      <c r="AI5" s="251"/>
      <c r="AJ5" s="251"/>
      <c r="AK5" s="251"/>
      <c r="AL5" s="251"/>
      <c r="AM5" s="251"/>
      <c r="AN5" s="251"/>
      <c r="AO5" s="251"/>
      <c r="AP5" s="251"/>
      <c r="AQ5" s="251"/>
      <c r="AU5" s="251" t="s">
        <v>121</v>
      </c>
      <c r="AV5" s="251"/>
      <c r="AW5" s="251"/>
      <c r="AX5" s="251"/>
      <c r="AY5" s="251"/>
      <c r="AZ5" s="251"/>
      <c r="BA5" s="251"/>
      <c r="BB5" s="251"/>
      <c r="BC5" s="251"/>
      <c r="BD5" s="251"/>
      <c r="BE5" s="251"/>
      <c r="BF5" s="251"/>
      <c r="BG5" s="251"/>
      <c r="BH5" s="251"/>
      <c r="BI5" s="251"/>
      <c r="BJ5" s="251"/>
      <c r="BK5" s="251"/>
      <c r="BL5" s="251"/>
      <c r="BM5" s="251"/>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4" t="s">
        <v>27</v>
      </c>
      <c r="V6" s="184" t="s">
        <v>28</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27</v>
      </c>
      <c r="AR6" s="184" t="s">
        <v>28</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27</v>
      </c>
      <c r="BN6" s="184" t="s">
        <v>28</v>
      </c>
      <c r="BP6" s="182" t="s">
        <v>5</v>
      </c>
    </row>
    <row r="7" spans="1:68">
      <c r="B7" s="79">
        <v>1900</v>
      </c>
      <c r="C7" s="73"/>
      <c r="D7" s="73"/>
      <c r="E7" s="73"/>
      <c r="F7" s="73"/>
      <c r="G7" s="73"/>
      <c r="H7" s="73"/>
      <c r="I7" s="73"/>
      <c r="J7" s="73"/>
      <c r="K7" s="73"/>
      <c r="L7" s="73"/>
      <c r="M7" s="73"/>
      <c r="N7" s="73"/>
      <c r="O7" s="73"/>
      <c r="P7" s="73"/>
      <c r="Q7" s="73"/>
      <c r="R7" s="73"/>
      <c r="S7" s="73"/>
      <c r="T7" s="73"/>
      <c r="U7" s="71"/>
      <c r="V7" s="71" t="s">
        <v>24</v>
      </c>
      <c r="X7" s="79">
        <v>1900</v>
      </c>
      <c r="Y7" s="73"/>
      <c r="Z7" s="73"/>
      <c r="AA7" s="73"/>
      <c r="AB7" s="73"/>
      <c r="AC7" s="73"/>
      <c r="AD7" s="73"/>
      <c r="AE7" s="73"/>
      <c r="AF7" s="73"/>
      <c r="AG7" s="73"/>
      <c r="AH7" s="73"/>
      <c r="AI7" s="73"/>
      <c r="AJ7" s="73"/>
      <c r="AK7" s="73"/>
      <c r="AL7" s="73"/>
      <c r="AM7" s="73"/>
      <c r="AN7" s="73"/>
      <c r="AO7" s="73"/>
      <c r="AP7" s="73"/>
      <c r="AQ7" s="71"/>
      <c r="AR7" s="71" t="s">
        <v>24</v>
      </c>
      <c r="AT7" s="79">
        <v>1900</v>
      </c>
      <c r="AU7" s="73"/>
      <c r="AV7" s="73"/>
      <c r="AW7" s="73"/>
      <c r="AX7" s="73"/>
      <c r="AY7" s="73"/>
      <c r="AZ7" s="73"/>
      <c r="BA7" s="73"/>
      <c r="BB7" s="73"/>
      <c r="BC7" s="73"/>
      <c r="BD7" s="73"/>
      <c r="BE7" s="73"/>
      <c r="BF7" s="73"/>
      <c r="BG7" s="73"/>
      <c r="BH7" s="73"/>
      <c r="BI7" s="73"/>
      <c r="BJ7" s="73"/>
      <c r="BK7" s="73"/>
      <c r="BL7" s="73"/>
      <c r="BM7" s="71"/>
      <c r="BN7" s="71"/>
      <c r="BP7" s="79">
        <v>1900</v>
      </c>
    </row>
    <row r="8" spans="1:68">
      <c r="B8" s="79">
        <v>1901</v>
      </c>
      <c r="C8" s="73"/>
      <c r="D8" s="73"/>
      <c r="E8" s="73"/>
      <c r="F8" s="73"/>
      <c r="G8" s="73"/>
      <c r="H8" s="73"/>
      <c r="I8" s="73"/>
      <c r="J8" s="73"/>
      <c r="K8" s="73"/>
      <c r="L8" s="73"/>
      <c r="M8" s="73"/>
      <c r="N8" s="73"/>
      <c r="O8" s="73"/>
      <c r="P8" s="73"/>
      <c r="Q8" s="73"/>
      <c r="R8" s="73"/>
      <c r="S8" s="73"/>
      <c r="T8" s="73"/>
      <c r="U8" s="91"/>
      <c r="V8" s="91" t="s">
        <v>24</v>
      </c>
      <c r="X8" s="79">
        <v>1901</v>
      </c>
      <c r="Y8" s="73"/>
      <c r="Z8" s="73"/>
      <c r="AA8" s="73"/>
      <c r="AB8" s="73"/>
      <c r="AC8" s="73"/>
      <c r="AD8" s="73"/>
      <c r="AE8" s="73"/>
      <c r="AF8" s="73"/>
      <c r="AG8" s="73"/>
      <c r="AH8" s="73"/>
      <c r="AI8" s="73"/>
      <c r="AJ8" s="73"/>
      <c r="AK8" s="73"/>
      <c r="AL8" s="73"/>
      <c r="AM8" s="73"/>
      <c r="AN8" s="73"/>
      <c r="AO8" s="73"/>
      <c r="AP8" s="73"/>
      <c r="AQ8" s="71"/>
      <c r="AR8" s="71" t="s">
        <v>24</v>
      </c>
      <c r="AT8" s="79">
        <v>1901</v>
      </c>
      <c r="AU8" s="73"/>
      <c r="AV8" s="73"/>
      <c r="AW8" s="73"/>
      <c r="AX8" s="73"/>
      <c r="AY8" s="73"/>
      <c r="AZ8" s="73"/>
      <c r="BA8" s="73"/>
      <c r="BB8" s="73"/>
      <c r="BC8" s="73"/>
      <c r="BD8" s="73"/>
      <c r="BE8" s="73"/>
      <c r="BF8" s="73"/>
      <c r="BG8" s="73"/>
      <c r="BH8" s="73"/>
      <c r="BI8" s="73"/>
      <c r="BJ8" s="73"/>
      <c r="BK8" s="73"/>
      <c r="BL8" s="73"/>
      <c r="BM8" s="71"/>
      <c r="BN8" s="71"/>
      <c r="BP8" s="79">
        <v>1901</v>
      </c>
    </row>
    <row r="9" spans="1:68">
      <c r="B9" s="79">
        <v>1902</v>
      </c>
      <c r="C9" s="73"/>
      <c r="D9" s="73"/>
      <c r="E9" s="73"/>
      <c r="F9" s="73"/>
      <c r="G9" s="73"/>
      <c r="H9" s="73"/>
      <c r="I9" s="73"/>
      <c r="J9" s="73"/>
      <c r="K9" s="73"/>
      <c r="L9" s="73"/>
      <c r="M9" s="73"/>
      <c r="N9" s="73"/>
      <c r="O9" s="73"/>
      <c r="P9" s="73"/>
      <c r="Q9" s="73"/>
      <c r="R9" s="73"/>
      <c r="S9" s="73"/>
      <c r="T9" s="73"/>
      <c r="U9" s="71"/>
      <c r="V9" s="71" t="s">
        <v>24</v>
      </c>
      <c r="X9" s="79">
        <v>1902</v>
      </c>
      <c r="Y9" s="73"/>
      <c r="Z9" s="73"/>
      <c r="AA9" s="73"/>
      <c r="AB9" s="73"/>
      <c r="AC9" s="73"/>
      <c r="AD9" s="73"/>
      <c r="AE9" s="73"/>
      <c r="AF9" s="73"/>
      <c r="AG9" s="73"/>
      <c r="AH9" s="73"/>
      <c r="AI9" s="73"/>
      <c r="AJ9" s="73"/>
      <c r="AK9" s="73"/>
      <c r="AL9" s="73"/>
      <c r="AM9" s="73"/>
      <c r="AN9" s="73"/>
      <c r="AO9" s="73"/>
      <c r="AP9" s="73"/>
      <c r="AQ9" s="71"/>
      <c r="AR9" s="71" t="s">
        <v>24</v>
      </c>
      <c r="AT9" s="79">
        <v>1902</v>
      </c>
      <c r="AU9" s="73"/>
      <c r="AV9" s="73"/>
      <c r="AW9" s="73"/>
      <c r="AX9" s="73"/>
      <c r="AY9" s="73"/>
      <c r="AZ9" s="73"/>
      <c r="BA9" s="73"/>
      <c r="BB9" s="73"/>
      <c r="BC9" s="73"/>
      <c r="BD9" s="73"/>
      <c r="BE9" s="73"/>
      <c r="BF9" s="73"/>
      <c r="BG9" s="73"/>
      <c r="BH9" s="73"/>
      <c r="BI9" s="73"/>
      <c r="BJ9" s="73"/>
      <c r="BK9" s="73"/>
      <c r="BL9" s="73"/>
      <c r="BM9" s="71"/>
      <c r="BN9" s="71"/>
      <c r="BP9" s="79">
        <v>1902</v>
      </c>
    </row>
    <row r="10" spans="1:68">
      <c r="B10" s="79">
        <v>1903</v>
      </c>
      <c r="C10" s="91"/>
      <c r="D10" s="73"/>
      <c r="E10" s="73"/>
      <c r="F10" s="73"/>
      <c r="G10" s="73"/>
      <c r="H10" s="73"/>
      <c r="I10" s="73"/>
      <c r="J10" s="73"/>
      <c r="K10" s="73"/>
      <c r="L10" s="73"/>
      <c r="M10" s="73"/>
      <c r="N10" s="73"/>
      <c r="O10" s="73"/>
      <c r="P10" s="73"/>
      <c r="Q10" s="73"/>
      <c r="R10" s="73"/>
      <c r="S10" s="73"/>
      <c r="T10" s="73"/>
      <c r="U10" s="71"/>
      <c r="V10" s="71" t="s">
        <v>24</v>
      </c>
      <c r="X10" s="79">
        <v>1903</v>
      </c>
      <c r="Y10" s="73"/>
      <c r="Z10" s="73"/>
      <c r="AA10" s="73"/>
      <c r="AB10" s="73"/>
      <c r="AC10" s="73"/>
      <c r="AD10" s="73"/>
      <c r="AE10" s="73"/>
      <c r="AF10" s="73"/>
      <c r="AG10" s="73"/>
      <c r="AH10" s="73"/>
      <c r="AI10" s="73"/>
      <c r="AJ10" s="73"/>
      <c r="AK10" s="73"/>
      <c r="AL10" s="73"/>
      <c r="AM10" s="73"/>
      <c r="AN10" s="73"/>
      <c r="AO10" s="73"/>
      <c r="AP10" s="73"/>
      <c r="AQ10" s="71"/>
      <c r="AR10" s="71" t="s">
        <v>24</v>
      </c>
      <c r="AT10" s="79">
        <v>1903</v>
      </c>
      <c r="AU10" s="73"/>
      <c r="AV10" s="73"/>
      <c r="AW10" s="73"/>
      <c r="AX10" s="73"/>
      <c r="AY10" s="73"/>
      <c r="AZ10" s="73"/>
      <c r="BA10" s="73"/>
      <c r="BB10" s="73"/>
      <c r="BC10" s="73"/>
      <c r="BD10" s="73"/>
      <c r="BE10" s="73"/>
      <c r="BF10" s="73"/>
      <c r="BG10" s="73"/>
      <c r="BH10" s="73"/>
      <c r="BI10" s="73"/>
      <c r="BJ10" s="73"/>
      <c r="BK10" s="73"/>
      <c r="BL10" s="73"/>
      <c r="BM10" s="71"/>
      <c r="BN10" s="71"/>
      <c r="BP10" s="79">
        <v>1903</v>
      </c>
    </row>
    <row r="11" spans="1:68">
      <c r="B11" s="79">
        <v>1904</v>
      </c>
      <c r="C11" s="73"/>
      <c r="D11" s="73"/>
      <c r="E11" s="73"/>
      <c r="F11" s="73"/>
      <c r="G11" s="73"/>
      <c r="H11" s="73"/>
      <c r="I11" s="73"/>
      <c r="J11" s="73"/>
      <c r="K11" s="73"/>
      <c r="L11" s="73"/>
      <c r="M11" s="73"/>
      <c r="N11" s="73"/>
      <c r="O11" s="73"/>
      <c r="P11" s="73"/>
      <c r="Q11" s="73"/>
      <c r="R11" s="73"/>
      <c r="S11" s="73"/>
      <c r="T11" s="73"/>
      <c r="U11" s="71"/>
      <c r="V11" s="71" t="s">
        <v>24</v>
      </c>
      <c r="X11" s="79">
        <v>1904</v>
      </c>
      <c r="Y11" s="73"/>
      <c r="Z11" s="73"/>
      <c r="AA11" s="73"/>
      <c r="AB11" s="73"/>
      <c r="AC11" s="73"/>
      <c r="AD11" s="73"/>
      <c r="AE11" s="73"/>
      <c r="AF11" s="73"/>
      <c r="AG11" s="73"/>
      <c r="AH11" s="73"/>
      <c r="AI11" s="73"/>
      <c r="AJ11" s="73"/>
      <c r="AK11" s="73"/>
      <c r="AL11" s="73"/>
      <c r="AM11" s="73"/>
      <c r="AN11" s="73"/>
      <c r="AO11" s="73"/>
      <c r="AP11" s="73"/>
      <c r="AQ11" s="71"/>
      <c r="AR11" s="71" t="s">
        <v>24</v>
      </c>
      <c r="AT11" s="79">
        <v>1904</v>
      </c>
      <c r="AU11" s="73"/>
      <c r="AV11" s="73"/>
      <c r="AW11" s="73"/>
      <c r="AX11" s="73"/>
      <c r="AY11" s="73"/>
      <c r="AZ11" s="73"/>
      <c r="BA11" s="73"/>
      <c r="BB11" s="73"/>
      <c r="BC11" s="73"/>
      <c r="BD11" s="73"/>
      <c r="BE11" s="73"/>
      <c r="BF11" s="73"/>
      <c r="BG11" s="73"/>
      <c r="BH11" s="73"/>
      <c r="BI11" s="73"/>
      <c r="BJ11" s="73"/>
      <c r="BK11" s="73"/>
      <c r="BL11" s="73"/>
      <c r="BM11" s="71"/>
      <c r="BN11" s="71"/>
      <c r="BP11" s="79">
        <v>1904</v>
      </c>
    </row>
    <row r="12" spans="1:68">
      <c r="B12" s="79">
        <v>1905</v>
      </c>
      <c r="C12" s="73"/>
      <c r="D12" s="73"/>
      <c r="E12" s="73"/>
      <c r="F12" s="73"/>
      <c r="G12" s="73"/>
      <c r="H12" s="73"/>
      <c r="I12" s="73"/>
      <c r="J12" s="73"/>
      <c r="K12" s="73"/>
      <c r="L12" s="73"/>
      <c r="M12" s="73"/>
      <c r="N12" s="73"/>
      <c r="O12" s="73"/>
      <c r="P12" s="73"/>
      <c r="Q12" s="73"/>
      <c r="R12" s="73"/>
      <c r="S12" s="73"/>
      <c r="T12" s="73"/>
      <c r="U12" s="71"/>
      <c r="V12" s="71" t="s">
        <v>24</v>
      </c>
      <c r="X12" s="79">
        <v>1905</v>
      </c>
      <c r="Y12" s="73"/>
      <c r="Z12" s="73"/>
      <c r="AA12" s="73"/>
      <c r="AB12" s="73"/>
      <c r="AC12" s="73"/>
      <c r="AD12" s="73"/>
      <c r="AE12" s="73"/>
      <c r="AF12" s="73"/>
      <c r="AG12" s="73"/>
      <c r="AH12" s="73"/>
      <c r="AI12" s="73"/>
      <c r="AJ12" s="73"/>
      <c r="AK12" s="73"/>
      <c r="AL12" s="73"/>
      <c r="AM12" s="73"/>
      <c r="AN12" s="73"/>
      <c r="AO12" s="73"/>
      <c r="AP12" s="73"/>
      <c r="AQ12" s="71"/>
      <c r="AR12" s="71" t="s">
        <v>24</v>
      </c>
      <c r="AT12" s="79">
        <v>1905</v>
      </c>
      <c r="AU12" s="73"/>
      <c r="AV12" s="73"/>
      <c r="AW12" s="73"/>
      <c r="AX12" s="73"/>
      <c r="AY12" s="73"/>
      <c r="AZ12" s="73"/>
      <c r="BA12" s="73"/>
      <c r="BB12" s="73"/>
      <c r="BC12" s="73"/>
      <c r="BD12" s="73"/>
      <c r="BE12" s="73"/>
      <c r="BF12" s="73"/>
      <c r="BG12" s="73"/>
      <c r="BH12" s="73"/>
      <c r="BI12" s="73"/>
      <c r="BJ12" s="73"/>
      <c r="BK12" s="73"/>
      <c r="BL12" s="73"/>
      <c r="BM12" s="71"/>
      <c r="BN12" s="71"/>
      <c r="BP12" s="79">
        <v>1905</v>
      </c>
    </row>
    <row r="13" spans="1:68">
      <c r="B13" s="79">
        <v>1906</v>
      </c>
      <c r="C13" s="73"/>
      <c r="D13" s="73"/>
      <c r="E13" s="73"/>
      <c r="F13" s="73"/>
      <c r="G13" s="73"/>
      <c r="H13" s="73"/>
      <c r="I13" s="73"/>
      <c r="J13" s="73"/>
      <c r="K13" s="73"/>
      <c r="L13" s="73"/>
      <c r="M13" s="73"/>
      <c r="N13" s="73"/>
      <c r="O13" s="73"/>
      <c r="P13" s="73"/>
      <c r="Q13" s="73"/>
      <c r="R13" s="73"/>
      <c r="S13" s="73"/>
      <c r="T13" s="73"/>
      <c r="U13" s="71"/>
      <c r="V13" s="71" t="s">
        <v>24</v>
      </c>
      <c r="X13" s="79">
        <v>1906</v>
      </c>
      <c r="Y13" s="73"/>
      <c r="Z13" s="73"/>
      <c r="AA13" s="73"/>
      <c r="AB13" s="73"/>
      <c r="AC13" s="73"/>
      <c r="AD13" s="73"/>
      <c r="AE13" s="73"/>
      <c r="AF13" s="73"/>
      <c r="AG13" s="73"/>
      <c r="AH13" s="73"/>
      <c r="AI13" s="73"/>
      <c r="AJ13" s="73"/>
      <c r="AK13" s="73"/>
      <c r="AL13" s="73"/>
      <c r="AM13" s="73"/>
      <c r="AN13" s="73"/>
      <c r="AO13" s="73"/>
      <c r="AP13" s="73"/>
      <c r="AQ13" s="71"/>
      <c r="AR13" s="71" t="s">
        <v>24</v>
      </c>
      <c r="AT13" s="79">
        <v>1906</v>
      </c>
      <c r="AU13" s="73"/>
      <c r="AV13" s="73"/>
      <c r="AW13" s="73"/>
      <c r="AX13" s="73"/>
      <c r="AY13" s="73"/>
      <c r="AZ13" s="73"/>
      <c r="BA13" s="73"/>
      <c r="BB13" s="73"/>
      <c r="BC13" s="73"/>
      <c r="BD13" s="73"/>
      <c r="BE13" s="73"/>
      <c r="BF13" s="73"/>
      <c r="BG13" s="73"/>
      <c r="BH13" s="73"/>
      <c r="BI13" s="73"/>
      <c r="BJ13" s="73"/>
      <c r="BK13" s="73"/>
      <c r="BL13" s="73"/>
      <c r="BM13" s="71"/>
      <c r="BN13" s="71"/>
      <c r="BP13" s="79">
        <v>1906</v>
      </c>
    </row>
    <row r="14" spans="1:68">
      <c r="B14" s="80">
        <v>1907</v>
      </c>
      <c r="C14" s="73">
        <v>29</v>
      </c>
      <c r="D14" s="73">
        <v>6</v>
      </c>
      <c r="E14" s="73">
        <v>2</v>
      </c>
      <c r="F14" s="73">
        <v>5</v>
      </c>
      <c r="G14" s="73">
        <v>10</v>
      </c>
      <c r="H14" s="73">
        <v>9</v>
      </c>
      <c r="I14" s="73">
        <v>12</v>
      </c>
      <c r="J14" s="73">
        <v>18</v>
      </c>
      <c r="K14" s="73">
        <v>45</v>
      </c>
      <c r="L14" s="73">
        <v>49</v>
      </c>
      <c r="M14" s="73">
        <v>74</v>
      </c>
      <c r="N14" s="73">
        <v>79</v>
      </c>
      <c r="O14" s="73">
        <v>122</v>
      </c>
      <c r="P14" s="73">
        <v>113</v>
      </c>
      <c r="Q14" s="73">
        <v>163</v>
      </c>
      <c r="R14" s="73">
        <v>176</v>
      </c>
      <c r="S14" s="73">
        <v>76</v>
      </c>
      <c r="T14" s="73">
        <v>46</v>
      </c>
      <c r="U14" s="73">
        <v>4</v>
      </c>
      <c r="V14" s="73">
        <v>1038</v>
      </c>
      <c r="X14" s="80">
        <v>1907</v>
      </c>
      <c r="Y14" s="73">
        <v>28</v>
      </c>
      <c r="Z14" s="73">
        <v>3</v>
      </c>
      <c r="AA14" s="73">
        <v>3</v>
      </c>
      <c r="AB14" s="73">
        <v>2</v>
      </c>
      <c r="AC14" s="73">
        <v>3</v>
      </c>
      <c r="AD14" s="73">
        <v>6</v>
      </c>
      <c r="AE14" s="73">
        <v>5</v>
      </c>
      <c r="AF14" s="73">
        <v>21</v>
      </c>
      <c r="AG14" s="73">
        <v>30</v>
      </c>
      <c r="AH14" s="73">
        <v>38</v>
      </c>
      <c r="AI14" s="73">
        <v>58</v>
      </c>
      <c r="AJ14" s="73">
        <v>57</v>
      </c>
      <c r="AK14" s="73">
        <v>75</v>
      </c>
      <c r="AL14" s="73">
        <v>116</v>
      </c>
      <c r="AM14" s="73">
        <v>161</v>
      </c>
      <c r="AN14" s="73">
        <v>126</v>
      </c>
      <c r="AO14" s="73">
        <v>79</v>
      </c>
      <c r="AP14" s="73">
        <v>52</v>
      </c>
      <c r="AQ14" s="73">
        <v>0</v>
      </c>
      <c r="AR14" s="73">
        <v>863</v>
      </c>
      <c r="AT14" s="80">
        <v>1907</v>
      </c>
      <c r="AU14" s="73">
        <v>57</v>
      </c>
      <c r="AV14" s="73">
        <v>9</v>
      </c>
      <c r="AW14" s="73">
        <v>5</v>
      </c>
      <c r="AX14" s="73">
        <v>7</v>
      </c>
      <c r="AY14" s="73">
        <v>13</v>
      </c>
      <c r="AZ14" s="73">
        <v>15</v>
      </c>
      <c r="BA14" s="73">
        <v>17</v>
      </c>
      <c r="BB14" s="73">
        <v>39</v>
      </c>
      <c r="BC14" s="73">
        <v>75</v>
      </c>
      <c r="BD14" s="73">
        <v>87</v>
      </c>
      <c r="BE14" s="73">
        <v>132</v>
      </c>
      <c r="BF14" s="73">
        <v>136</v>
      </c>
      <c r="BG14" s="73">
        <v>197</v>
      </c>
      <c r="BH14" s="73">
        <v>229</v>
      </c>
      <c r="BI14" s="73">
        <v>324</v>
      </c>
      <c r="BJ14" s="73">
        <v>302</v>
      </c>
      <c r="BK14" s="73">
        <v>155</v>
      </c>
      <c r="BL14" s="73">
        <v>98</v>
      </c>
      <c r="BM14" s="73">
        <v>4</v>
      </c>
      <c r="BN14" s="73">
        <v>1901</v>
      </c>
      <c r="BP14" s="80">
        <v>1907</v>
      </c>
    </row>
    <row r="15" spans="1:68">
      <c r="B15" s="80">
        <v>1908</v>
      </c>
      <c r="C15" s="73">
        <v>26</v>
      </c>
      <c r="D15" s="73">
        <v>5</v>
      </c>
      <c r="E15" s="73">
        <v>2</v>
      </c>
      <c r="F15" s="73">
        <v>8</v>
      </c>
      <c r="G15" s="73">
        <v>5</v>
      </c>
      <c r="H15" s="73">
        <v>8</v>
      </c>
      <c r="I15" s="73">
        <v>17</v>
      </c>
      <c r="J15" s="73">
        <v>19</v>
      </c>
      <c r="K15" s="73">
        <v>34</v>
      </c>
      <c r="L15" s="73">
        <v>47</v>
      </c>
      <c r="M15" s="73">
        <v>61</v>
      </c>
      <c r="N15" s="73">
        <v>65</v>
      </c>
      <c r="O15" s="73">
        <v>108</v>
      </c>
      <c r="P15" s="73">
        <v>138</v>
      </c>
      <c r="Q15" s="73">
        <v>145</v>
      </c>
      <c r="R15" s="73">
        <v>158</v>
      </c>
      <c r="S15" s="73">
        <v>91</v>
      </c>
      <c r="T15" s="73">
        <v>50</v>
      </c>
      <c r="U15" s="73">
        <v>4</v>
      </c>
      <c r="V15" s="73">
        <v>991</v>
      </c>
      <c r="X15" s="80">
        <v>1908</v>
      </c>
      <c r="Y15" s="73">
        <v>15</v>
      </c>
      <c r="Z15" s="73">
        <v>3</v>
      </c>
      <c r="AA15" s="73">
        <v>1</v>
      </c>
      <c r="AB15" s="73">
        <v>8</v>
      </c>
      <c r="AC15" s="73">
        <v>2</v>
      </c>
      <c r="AD15" s="73">
        <v>6</v>
      </c>
      <c r="AE15" s="73">
        <v>12</v>
      </c>
      <c r="AF15" s="73">
        <v>17</v>
      </c>
      <c r="AG15" s="73">
        <v>25</v>
      </c>
      <c r="AH15" s="73">
        <v>43</v>
      </c>
      <c r="AI15" s="73">
        <v>49</v>
      </c>
      <c r="AJ15" s="73">
        <v>69</v>
      </c>
      <c r="AK15" s="73">
        <v>98</v>
      </c>
      <c r="AL15" s="73">
        <v>109</v>
      </c>
      <c r="AM15" s="73">
        <v>161</v>
      </c>
      <c r="AN15" s="73">
        <v>149</v>
      </c>
      <c r="AO15" s="73">
        <v>65</v>
      </c>
      <c r="AP15" s="73">
        <v>44</v>
      </c>
      <c r="AQ15" s="73">
        <v>0</v>
      </c>
      <c r="AR15" s="73">
        <v>876</v>
      </c>
      <c r="AT15" s="80">
        <v>1908</v>
      </c>
      <c r="AU15" s="73">
        <v>41</v>
      </c>
      <c r="AV15" s="73">
        <v>8</v>
      </c>
      <c r="AW15" s="73">
        <v>3</v>
      </c>
      <c r="AX15" s="73">
        <v>16</v>
      </c>
      <c r="AY15" s="73">
        <v>7</v>
      </c>
      <c r="AZ15" s="73">
        <v>14</v>
      </c>
      <c r="BA15" s="73">
        <v>29</v>
      </c>
      <c r="BB15" s="73">
        <v>36</v>
      </c>
      <c r="BC15" s="73">
        <v>59</v>
      </c>
      <c r="BD15" s="73">
        <v>90</v>
      </c>
      <c r="BE15" s="73">
        <v>110</v>
      </c>
      <c r="BF15" s="73">
        <v>134</v>
      </c>
      <c r="BG15" s="73">
        <v>206</v>
      </c>
      <c r="BH15" s="73">
        <v>247</v>
      </c>
      <c r="BI15" s="73">
        <v>306</v>
      </c>
      <c r="BJ15" s="73">
        <v>307</v>
      </c>
      <c r="BK15" s="73">
        <v>156</v>
      </c>
      <c r="BL15" s="73">
        <v>94</v>
      </c>
      <c r="BM15" s="73">
        <v>4</v>
      </c>
      <c r="BN15" s="73">
        <v>1867</v>
      </c>
      <c r="BP15" s="80">
        <v>1908</v>
      </c>
    </row>
    <row r="16" spans="1:68">
      <c r="B16" s="80">
        <v>1909</v>
      </c>
      <c r="C16" s="73">
        <v>12</v>
      </c>
      <c r="D16" s="73">
        <v>0</v>
      </c>
      <c r="E16" s="73">
        <v>1</v>
      </c>
      <c r="F16" s="73">
        <v>5</v>
      </c>
      <c r="G16" s="73">
        <v>5</v>
      </c>
      <c r="H16" s="73">
        <v>6</v>
      </c>
      <c r="I16" s="73">
        <v>11</v>
      </c>
      <c r="J16" s="73">
        <v>17</v>
      </c>
      <c r="K16" s="73">
        <v>26</v>
      </c>
      <c r="L16" s="73">
        <v>34</v>
      </c>
      <c r="M16" s="73">
        <v>73</v>
      </c>
      <c r="N16" s="73">
        <v>86</v>
      </c>
      <c r="O16" s="73">
        <v>79</v>
      </c>
      <c r="P16" s="73">
        <v>117</v>
      </c>
      <c r="Q16" s="73">
        <v>150</v>
      </c>
      <c r="R16" s="73">
        <v>130</v>
      </c>
      <c r="S16" s="73">
        <v>78</v>
      </c>
      <c r="T16" s="73">
        <v>36</v>
      </c>
      <c r="U16" s="73">
        <v>3</v>
      </c>
      <c r="V16" s="73">
        <v>869</v>
      </c>
      <c r="X16" s="80">
        <v>1909</v>
      </c>
      <c r="Y16" s="73">
        <v>17</v>
      </c>
      <c r="Z16" s="73">
        <v>2</v>
      </c>
      <c r="AA16" s="73">
        <v>2</v>
      </c>
      <c r="AB16" s="73">
        <v>3</v>
      </c>
      <c r="AC16" s="73">
        <v>7</v>
      </c>
      <c r="AD16" s="73">
        <v>5</v>
      </c>
      <c r="AE16" s="73">
        <v>6</v>
      </c>
      <c r="AF16" s="73">
        <v>13</v>
      </c>
      <c r="AG16" s="73">
        <v>30</v>
      </c>
      <c r="AH16" s="73">
        <v>39</v>
      </c>
      <c r="AI16" s="73">
        <v>61</v>
      </c>
      <c r="AJ16" s="73">
        <v>52</v>
      </c>
      <c r="AK16" s="73">
        <v>72</v>
      </c>
      <c r="AL16" s="73">
        <v>117</v>
      </c>
      <c r="AM16" s="73">
        <v>139</v>
      </c>
      <c r="AN16" s="73">
        <v>128</v>
      </c>
      <c r="AO16" s="73">
        <v>67</v>
      </c>
      <c r="AP16" s="73">
        <v>36</v>
      </c>
      <c r="AQ16" s="73">
        <v>0</v>
      </c>
      <c r="AR16" s="73">
        <v>796</v>
      </c>
      <c r="AT16" s="80">
        <v>1909</v>
      </c>
      <c r="AU16" s="73">
        <v>29</v>
      </c>
      <c r="AV16" s="73">
        <v>2</v>
      </c>
      <c r="AW16" s="73">
        <v>3</v>
      </c>
      <c r="AX16" s="73">
        <v>8</v>
      </c>
      <c r="AY16" s="73">
        <v>12</v>
      </c>
      <c r="AZ16" s="73">
        <v>11</v>
      </c>
      <c r="BA16" s="73">
        <v>17</v>
      </c>
      <c r="BB16" s="73">
        <v>30</v>
      </c>
      <c r="BC16" s="73">
        <v>56</v>
      </c>
      <c r="BD16" s="73">
        <v>73</v>
      </c>
      <c r="BE16" s="73">
        <v>134</v>
      </c>
      <c r="BF16" s="73">
        <v>138</v>
      </c>
      <c r="BG16" s="73">
        <v>151</v>
      </c>
      <c r="BH16" s="73">
        <v>234</v>
      </c>
      <c r="BI16" s="73">
        <v>289</v>
      </c>
      <c r="BJ16" s="73">
        <v>258</v>
      </c>
      <c r="BK16" s="73">
        <v>145</v>
      </c>
      <c r="BL16" s="73">
        <v>72</v>
      </c>
      <c r="BM16" s="73">
        <v>3</v>
      </c>
      <c r="BN16" s="73">
        <v>1665</v>
      </c>
      <c r="BP16" s="80">
        <v>1909</v>
      </c>
    </row>
    <row r="17" spans="2:68">
      <c r="B17" s="80">
        <v>1910</v>
      </c>
      <c r="C17" s="73">
        <v>20</v>
      </c>
      <c r="D17" s="73">
        <v>5</v>
      </c>
      <c r="E17" s="73">
        <v>2</v>
      </c>
      <c r="F17" s="73">
        <v>3</v>
      </c>
      <c r="G17" s="73">
        <v>8</v>
      </c>
      <c r="H17" s="73">
        <v>6</v>
      </c>
      <c r="I17" s="73">
        <v>8</v>
      </c>
      <c r="J17" s="73">
        <v>26</v>
      </c>
      <c r="K17" s="73">
        <v>21</v>
      </c>
      <c r="L17" s="73">
        <v>55</v>
      </c>
      <c r="M17" s="73">
        <v>71</v>
      </c>
      <c r="N17" s="73">
        <v>74</v>
      </c>
      <c r="O17" s="73">
        <v>90</v>
      </c>
      <c r="P17" s="73">
        <v>114</v>
      </c>
      <c r="Q17" s="73">
        <v>109</v>
      </c>
      <c r="R17" s="73">
        <v>127</v>
      </c>
      <c r="S17" s="73">
        <v>77</v>
      </c>
      <c r="T17" s="73">
        <v>41</v>
      </c>
      <c r="U17" s="73">
        <v>7</v>
      </c>
      <c r="V17" s="73">
        <v>864</v>
      </c>
      <c r="X17" s="80">
        <v>1910</v>
      </c>
      <c r="Y17" s="73">
        <v>24</v>
      </c>
      <c r="Z17" s="73">
        <v>3</v>
      </c>
      <c r="AA17" s="73">
        <v>0</v>
      </c>
      <c r="AB17" s="73">
        <v>1</v>
      </c>
      <c r="AC17" s="73">
        <v>11</v>
      </c>
      <c r="AD17" s="73">
        <v>8</v>
      </c>
      <c r="AE17" s="73">
        <v>3</v>
      </c>
      <c r="AF17" s="73">
        <v>11</v>
      </c>
      <c r="AG17" s="73">
        <v>27</v>
      </c>
      <c r="AH17" s="73">
        <v>38</v>
      </c>
      <c r="AI17" s="73">
        <v>62</v>
      </c>
      <c r="AJ17" s="73">
        <v>57</v>
      </c>
      <c r="AK17" s="73">
        <v>75</v>
      </c>
      <c r="AL17" s="73">
        <v>120</v>
      </c>
      <c r="AM17" s="73">
        <v>142</v>
      </c>
      <c r="AN17" s="73">
        <v>139</v>
      </c>
      <c r="AO17" s="73">
        <v>81</v>
      </c>
      <c r="AP17" s="73">
        <v>38</v>
      </c>
      <c r="AQ17" s="73">
        <v>0</v>
      </c>
      <c r="AR17" s="73">
        <v>840</v>
      </c>
      <c r="AT17" s="80">
        <v>1910</v>
      </c>
      <c r="AU17" s="73">
        <v>44</v>
      </c>
      <c r="AV17" s="73">
        <v>8</v>
      </c>
      <c r="AW17" s="73">
        <v>2</v>
      </c>
      <c r="AX17" s="73">
        <v>4</v>
      </c>
      <c r="AY17" s="73">
        <v>19</v>
      </c>
      <c r="AZ17" s="73">
        <v>14</v>
      </c>
      <c r="BA17" s="73">
        <v>11</v>
      </c>
      <c r="BB17" s="73">
        <v>37</v>
      </c>
      <c r="BC17" s="73">
        <v>48</v>
      </c>
      <c r="BD17" s="73">
        <v>93</v>
      </c>
      <c r="BE17" s="73">
        <v>133</v>
      </c>
      <c r="BF17" s="73">
        <v>131</v>
      </c>
      <c r="BG17" s="73">
        <v>165</v>
      </c>
      <c r="BH17" s="73">
        <v>234</v>
      </c>
      <c r="BI17" s="73">
        <v>251</v>
      </c>
      <c r="BJ17" s="73">
        <v>266</v>
      </c>
      <c r="BK17" s="73">
        <v>158</v>
      </c>
      <c r="BL17" s="73">
        <v>79</v>
      </c>
      <c r="BM17" s="73">
        <v>7</v>
      </c>
      <c r="BN17" s="73">
        <v>1704</v>
      </c>
      <c r="BP17" s="80">
        <v>1910</v>
      </c>
    </row>
    <row r="18" spans="2:68">
      <c r="B18" s="80">
        <v>1911</v>
      </c>
      <c r="C18" s="73">
        <v>35</v>
      </c>
      <c r="D18" s="73">
        <v>0</v>
      </c>
      <c r="E18" s="73">
        <v>1</v>
      </c>
      <c r="F18" s="73">
        <v>3</v>
      </c>
      <c r="G18" s="73">
        <v>5</v>
      </c>
      <c r="H18" s="73">
        <v>4</v>
      </c>
      <c r="I18" s="73">
        <v>24</v>
      </c>
      <c r="J18" s="73">
        <v>25</v>
      </c>
      <c r="K18" s="73">
        <v>42</v>
      </c>
      <c r="L18" s="73">
        <v>63</v>
      </c>
      <c r="M18" s="73">
        <v>85</v>
      </c>
      <c r="N18" s="73">
        <v>108</v>
      </c>
      <c r="O18" s="73">
        <v>121</v>
      </c>
      <c r="P18" s="73">
        <v>161</v>
      </c>
      <c r="Q18" s="73">
        <v>167</v>
      </c>
      <c r="R18" s="73">
        <v>129</v>
      </c>
      <c r="S18" s="73">
        <v>96</v>
      </c>
      <c r="T18" s="73">
        <v>50</v>
      </c>
      <c r="U18" s="73">
        <v>3</v>
      </c>
      <c r="V18" s="73">
        <v>1122</v>
      </c>
      <c r="X18" s="80">
        <v>1911</v>
      </c>
      <c r="Y18" s="73">
        <v>25</v>
      </c>
      <c r="Z18" s="73">
        <v>1</v>
      </c>
      <c r="AA18" s="73">
        <v>3</v>
      </c>
      <c r="AB18" s="73">
        <v>2</v>
      </c>
      <c r="AC18" s="73">
        <v>8</v>
      </c>
      <c r="AD18" s="73">
        <v>11</v>
      </c>
      <c r="AE18" s="73">
        <v>7</v>
      </c>
      <c r="AF18" s="73">
        <v>21</v>
      </c>
      <c r="AG18" s="73">
        <v>24</v>
      </c>
      <c r="AH18" s="73">
        <v>48</v>
      </c>
      <c r="AI18" s="73">
        <v>71</v>
      </c>
      <c r="AJ18" s="73">
        <v>89</v>
      </c>
      <c r="AK18" s="73">
        <v>99</v>
      </c>
      <c r="AL18" s="73">
        <v>130</v>
      </c>
      <c r="AM18" s="73">
        <v>171</v>
      </c>
      <c r="AN18" s="73">
        <v>180</v>
      </c>
      <c r="AO18" s="73">
        <v>98</v>
      </c>
      <c r="AP18" s="73">
        <v>68</v>
      </c>
      <c r="AQ18" s="73">
        <v>0</v>
      </c>
      <c r="AR18" s="73">
        <v>1056</v>
      </c>
      <c r="AT18" s="80">
        <v>1911</v>
      </c>
      <c r="AU18" s="73">
        <v>60</v>
      </c>
      <c r="AV18" s="73">
        <v>1</v>
      </c>
      <c r="AW18" s="73">
        <v>4</v>
      </c>
      <c r="AX18" s="73">
        <v>5</v>
      </c>
      <c r="AY18" s="73">
        <v>13</v>
      </c>
      <c r="AZ18" s="73">
        <v>15</v>
      </c>
      <c r="BA18" s="73">
        <v>31</v>
      </c>
      <c r="BB18" s="73">
        <v>46</v>
      </c>
      <c r="BC18" s="73">
        <v>66</v>
      </c>
      <c r="BD18" s="73">
        <v>111</v>
      </c>
      <c r="BE18" s="73">
        <v>156</v>
      </c>
      <c r="BF18" s="73">
        <v>197</v>
      </c>
      <c r="BG18" s="73">
        <v>220</v>
      </c>
      <c r="BH18" s="73">
        <v>291</v>
      </c>
      <c r="BI18" s="73">
        <v>338</v>
      </c>
      <c r="BJ18" s="73">
        <v>309</v>
      </c>
      <c r="BK18" s="73">
        <v>194</v>
      </c>
      <c r="BL18" s="73">
        <v>118</v>
      </c>
      <c r="BM18" s="73">
        <v>3</v>
      </c>
      <c r="BN18" s="73">
        <v>2178</v>
      </c>
      <c r="BP18" s="80">
        <v>1911</v>
      </c>
    </row>
    <row r="19" spans="2:68">
      <c r="B19" s="80">
        <v>1912</v>
      </c>
      <c r="C19" s="73">
        <v>42</v>
      </c>
      <c r="D19" s="73">
        <v>0</v>
      </c>
      <c r="E19" s="73">
        <v>3</v>
      </c>
      <c r="F19" s="73">
        <v>4</v>
      </c>
      <c r="G19" s="73">
        <v>6</v>
      </c>
      <c r="H19" s="73">
        <v>5</v>
      </c>
      <c r="I19" s="73">
        <v>18</v>
      </c>
      <c r="J19" s="73">
        <v>23</v>
      </c>
      <c r="K19" s="73">
        <v>43</v>
      </c>
      <c r="L19" s="73">
        <v>67</v>
      </c>
      <c r="M19" s="73">
        <v>96</v>
      </c>
      <c r="N19" s="73">
        <v>108</v>
      </c>
      <c r="O19" s="73">
        <v>132</v>
      </c>
      <c r="P19" s="73">
        <v>133</v>
      </c>
      <c r="Q19" s="73">
        <v>175</v>
      </c>
      <c r="R19" s="73">
        <v>156</v>
      </c>
      <c r="S19" s="73">
        <v>95</v>
      </c>
      <c r="T19" s="73">
        <v>36</v>
      </c>
      <c r="U19" s="73">
        <v>4</v>
      </c>
      <c r="V19" s="73">
        <v>1146</v>
      </c>
      <c r="X19" s="80">
        <v>1912</v>
      </c>
      <c r="Y19" s="73">
        <v>25</v>
      </c>
      <c r="Z19" s="73">
        <v>3</v>
      </c>
      <c r="AA19" s="73">
        <v>1</v>
      </c>
      <c r="AB19" s="73">
        <v>5</v>
      </c>
      <c r="AC19" s="73">
        <v>5</v>
      </c>
      <c r="AD19" s="73">
        <v>6</v>
      </c>
      <c r="AE19" s="73">
        <v>14</v>
      </c>
      <c r="AF19" s="73">
        <v>20</v>
      </c>
      <c r="AG19" s="73">
        <v>34</v>
      </c>
      <c r="AH19" s="73">
        <v>45</v>
      </c>
      <c r="AI19" s="73">
        <v>85</v>
      </c>
      <c r="AJ19" s="73">
        <v>62</v>
      </c>
      <c r="AK19" s="73">
        <v>105</v>
      </c>
      <c r="AL19" s="73">
        <v>152</v>
      </c>
      <c r="AM19" s="73">
        <v>167</v>
      </c>
      <c r="AN19" s="73">
        <v>156</v>
      </c>
      <c r="AO19" s="73">
        <v>92</v>
      </c>
      <c r="AP19" s="73">
        <v>53</v>
      </c>
      <c r="AQ19" s="73">
        <v>0</v>
      </c>
      <c r="AR19" s="73">
        <v>1030</v>
      </c>
      <c r="AT19" s="80">
        <v>1912</v>
      </c>
      <c r="AU19" s="73">
        <v>67</v>
      </c>
      <c r="AV19" s="73">
        <v>3</v>
      </c>
      <c r="AW19" s="73">
        <v>4</v>
      </c>
      <c r="AX19" s="73">
        <v>9</v>
      </c>
      <c r="AY19" s="73">
        <v>11</v>
      </c>
      <c r="AZ19" s="73">
        <v>11</v>
      </c>
      <c r="BA19" s="73">
        <v>32</v>
      </c>
      <c r="BB19" s="73">
        <v>43</v>
      </c>
      <c r="BC19" s="73">
        <v>77</v>
      </c>
      <c r="BD19" s="73">
        <v>112</v>
      </c>
      <c r="BE19" s="73">
        <v>181</v>
      </c>
      <c r="BF19" s="73">
        <v>170</v>
      </c>
      <c r="BG19" s="73">
        <v>237</v>
      </c>
      <c r="BH19" s="73">
        <v>285</v>
      </c>
      <c r="BI19" s="73">
        <v>342</v>
      </c>
      <c r="BJ19" s="73">
        <v>312</v>
      </c>
      <c r="BK19" s="73">
        <v>187</v>
      </c>
      <c r="BL19" s="73">
        <v>89</v>
      </c>
      <c r="BM19" s="73">
        <v>4</v>
      </c>
      <c r="BN19" s="73">
        <v>2176</v>
      </c>
      <c r="BP19" s="80">
        <v>1912</v>
      </c>
    </row>
    <row r="20" spans="2:68">
      <c r="B20" s="80">
        <v>1913</v>
      </c>
      <c r="C20" s="73">
        <v>24</v>
      </c>
      <c r="D20" s="73">
        <v>1</v>
      </c>
      <c r="E20" s="73">
        <v>2</v>
      </c>
      <c r="F20" s="73">
        <v>3</v>
      </c>
      <c r="G20" s="73">
        <v>11</v>
      </c>
      <c r="H20" s="73">
        <v>17</v>
      </c>
      <c r="I20" s="73">
        <v>8</v>
      </c>
      <c r="J20" s="73">
        <v>20</v>
      </c>
      <c r="K20" s="73">
        <v>36</v>
      </c>
      <c r="L20" s="73">
        <v>68</v>
      </c>
      <c r="M20" s="73">
        <v>95</v>
      </c>
      <c r="N20" s="73">
        <v>132</v>
      </c>
      <c r="O20" s="73">
        <v>153</v>
      </c>
      <c r="P20" s="73">
        <v>144</v>
      </c>
      <c r="Q20" s="73">
        <v>170</v>
      </c>
      <c r="R20" s="73">
        <v>168</v>
      </c>
      <c r="S20" s="73">
        <v>92</v>
      </c>
      <c r="T20" s="73">
        <v>41</v>
      </c>
      <c r="U20" s="73">
        <v>3</v>
      </c>
      <c r="V20" s="73">
        <v>1188</v>
      </c>
      <c r="X20" s="80">
        <v>1913</v>
      </c>
      <c r="Y20" s="73">
        <v>23</v>
      </c>
      <c r="Z20" s="73">
        <v>2</v>
      </c>
      <c r="AA20" s="73">
        <v>6</v>
      </c>
      <c r="AB20" s="73">
        <v>8</v>
      </c>
      <c r="AC20" s="73">
        <v>11</v>
      </c>
      <c r="AD20" s="73">
        <v>7</v>
      </c>
      <c r="AE20" s="73">
        <v>13</v>
      </c>
      <c r="AF20" s="73">
        <v>12</v>
      </c>
      <c r="AG20" s="73">
        <v>26</v>
      </c>
      <c r="AH20" s="73">
        <v>47</v>
      </c>
      <c r="AI20" s="73">
        <v>84</v>
      </c>
      <c r="AJ20" s="73">
        <v>92</v>
      </c>
      <c r="AK20" s="73">
        <v>111</v>
      </c>
      <c r="AL20" s="73">
        <v>127</v>
      </c>
      <c r="AM20" s="73">
        <v>163</v>
      </c>
      <c r="AN20" s="73">
        <v>164</v>
      </c>
      <c r="AO20" s="73">
        <v>127</v>
      </c>
      <c r="AP20" s="73">
        <v>70</v>
      </c>
      <c r="AQ20" s="73">
        <v>0</v>
      </c>
      <c r="AR20" s="73">
        <v>1093</v>
      </c>
      <c r="AT20" s="80">
        <v>1913</v>
      </c>
      <c r="AU20" s="73">
        <v>47</v>
      </c>
      <c r="AV20" s="73">
        <v>3</v>
      </c>
      <c r="AW20" s="73">
        <v>8</v>
      </c>
      <c r="AX20" s="73">
        <v>11</v>
      </c>
      <c r="AY20" s="73">
        <v>22</v>
      </c>
      <c r="AZ20" s="73">
        <v>24</v>
      </c>
      <c r="BA20" s="73">
        <v>21</v>
      </c>
      <c r="BB20" s="73">
        <v>32</v>
      </c>
      <c r="BC20" s="73">
        <v>62</v>
      </c>
      <c r="BD20" s="73">
        <v>115</v>
      </c>
      <c r="BE20" s="73">
        <v>179</v>
      </c>
      <c r="BF20" s="73">
        <v>224</v>
      </c>
      <c r="BG20" s="73">
        <v>264</v>
      </c>
      <c r="BH20" s="73">
        <v>271</v>
      </c>
      <c r="BI20" s="73">
        <v>333</v>
      </c>
      <c r="BJ20" s="73">
        <v>332</v>
      </c>
      <c r="BK20" s="73">
        <v>219</v>
      </c>
      <c r="BL20" s="73">
        <v>111</v>
      </c>
      <c r="BM20" s="73">
        <v>3</v>
      </c>
      <c r="BN20" s="73">
        <v>2281</v>
      </c>
      <c r="BP20" s="80">
        <v>1913</v>
      </c>
    </row>
    <row r="21" spans="2:68">
      <c r="B21" s="80">
        <v>1914</v>
      </c>
      <c r="C21" s="73">
        <v>29</v>
      </c>
      <c r="D21" s="73">
        <v>2</v>
      </c>
      <c r="E21" s="73">
        <v>2</v>
      </c>
      <c r="F21" s="73">
        <v>2</v>
      </c>
      <c r="G21" s="73">
        <v>11</v>
      </c>
      <c r="H21" s="73">
        <v>9</v>
      </c>
      <c r="I21" s="73">
        <v>23</v>
      </c>
      <c r="J21" s="73">
        <v>27</v>
      </c>
      <c r="K21" s="73">
        <v>37</v>
      </c>
      <c r="L21" s="73">
        <v>62</v>
      </c>
      <c r="M21" s="73">
        <v>86</v>
      </c>
      <c r="N21" s="73">
        <v>140</v>
      </c>
      <c r="O21" s="73">
        <v>129</v>
      </c>
      <c r="P21" s="73">
        <v>138</v>
      </c>
      <c r="Q21" s="73">
        <v>162</v>
      </c>
      <c r="R21" s="73">
        <v>124</v>
      </c>
      <c r="S21" s="73">
        <v>110</v>
      </c>
      <c r="T21" s="73">
        <v>50</v>
      </c>
      <c r="U21" s="73">
        <v>0</v>
      </c>
      <c r="V21" s="73">
        <v>1143</v>
      </c>
      <c r="X21" s="80">
        <v>1914</v>
      </c>
      <c r="Y21" s="73">
        <v>38</v>
      </c>
      <c r="Z21" s="73">
        <v>1</v>
      </c>
      <c r="AA21" s="73">
        <v>0</v>
      </c>
      <c r="AB21" s="73">
        <v>1</v>
      </c>
      <c r="AC21" s="73">
        <v>6</v>
      </c>
      <c r="AD21" s="73">
        <v>8</v>
      </c>
      <c r="AE21" s="73">
        <v>11</v>
      </c>
      <c r="AF21" s="73">
        <v>10</v>
      </c>
      <c r="AG21" s="73">
        <v>29</v>
      </c>
      <c r="AH21" s="73">
        <v>69</v>
      </c>
      <c r="AI21" s="73">
        <v>73</v>
      </c>
      <c r="AJ21" s="73">
        <v>90</v>
      </c>
      <c r="AK21" s="73">
        <v>100</v>
      </c>
      <c r="AL21" s="73">
        <v>136</v>
      </c>
      <c r="AM21" s="73">
        <v>175</v>
      </c>
      <c r="AN21" s="73">
        <v>151</v>
      </c>
      <c r="AO21" s="73">
        <v>96</v>
      </c>
      <c r="AP21" s="73">
        <v>66</v>
      </c>
      <c r="AQ21" s="73">
        <v>1</v>
      </c>
      <c r="AR21" s="73">
        <v>1061</v>
      </c>
      <c r="AT21" s="80">
        <v>1914</v>
      </c>
      <c r="AU21" s="73">
        <v>67</v>
      </c>
      <c r="AV21" s="73">
        <v>3</v>
      </c>
      <c r="AW21" s="73">
        <v>2</v>
      </c>
      <c r="AX21" s="73">
        <v>3</v>
      </c>
      <c r="AY21" s="73">
        <v>17</v>
      </c>
      <c r="AZ21" s="73">
        <v>17</v>
      </c>
      <c r="BA21" s="73">
        <v>34</v>
      </c>
      <c r="BB21" s="73">
        <v>37</v>
      </c>
      <c r="BC21" s="73">
        <v>66</v>
      </c>
      <c r="BD21" s="73">
        <v>131</v>
      </c>
      <c r="BE21" s="73">
        <v>159</v>
      </c>
      <c r="BF21" s="73">
        <v>230</v>
      </c>
      <c r="BG21" s="73">
        <v>229</v>
      </c>
      <c r="BH21" s="73">
        <v>274</v>
      </c>
      <c r="BI21" s="73">
        <v>337</v>
      </c>
      <c r="BJ21" s="73">
        <v>275</v>
      </c>
      <c r="BK21" s="73">
        <v>206</v>
      </c>
      <c r="BL21" s="73">
        <v>116</v>
      </c>
      <c r="BM21" s="73">
        <v>1</v>
      </c>
      <c r="BN21" s="73">
        <v>2204</v>
      </c>
      <c r="BP21" s="80">
        <v>1914</v>
      </c>
    </row>
    <row r="22" spans="2:68">
      <c r="B22" s="80">
        <v>1915</v>
      </c>
      <c r="C22" s="73">
        <v>25</v>
      </c>
      <c r="D22" s="73">
        <v>2</v>
      </c>
      <c r="E22" s="73">
        <v>1</v>
      </c>
      <c r="F22" s="73">
        <v>4</v>
      </c>
      <c r="G22" s="73">
        <v>3</v>
      </c>
      <c r="H22" s="73">
        <v>13</v>
      </c>
      <c r="I22" s="73">
        <v>15</v>
      </c>
      <c r="J22" s="73">
        <v>16</v>
      </c>
      <c r="K22" s="73">
        <v>36</v>
      </c>
      <c r="L22" s="73">
        <v>47</v>
      </c>
      <c r="M22" s="73">
        <v>93</v>
      </c>
      <c r="N22" s="73">
        <v>115</v>
      </c>
      <c r="O22" s="73">
        <v>129</v>
      </c>
      <c r="P22" s="73">
        <v>157</v>
      </c>
      <c r="Q22" s="73">
        <v>151</v>
      </c>
      <c r="R22" s="73">
        <v>166</v>
      </c>
      <c r="S22" s="73">
        <v>93</v>
      </c>
      <c r="T22" s="73">
        <v>51</v>
      </c>
      <c r="U22" s="73">
        <v>3</v>
      </c>
      <c r="V22" s="73">
        <v>1120</v>
      </c>
      <c r="X22" s="80">
        <v>1915</v>
      </c>
      <c r="Y22" s="73">
        <v>14</v>
      </c>
      <c r="Z22" s="73">
        <v>2</v>
      </c>
      <c r="AA22" s="73">
        <v>0</v>
      </c>
      <c r="AB22" s="73">
        <v>2</v>
      </c>
      <c r="AC22" s="73">
        <v>7</v>
      </c>
      <c r="AD22" s="73">
        <v>9</v>
      </c>
      <c r="AE22" s="73">
        <v>9</v>
      </c>
      <c r="AF22" s="73">
        <v>13</v>
      </c>
      <c r="AG22" s="73">
        <v>29</v>
      </c>
      <c r="AH22" s="73">
        <v>43</v>
      </c>
      <c r="AI22" s="73">
        <v>70</v>
      </c>
      <c r="AJ22" s="73">
        <v>81</v>
      </c>
      <c r="AK22" s="73">
        <v>96</v>
      </c>
      <c r="AL22" s="73">
        <v>145</v>
      </c>
      <c r="AM22" s="73">
        <v>161</v>
      </c>
      <c r="AN22" s="73">
        <v>157</v>
      </c>
      <c r="AO22" s="73">
        <v>102</v>
      </c>
      <c r="AP22" s="73">
        <v>57</v>
      </c>
      <c r="AQ22" s="73">
        <v>1</v>
      </c>
      <c r="AR22" s="73">
        <v>998</v>
      </c>
      <c r="AT22" s="80">
        <v>1915</v>
      </c>
      <c r="AU22" s="73">
        <v>39</v>
      </c>
      <c r="AV22" s="73">
        <v>4</v>
      </c>
      <c r="AW22" s="73">
        <v>1</v>
      </c>
      <c r="AX22" s="73">
        <v>6</v>
      </c>
      <c r="AY22" s="73">
        <v>10</v>
      </c>
      <c r="AZ22" s="73">
        <v>22</v>
      </c>
      <c r="BA22" s="73">
        <v>24</v>
      </c>
      <c r="BB22" s="73">
        <v>29</v>
      </c>
      <c r="BC22" s="73">
        <v>65</v>
      </c>
      <c r="BD22" s="73">
        <v>90</v>
      </c>
      <c r="BE22" s="73">
        <v>163</v>
      </c>
      <c r="BF22" s="73">
        <v>196</v>
      </c>
      <c r="BG22" s="73">
        <v>225</v>
      </c>
      <c r="BH22" s="73">
        <v>302</v>
      </c>
      <c r="BI22" s="73">
        <v>312</v>
      </c>
      <c r="BJ22" s="73">
        <v>323</v>
      </c>
      <c r="BK22" s="73">
        <v>195</v>
      </c>
      <c r="BL22" s="73">
        <v>108</v>
      </c>
      <c r="BM22" s="73">
        <v>4</v>
      </c>
      <c r="BN22" s="73">
        <v>2118</v>
      </c>
      <c r="BP22" s="80">
        <v>1915</v>
      </c>
    </row>
    <row r="23" spans="2:68">
      <c r="B23" s="80">
        <v>1916</v>
      </c>
      <c r="C23" s="73">
        <v>14</v>
      </c>
      <c r="D23" s="73">
        <v>5</v>
      </c>
      <c r="E23" s="73">
        <v>4</v>
      </c>
      <c r="F23" s="73">
        <v>2</v>
      </c>
      <c r="G23" s="73">
        <v>6</v>
      </c>
      <c r="H23" s="73">
        <v>6</v>
      </c>
      <c r="I23" s="73">
        <v>8</v>
      </c>
      <c r="J23" s="73">
        <v>24</v>
      </c>
      <c r="K23" s="73">
        <v>27</v>
      </c>
      <c r="L23" s="73">
        <v>43</v>
      </c>
      <c r="M23" s="73">
        <v>91</v>
      </c>
      <c r="N23" s="73">
        <v>133</v>
      </c>
      <c r="O23" s="73">
        <v>144</v>
      </c>
      <c r="P23" s="73">
        <v>162</v>
      </c>
      <c r="Q23" s="73">
        <v>137</v>
      </c>
      <c r="R23" s="73">
        <v>166</v>
      </c>
      <c r="S23" s="73">
        <v>97</v>
      </c>
      <c r="T23" s="73">
        <v>63</v>
      </c>
      <c r="U23" s="73">
        <v>1</v>
      </c>
      <c r="V23" s="73">
        <v>1133</v>
      </c>
      <c r="X23" s="80">
        <v>1916</v>
      </c>
      <c r="Y23" s="73">
        <v>17</v>
      </c>
      <c r="Z23" s="73">
        <v>2</v>
      </c>
      <c r="AA23" s="73">
        <v>2</v>
      </c>
      <c r="AB23" s="73">
        <v>1</v>
      </c>
      <c r="AC23" s="73">
        <v>4</v>
      </c>
      <c r="AD23" s="73">
        <v>10</v>
      </c>
      <c r="AE23" s="73">
        <v>15</v>
      </c>
      <c r="AF23" s="73">
        <v>15</v>
      </c>
      <c r="AG23" s="73">
        <v>31</v>
      </c>
      <c r="AH23" s="73">
        <v>73</v>
      </c>
      <c r="AI23" s="73">
        <v>78</v>
      </c>
      <c r="AJ23" s="73">
        <v>92</v>
      </c>
      <c r="AK23" s="73">
        <v>116</v>
      </c>
      <c r="AL23" s="73">
        <v>135</v>
      </c>
      <c r="AM23" s="73">
        <v>177</v>
      </c>
      <c r="AN23" s="73">
        <v>160</v>
      </c>
      <c r="AO23" s="73">
        <v>109</v>
      </c>
      <c r="AP23" s="73">
        <v>60</v>
      </c>
      <c r="AQ23" s="73">
        <v>0</v>
      </c>
      <c r="AR23" s="73">
        <v>1097</v>
      </c>
      <c r="AT23" s="80">
        <v>1916</v>
      </c>
      <c r="AU23" s="73">
        <v>31</v>
      </c>
      <c r="AV23" s="73">
        <v>7</v>
      </c>
      <c r="AW23" s="73">
        <v>6</v>
      </c>
      <c r="AX23" s="73">
        <v>3</v>
      </c>
      <c r="AY23" s="73">
        <v>10</v>
      </c>
      <c r="AZ23" s="73">
        <v>16</v>
      </c>
      <c r="BA23" s="73">
        <v>23</v>
      </c>
      <c r="BB23" s="73">
        <v>39</v>
      </c>
      <c r="BC23" s="73">
        <v>58</v>
      </c>
      <c r="BD23" s="73">
        <v>116</v>
      </c>
      <c r="BE23" s="73">
        <v>169</v>
      </c>
      <c r="BF23" s="73">
        <v>225</v>
      </c>
      <c r="BG23" s="73">
        <v>260</v>
      </c>
      <c r="BH23" s="73">
        <v>297</v>
      </c>
      <c r="BI23" s="73">
        <v>314</v>
      </c>
      <c r="BJ23" s="73">
        <v>326</v>
      </c>
      <c r="BK23" s="73">
        <v>206</v>
      </c>
      <c r="BL23" s="73">
        <v>123</v>
      </c>
      <c r="BM23" s="73">
        <v>1</v>
      </c>
      <c r="BN23" s="73">
        <v>2230</v>
      </c>
      <c r="BP23" s="80">
        <v>1916</v>
      </c>
    </row>
    <row r="24" spans="2:68">
      <c r="B24" s="80">
        <v>1917</v>
      </c>
      <c r="C24" s="73">
        <v>14</v>
      </c>
      <c r="D24" s="73">
        <v>2</v>
      </c>
      <c r="E24" s="73">
        <v>2</v>
      </c>
      <c r="F24" s="73">
        <v>1</v>
      </c>
      <c r="G24" s="73">
        <v>5</v>
      </c>
      <c r="H24" s="73">
        <v>6</v>
      </c>
      <c r="I24" s="73">
        <v>13</v>
      </c>
      <c r="J24" s="73">
        <v>15</v>
      </c>
      <c r="K24" s="73">
        <v>32</v>
      </c>
      <c r="L24" s="73">
        <v>58</v>
      </c>
      <c r="M24" s="73">
        <v>105</v>
      </c>
      <c r="N24" s="73">
        <v>132</v>
      </c>
      <c r="O24" s="73">
        <v>151</v>
      </c>
      <c r="P24" s="73">
        <v>154</v>
      </c>
      <c r="Q24" s="73">
        <v>157</v>
      </c>
      <c r="R24" s="73">
        <v>152</v>
      </c>
      <c r="S24" s="73">
        <v>99</v>
      </c>
      <c r="T24" s="73">
        <v>52</v>
      </c>
      <c r="U24" s="73">
        <v>2</v>
      </c>
      <c r="V24" s="73">
        <v>1152</v>
      </c>
      <c r="X24" s="80">
        <v>1917</v>
      </c>
      <c r="Y24" s="73">
        <v>10</v>
      </c>
      <c r="Z24" s="73">
        <v>3</v>
      </c>
      <c r="AA24" s="73">
        <v>3</v>
      </c>
      <c r="AB24" s="73">
        <v>3</v>
      </c>
      <c r="AC24" s="73">
        <v>8</v>
      </c>
      <c r="AD24" s="73">
        <v>5</v>
      </c>
      <c r="AE24" s="73">
        <v>11</v>
      </c>
      <c r="AF24" s="73">
        <v>11</v>
      </c>
      <c r="AG24" s="73">
        <v>26</v>
      </c>
      <c r="AH24" s="73">
        <v>49</v>
      </c>
      <c r="AI24" s="73">
        <v>111</v>
      </c>
      <c r="AJ24" s="73">
        <v>89</v>
      </c>
      <c r="AK24" s="73">
        <v>135</v>
      </c>
      <c r="AL24" s="73">
        <v>143</v>
      </c>
      <c r="AM24" s="73">
        <v>156</v>
      </c>
      <c r="AN24" s="73">
        <v>142</v>
      </c>
      <c r="AO24" s="73">
        <v>94</v>
      </c>
      <c r="AP24" s="73">
        <v>63</v>
      </c>
      <c r="AQ24" s="73">
        <v>0</v>
      </c>
      <c r="AR24" s="73">
        <v>1062</v>
      </c>
      <c r="AT24" s="80">
        <v>1917</v>
      </c>
      <c r="AU24" s="73">
        <v>24</v>
      </c>
      <c r="AV24" s="73">
        <v>5</v>
      </c>
      <c r="AW24" s="73">
        <v>5</v>
      </c>
      <c r="AX24" s="73">
        <v>4</v>
      </c>
      <c r="AY24" s="73">
        <v>13</v>
      </c>
      <c r="AZ24" s="73">
        <v>11</v>
      </c>
      <c r="BA24" s="73">
        <v>24</v>
      </c>
      <c r="BB24" s="73">
        <v>26</v>
      </c>
      <c r="BC24" s="73">
        <v>58</v>
      </c>
      <c r="BD24" s="73">
        <v>107</v>
      </c>
      <c r="BE24" s="73">
        <v>216</v>
      </c>
      <c r="BF24" s="73">
        <v>221</v>
      </c>
      <c r="BG24" s="73">
        <v>286</v>
      </c>
      <c r="BH24" s="73">
        <v>297</v>
      </c>
      <c r="BI24" s="73">
        <v>313</v>
      </c>
      <c r="BJ24" s="73">
        <v>294</v>
      </c>
      <c r="BK24" s="73">
        <v>193</v>
      </c>
      <c r="BL24" s="73">
        <v>115</v>
      </c>
      <c r="BM24" s="73">
        <v>2</v>
      </c>
      <c r="BN24" s="73">
        <v>2214</v>
      </c>
      <c r="BP24" s="80">
        <v>1917</v>
      </c>
    </row>
    <row r="25" spans="2:68">
      <c r="B25" s="81">
        <v>1918</v>
      </c>
      <c r="C25" s="73">
        <v>10</v>
      </c>
      <c r="D25" s="73">
        <v>3</v>
      </c>
      <c r="E25" s="73">
        <v>1</v>
      </c>
      <c r="F25" s="73">
        <v>5</v>
      </c>
      <c r="G25" s="73">
        <v>1</v>
      </c>
      <c r="H25" s="73">
        <v>4</v>
      </c>
      <c r="I25" s="73">
        <v>18</v>
      </c>
      <c r="J25" s="73">
        <v>23</v>
      </c>
      <c r="K25" s="73">
        <v>27</v>
      </c>
      <c r="L25" s="73">
        <v>63</v>
      </c>
      <c r="M25" s="73">
        <v>104</v>
      </c>
      <c r="N25" s="73">
        <v>135</v>
      </c>
      <c r="O25" s="73">
        <v>163</v>
      </c>
      <c r="P25" s="73">
        <v>165</v>
      </c>
      <c r="Q25" s="73">
        <v>166</v>
      </c>
      <c r="R25" s="73">
        <v>156</v>
      </c>
      <c r="S25" s="73">
        <v>82</v>
      </c>
      <c r="T25" s="73">
        <v>54</v>
      </c>
      <c r="U25" s="73">
        <v>2</v>
      </c>
      <c r="V25" s="73">
        <v>1182</v>
      </c>
      <c r="X25" s="81">
        <v>1918</v>
      </c>
      <c r="Y25" s="73">
        <v>6</v>
      </c>
      <c r="Z25" s="73">
        <v>4</v>
      </c>
      <c r="AA25" s="73">
        <v>0</v>
      </c>
      <c r="AB25" s="73">
        <v>2</v>
      </c>
      <c r="AC25" s="73">
        <v>2</v>
      </c>
      <c r="AD25" s="73">
        <v>7</v>
      </c>
      <c r="AE25" s="73">
        <v>9</v>
      </c>
      <c r="AF25" s="73">
        <v>13</v>
      </c>
      <c r="AG25" s="73">
        <v>26</v>
      </c>
      <c r="AH25" s="73">
        <v>50</v>
      </c>
      <c r="AI25" s="73">
        <v>73</v>
      </c>
      <c r="AJ25" s="73">
        <v>95</v>
      </c>
      <c r="AK25" s="73">
        <v>139</v>
      </c>
      <c r="AL25" s="73">
        <v>149</v>
      </c>
      <c r="AM25" s="73">
        <v>174</v>
      </c>
      <c r="AN25" s="73">
        <v>179</v>
      </c>
      <c r="AO25" s="73">
        <v>112</v>
      </c>
      <c r="AP25" s="73">
        <v>75</v>
      </c>
      <c r="AQ25" s="73">
        <v>0</v>
      </c>
      <c r="AR25" s="73">
        <v>1115</v>
      </c>
      <c r="AT25" s="81">
        <v>1918</v>
      </c>
      <c r="AU25" s="73">
        <v>16</v>
      </c>
      <c r="AV25" s="73">
        <v>7</v>
      </c>
      <c r="AW25" s="73">
        <v>1</v>
      </c>
      <c r="AX25" s="73">
        <v>7</v>
      </c>
      <c r="AY25" s="73">
        <v>3</v>
      </c>
      <c r="AZ25" s="73">
        <v>11</v>
      </c>
      <c r="BA25" s="73">
        <v>27</v>
      </c>
      <c r="BB25" s="73">
        <v>36</v>
      </c>
      <c r="BC25" s="73">
        <v>53</v>
      </c>
      <c r="BD25" s="73">
        <v>113</v>
      </c>
      <c r="BE25" s="73">
        <v>177</v>
      </c>
      <c r="BF25" s="73">
        <v>230</v>
      </c>
      <c r="BG25" s="73">
        <v>302</v>
      </c>
      <c r="BH25" s="73">
        <v>314</v>
      </c>
      <c r="BI25" s="73">
        <v>340</v>
      </c>
      <c r="BJ25" s="73">
        <v>335</v>
      </c>
      <c r="BK25" s="73">
        <v>194</v>
      </c>
      <c r="BL25" s="73">
        <v>129</v>
      </c>
      <c r="BM25" s="73">
        <v>2</v>
      </c>
      <c r="BN25" s="73">
        <v>2297</v>
      </c>
      <c r="BP25" s="81">
        <v>1918</v>
      </c>
    </row>
    <row r="26" spans="2:68">
      <c r="B26" s="81">
        <v>1919</v>
      </c>
      <c r="C26" s="73">
        <v>14</v>
      </c>
      <c r="D26" s="73">
        <v>1</v>
      </c>
      <c r="E26" s="73">
        <v>3</v>
      </c>
      <c r="F26" s="73">
        <v>6</v>
      </c>
      <c r="G26" s="73">
        <v>2</v>
      </c>
      <c r="H26" s="73">
        <v>8</v>
      </c>
      <c r="I26" s="73">
        <v>13</v>
      </c>
      <c r="J26" s="73">
        <v>36</v>
      </c>
      <c r="K26" s="73">
        <v>33</v>
      </c>
      <c r="L26" s="73">
        <v>56</v>
      </c>
      <c r="M26" s="73">
        <v>96</v>
      </c>
      <c r="N26" s="73">
        <v>143</v>
      </c>
      <c r="O26" s="73">
        <v>197</v>
      </c>
      <c r="P26" s="73">
        <v>167</v>
      </c>
      <c r="Q26" s="73">
        <v>159</v>
      </c>
      <c r="R26" s="73">
        <v>160</v>
      </c>
      <c r="S26" s="73">
        <v>100</v>
      </c>
      <c r="T26" s="73">
        <v>77</v>
      </c>
      <c r="U26" s="73">
        <v>4</v>
      </c>
      <c r="V26" s="73">
        <v>1275</v>
      </c>
      <c r="X26" s="81">
        <v>1919</v>
      </c>
      <c r="Y26" s="73">
        <v>9</v>
      </c>
      <c r="Z26" s="73">
        <v>0</v>
      </c>
      <c r="AA26" s="73">
        <v>4</v>
      </c>
      <c r="AB26" s="73">
        <v>2</v>
      </c>
      <c r="AC26" s="73">
        <v>4</v>
      </c>
      <c r="AD26" s="73">
        <v>7</v>
      </c>
      <c r="AE26" s="73">
        <v>9</v>
      </c>
      <c r="AF26" s="73">
        <v>24</v>
      </c>
      <c r="AG26" s="73">
        <v>32</v>
      </c>
      <c r="AH26" s="73">
        <v>61</v>
      </c>
      <c r="AI26" s="73">
        <v>74</v>
      </c>
      <c r="AJ26" s="73">
        <v>114</v>
      </c>
      <c r="AK26" s="73">
        <v>170</v>
      </c>
      <c r="AL26" s="73">
        <v>166</v>
      </c>
      <c r="AM26" s="73">
        <v>169</v>
      </c>
      <c r="AN26" s="73">
        <v>153</v>
      </c>
      <c r="AO26" s="73">
        <v>114</v>
      </c>
      <c r="AP26" s="73">
        <v>80</v>
      </c>
      <c r="AQ26" s="73">
        <v>0</v>
      </c>
      <c r="AR26" s="73">
        <v>1192</v>
      </c>
      <c r="AT26" s="81">
        <v>1919</v>
      </c>
      <c r="AU26" s="73">
        <v>23</v>
      </c>
      <c r="AV26" s="73">
        <v>1</v>
      </c>
      <c r="AW26" s="73">
        <v>7</v>
      </c>
      <c r="AX26" s="73">
        <v>8</v>
      </c>
      <c r="AY26" s="73">
        <v>6</v>
      </c>
      <c r="AZ26" s="73">
        <v>15</v>
      </c>
      <c r="BA26" s="73">
        <v>22</v>
      </c>
      <c r="BB26" s="73">
        <v>60</v>
      </c>
      <c r="BC26" s="73">
        <v>65</v>
      </c>
      <c r="BD26" s="73">
        <v>117</v>
      </c>
      <c r="BE26" s="73">
        <v>170</v>
      </c>
      <c r="BF26" s="73">
        <v>257</v>
      </c>
      <c r="BG26" s="73">
        <v>367</v>
      </c>
      <c r="BH26" s="73">
        <v>333</v>
      </c>
      <c r="BI26" s="73">
        <v>328</v>
      </c>
      <c r="BJ26" s="73">
        <v>313</v>
      </c>
      <c r="BK26" s="73">
        <v>214</v>
      </c>
      <c r="BL26" s="73">
        <v>157</v>
      </c>
      <c r="BM26" s="73">
        <v>4</v>
      </c>
      <c r="BN26" s="73">
        <v>2467</v>
      </c>
      <c r="BP26" s="81">
        <v>1919</v>
      </c>
    </row>
    <row r="27" spans="2:68">
      <c r="B27" s="81">
        <v>1920</v>
      </c>
      <c r="C27" s="73">
        <v>12</v>
      </c>
      <c r="D27" s="73">
        <v>0</v>
      </c>
      <c r="E27" s="73">
        <v>2</v>
      </c>
      <c r="F27" s="73">
        <v>2</v>
      </c>
      <c r="G27" s="73">
        <v>7</v>
      </c>
      <c r="H27" s="73">
        <v>12</v>
      </c>
      <c r="I27" s="73">
        <v>18</v>
      </c>
      <c r="J27" s="73">
        <v>18</v>
      </c>
      <c r="K27" s="73">
        <v>32</v>
      </c>
      <c r="L27" s="73">
        <v>61</v>
      </c>
      <c r="M27" s="73">
        <v>80</v>
      </c>
      <c r="N27" s="73">
        <v>153</v>
      </c>
      <c r="O27" s="73">
        <v>185</v>
      </c>
      <c r="P27" s="73">
        <v>172</v>
      </c>
      <c r="Q27" s="73">
        <v>180</v>
      </c>
      <c r="R27" s="73">
        <v>195</v>
      </c>
      <c r="S27" s="73">
        <v>97</v>
      </c>
      <c r="T27" s="73">
        <v>70</v>
      </c>
      <c r="U27" s="73">
        <v>2</v>
      </c>
      <c r="V27" s="73">
        <v>1298</v>
      </c>
      <c r="X27" s="81">
        <v>1920</v>
      </c>
      <c r="Y27" s="73">
        <v>12</v>
      </c>
      <c r="Z27" s="73">
        <v>2</v>
      </c>
      <c r="AA27" s="73">
        <v>1</v>
      </c>
      <c r="AB27" s="73">
        <v>2</v>
      </c>
      <c r="AC27" s="73">
        <v>1</v>
      </c>
      <c r="AD27" s="73">
        <v>4</v>
      </c>
      <c r="AE27" s="73">
        <v>8</v>
      </c>
      <c r="AF27" s="73">
        <v>23</v>
      </c>
      <c r="AG27" s="73">
        <v>27</v>
      </c>
      <c r="AH27" s="73">
        <v>69</v>
      </c>
      <c r="AI27" s="73">
        <v>100</v>
      </c>
      <c r="AJ27" s="73">
        <v>124</v>
      </c>
      <c r="AK27" s="73">
        <v>141</v>
      </c>
      <c r="AL27" s="73">
        <v>138</v>
      </c>
      <c r="AM27" s="73">
        <v>175</v>
      </c>
      <c r="AN27" s="73">
        <v>174</v>
      </c>
      <c r="AO27" s="73">
        <v>129</v>
      </c>
      <c r="AP27" s="73">
        <v>66</v>
      </c>
      <c r="AQ27" s="73">
        <v>1</v>
      </c>
      <c r="AR27" s="73">
        <v>1197</v>
      </c>
      <c r="AT27" s="81">
        <v>1920</v>
      </c>
      <c r="AU27" s="73">
        <v>24</v>
      </c>
      <c r="AV27" s="73">
        <v>2</v>
      </c>
      <c r="AW27" s="73">
        <v>3</v>
      </c>
      <c r="AX27" s="73">
        <v>4</v>
      </c>
      <c r="AY27" s="73">
        <v>8</v>
      </c>
      <c r="AZ27" s="73">
        <v>16</v>
      </c>
      <c r="BA27" s="73">
        <v>26</v>
      </c>
      <c r="BB27" s="73">
        <v>41</v>
      </c>
      <c r="BC27" s="73">
        <v>59</v>
      </c>
      <c r="BD27" s="73">
        <v>130</v>
      </c>
      <c r="BE27" s="73">
        <v>180</v>
      </c>
      <c r="BF27" s="73">
        <v>277</v>
      </c>
      <c r="BG27" s="73">
        <v>326</v>
      </c>
      <c r="BH27" s="73">
        <v>310</v>
      </c>
      <c r="BI27" s="73">
        <v>355</v>
      </c>
      <c r="BJ27" s="73">
        <v>369</v>
      </c>
      <c r="BK27" s="73">
        <v>226</v>
      </c>
      <c r="BL27" s="73">
        <v>136</v>
      </c>
      <c r="BM27" s="73">
        <v>3</v>
      </c>
      <c r="BN27" s="73">
        <v>2495</v>
      </c>
      <c r="BP27" s="81">
        <v>1920</v>
      </c>
    </row>
    <row r="28" spans="2:68">
      <c r="B28" s="82">
        <v>1921</v>
      </c>
      <c r="C28" s="73">
        <v>7</v>
      </c>
      <c r="D28" s="73">
        <v>1</v>
      </c>
      <c r="E28" s="73">
        <v>5</v>
      </c>
      <c r="F28" s="73">
        <v>2</v>
      </c>
      <c r="G28" s="73">
        <v>8</v>
      </c>
      <c r="H28" s="73">
        <v>18</v>
      </c>
      <c r="I28" s="73">
        <v>18</v>
      </c>
      <c r="J28" s="73">
        <v>18</v>
      </c>
      <c r="K28" s="73">
        <v>39</v>
      </c>
      <c r="L28" s="73">
        <v>58</v>
      </c>
      <c r="M28" s="73">
        <v>103</v>
      </c>
      <c r="N28" s="73">
        <v>132</v>
      </c>
      <c r="O28" s="73">
        <v>215</v>
      </c>
      <c r="P28" s="73">
        <v>181</v>
      </c>
      <c r="Q28" s="73">
        <v>149</v>
      </c>
      <c r="R28" s="73">
        <v>147</v>
      </c>
      <c r="S28" s="73">
        <v>90</v>
      </c>
      <c r="T28" s="73">
        <v>48</v>
      </c>
      <c r="U28" s="73">
        <v>5</v>
      </c>
      <c r="V28" s="73">
        <v>1244</v>
      </c>
      <c r="X28" s="82">
        <v>1921</v>
      </c>
      <c r="Y28" s="73">
        <v>5</v>
      </c>
      <c r="Z28" s="73">
        <v>4</v>
      </c>
      <c r="AA28" s="73">
        <v>2</v>
      </c>
      <c r="AB28" s="73">
        <v>2</v>
      </c>
      <c r="AC28" s="73">
        <v>5</v>
      </c>
      <c r="AD28" s="73">
        <v>9</v>
      </c>
      <c r="AE28" s="73">
        <v>16</v>
      </c>
      <c r="AF28" s="73">
        <v>27</v>
      </c>
      <c r="AG28" s="73">
        <v>44</v>
      </c>
      <c r="AH28" s="73">
        <v>54</v>
      </c>
      <c r="AI28" s="73">
        <v>98</v>
      </c>
      <c r="AJ28" s="73">
        <v>121</v>
      </c>
      <c r="AK28" s="73">
        <v>161</v>
      </c>
      <c r="AL28" s="73">
        <v>158</v>
      </c>
      <c r="AM28" s="73">
        <v>173</v>
      </c>
      <c r="AN28" s="73">
        <v>165</v>
      </c>
      <c r="AO28" s="73">
        <v>122</v>
      </c>
      <c r="AP28" s="73">
        <v>62</v>
      </c>
      <c r="AQ28" s="73">
        <v>0</v>
      </c>
      <c r="AR28" s="73">
        <v>1228</v>
      </c>
      <c r="AT28" s="82">
        <v>1921</v>
      </c>
      <c r="AU28" s="73">
        <v>12</v>
      </c>
      <c r="AV28" s="73">
        <v>5</v>
      </c>
      <c r="AW28" s="73">
        <v>7</v>
      </c>
      <c r="AX28" s="73">
        <v>4</v>
      </c>
      <c r="AY28" s="73">
        <v>13</v>
      </c>
      <c r="AZ28" s="73">
        <v>27</v>
      </c>
      <c r="BA28" s="73">
        <v>34</v>
      </c>
      <c r="BB28" s="73">
        <v>45</v>
      </c>
      <c r="BC28" s="73">
        <v>83</v>
      </c>
      <c r="BD28" s="73">
        <v>112</v>
      </c>
      <c r="BE28" s="73">
        <v>201</v>
      </c>
      <c r="BF28" s="73">
        <v>253</v>
      </c>
      <c r="BG28" s="73">
        <v>376</v>
      </c>
      <c r="BH28" s="73">
        <v>339</v>
      </c>
      <c r="BI28" s="73">
        <v>322</v>
      </c>
      <c r="BJ28" s="73">
        <v>312</v>
      </c>
      <c r="BK28" s="73">
        <v>212</v>
      </c>
      <c r="BL28" s="73">
        <v>110</v>
      </c>
      <c r="BM28" s="73">
        <v>5</v>
      </c>
      <c r="BN28" s="73">
        <v>2472</v>
      </c>
      <c r="BP28" s="82">
        <v>1921</v>
      </c>
    </row>
    <row r="29" spans="2:68">
      <c r="B29" s="83">
        <v>1922</v>
      </c>
      <c r="C29" s="73">
        <v>11</v>
      </c>
      <c r="D29" s="73">
        <v>6</v>
      </c>
      <c r="E29" s="73">
        <v>1</v>
      </c>
      <c r="F29" s="73">
        <v>5</v>
      </c>
      <c r="G29" s="73">
        <v>10</v>
      </c>
      <c r="H29" s="73">
        <v>13</v>
      </c>
      <c r="I29" s="73">
        <v>18</v>
      </c>
      <c r="J29" s="73">
        <v>27</v>
      </c>
      <c r="K29" s="73">
        <v>52</v>
      </c>
      <c r="L29" s="73">
        <v>40</v>
      </c>
      <c r="M29" s="73">
        <v>96</v>
      </c>
      <c r="N29" s="73">
        <v>145</v>
      </c>
      <c r="O29" s="73">
        <v>195</v>
      </c>
      <c r="P29" s="73">
        <v>224</v>
      </c>
      <c r="Q29" s="73">
        <v>192</v>
      </c>
      <c r="R29" s="73">
        <v>174</v>
      </c>
      <c r="S29" s="73">
        <v>105</v>
      </c>
      <c r="T29" s="73">
        <v>66</v>
      </c>
      <c r="U29" s="73">
        <v>1</v>
      </c>
      <c r="V29" s="73">
        <v>1381</v>
      </c>
      <c r="X29" s="83">
        <v>1922</v>
      </c>
      <c r="Y29" s="73">
        <v>1</v>
      </c>
      <c r="Z29" s="73">
        <v>2</v>
      </c>
      <c r="AA29" s="73">
        <v>2</v>
      </c>
      <c r="AB29" s="73">
        <v>7</v>
      </c>
      <c r="AC29" s="73">
        <v>12</v>
      </c>
      <c r="AD29" s="73">
        <v>8</v>
      </c>
      <c r="AE29" s="73">
        <v>23</v>
      </c>
      <c r="AF29" s="73">
        <v>24</v>
      </c>
      <c r="AG29" s="73">
        <v>42</v>
      </c>
      <c r="AH29" s="73">
        <v>61</v>
      </c>
      <c r="AI29" s="73">
        <v>99</v>
      </c>
      <c r="AJ29" s="73">
        <v>131</v>
      </c>
      <c r="AK29" s="73">
        <v>163</v>
      </c>
      <c r="AL29" s="73">
        <v>207</v>
      </c>
      <c r="AM29" s="73">
        <v>173</v>
      </c>
      <c r="AN29" s="73">
        <v>214</v>
      </c>
      <c r="AO29" s="73">
        <v>150</v>
      </c>
      <c r="AP29" s="73">
        <v>131</v>
      </c>
      <c r="AQ29" s="73">
        <v>2</v>
      </c>
      <c r="AR29" s="73">
        <v>1452</v>
      </c>
      <c r="AT29" s="83">
        <v>1922</v>
      </c>
      <c r="AU29" s="73">
        <v>12</v>
      </c>
      <c r="AV29" s="73">
        <v>8</v>
      </c>
      <c r="AW29" s="73">
        <v>3</v>
      </c>
      <c r="AX29" s="73">
        <v>12</v>
      </c>
      <c r="AY29" s="73">
        <v>22</v>
      </c>
      <c r="AZ29" s="73">
        <v>21</v>
      </c>
      <c r="BA29" s="73">
        <v>41</v>
      </c>
      <c r="BB29" s="73">
        <v>51</v>
      </c>
      <c r="BC29" s="73">
        <v>94</v>
      </c>
      <c r="BD29" s="73">
        <v>101</v>
      </c>
      <c r="BE29" s="73">
        <v>195</v>
      </c>
      <c r="BF29" s="73">
        <v>276</v>
      </c>
      <c r="BG29" s="73">
        <v>358</v>
      </c>
      <c r="BH29" s="73">
        <v>431</v>
      </c>
      <c r="BI29" s="73">
        <v>365</v>
      </c>
      <c r="BJ29" s="73">
        <v>388</v>
      </c>
      <c r="BK29" s="73">
        <v>255</v>
      </c>
      <c r="BL29" s="73">
        <v>197</v>
      </c>
      <c r="BM29" s="73">
        <v>3</v>
      </c>
      <c r="BN29" s="73">
        <v>2833</v>
      </c>
      <c r="BP29" s="83">
        <v>1922</v>
      </c>
    </row>
    <row r="30" spans="2:68">
      <c r="B30" s="83">
        <v>1923</v>
      </c>
      <c r="C30" s="73">
        <v>6</v>
      </c>
      <c r="D30" s="73">
        <v>3</v>
      </c>
      <c r="E30" s="73">
        <v>3</v>
      </c>
      <c r="F30" s="73">
        <v>9</v>
      </c>
      <c r="G30" s="73">
        <v>3</v>
      </c>
      <c r="H30" s="73">
        <v>9</v>
      </c>
      <c r="I30" s="73">
        <v>20</v>
      </c>
      <c r="J30" s="73">
        <v>30</v>
      </c>
      <c r="K30" s="73">
        <v>37</v>
      </c>
      <c r="L30" s="73">
        <v>61</v>
      </c>
      <c r="M30" s="73">
        <v>103</v>
      </c>
      <c r="N30" s="73">
        <v>110</v>
      </c>
      <c r="O30" s="73">
        <v>218</v>
      </c>
      <c r="P30" s="73">
        <v>245</v>
      </c>
      <c r="Q30" s="73">
        <v>189</v>
      </c>
      <c r="R30" s="73">
        <v>170</v>
      </c>
      <c r="S30" s="73">
        <v>120</v>
      </c>
      <c r="T30" s="73">
        <v>88</v>
      </c>
      <c r="U30" s="73">
        <v>4</v>
      </c>
      <c r="V30" s="73">
        <v>1428</v>
      </c>
      <c r="X30" s="83">
        <v>1923</v>
      </c>
      <c r="Y30" s="73">
        <v>5</v>
      </c>
      <c r="Z30" s="73">
        <v>0</v>
      </c>
      <c r="AA30" s="73">
        <v>3</v>
      </c>
      <c r="AB30" s="73">
        <v>3</v>
      </c>
      <c r="AC30" s="73">
        <v>6</v>
      </c>
      <c r="AD30" s="73">
        <v>11</v>
      </c>
      <c r="AE30" s="73">
        <v>16</v>
      </c>
      <c r="AF30" s="73">
        <v>23</v>
      </c>
      <c r="AG30" s="73">
        <v>46</v>
      </c>
      <c r="AH30" s="73">
        <v>56</v>
      </c>
      <c r="AI30" s="73">
        <v>101</v>
      </c>
      <c r="AJ30" s="73">
        <v>150</v>
      </c>
      <c r="AK30" s="73">
        <v>211</v>
      </c>
      <c r="AL30" s="73">
        <v>222</v>
      </c>
      <c r="AM30" s="73">
        <v>181</v>
      </c>
      <c r="AN30" s="73">
        <v>243</v>
      </c>
      <c r="AO30" s="73">
        <v>166</v>
      </c>
      <c r="AP30" s="73">
        <v>118</v>
      </c>
      <c r="AQ30" s="73">
        <v>0</v>
      </c>
      <c r="AR30" s="73">
        <v>1561</v>
      </c>
      <c r="AT30" s="83">
        <v>1923</v>
      </c>
      <c r="AU30" s="73">
        <v>11</v>
      </c>
      <c r="AV30" s="73">
        <v>3</v>
      </c>
      <c r="AW30" s="73">
        <v>6</v>
      </c>
      <c r="AX30" s="73">
        <v>12</v>
      </c>
      <c r="AY30" s="73">
        <v>9</v>
      </c>
      <c r="AZ30" s="73">
        <v>20</v>
      </c>
      <c r="BA30" s="73">
        <v>36</v>
      </c>
      <c r="BB30" s="73">
        <v>53</v>
      </c>
      <c r="BC30" s="73">
        <v>83</v>
      </c>
      <c r="BD30" s="73">
        <v>117</v>
      </c>
      <c r="BE30" s="73">
        <v>204</v>
      </c>
      <c r="BF30" s="73">
        <v>260</v>
      </c>
      <c r="BG30" s="73">
        <v>429</v>
      </c>
      <c r="BH30" s="73">
        <v>467</v>
      </c>
      <c r="BI30" s="73">
        <v>370</v>
      </c>
      <c r="BJ30" s="73">
        <v>413</v>
      </c>
      <c r="BK30" s="73">
        <v>286</v>
      </c>
      <c r="BL30" s="73">
        <v>206</v>
      </c>
      <c r="BM30" s="73">
        <v>4</v>
      </c>
      <c r="BN30" s="73">
        <v>2989</v>
      </c>
      <c r="BP30" s="83">
        <v>1923</v>
      </c>
    </row>
    <row r="31" spans="2:68">
      <c r="B31" s="83">
        <v>1924</v>
      </c>
      <c r="C31" s="73">
        <v>12</v>
      </c>
      <c r="D31" s="73">
        <v>1</v>
      </c>
      <c r="E31" s="73">
        <v>2</v>
      </c>
      <c r="F31" s="73">
        <v>3</v>
      </c>
      <c r="G31" s="73">
        <v>3</v>
      </c>
      <c r="H31" s="73">
        <v>8</v>
      </c>
      <c r="I31" s="73">
        <v>10</v>
      </c>
      <c r="J31" s="73">
        <v>22</v>
      </c>
      <c r="K31" s="73">
        <v>35</v>
      </c>
      <c r="L31" s="73">
        <v>41</v>
      </c>
      <c r="M31" s="73">
        <v>64</v>
      </c>
      <c r="N31" s="73">
        <v>86</v>
      </c>
      <c r="O31" s="73">
        <v>166</v>
      </c>
      <c r="P31" s="73">
        <v>197</v>
      </c>
      <c r="Q31" s="73">
        <v>192</v>
      </c>
      <c r="R31" s="73">
        <v>131</v>
      </c>
      <c r="S31" s="73">
        <v>90</v>
      </c>
      <c r="T31" s="73">
        <v>51</v>
      </c>
      <c r="U31" s="73">
        <v>0</v>
      </c>
      <c r="V31" s="73">
        <v>1114</v>
      </c>
      <c r="X31" s="83">
        <v>1924</v>
      </c>
      <c r="Y31" s="73">
        <v>4</v>
      </c>
      <c r="Z31" s="73">
        <v>4</v>
      </c>
      <c r="AA31" s="73">
        <v>0</v>
      </c>
      <c r="AB31" s="73">
        <v>6</v>
      </c>
      <c r="AC31" s="73">
        <v>5</v>
      </c>
      <c r="AD31" s="73">
        <v>7</v>
      </c>
      <c r="AE31" s="73">
        <v>12</v>
      </c>
      <c r="AF31" s="73">
        <v>16</v>
      </c>
      <c r="AG31" s="73">
        <v>19</v>
      </c>
      <c r="AH31" s="73">
        <v>59</v>
      </c>
      <c r="AI31" s="73">
        <v>71</v>
      </c>
      <c r="AJ31" s="73">
        <v>110</v>
      </c>
      <c r="AK31" s="73">
        <v>145</v>
      </c>
      <c r="AL31" s="73">
        <v>185</v>
      </c>
      <c r="AM31" s="73">
        <v>169</v>
      </c>
      <c r="AN31" s="73">
        <v>159</v>
      </c>
      <c r="AO31" s="73">
        <v>125</v>
      </c>
      <c r="AP31" s="73">
        <v>94</v>
      </c>
      <c r="AQ31" s="73">
        <v>1</v>
      </c>
      <c r="AR31" s="73">
        <v>1191</v>
      </c>
      <c r="AT31" s="83">
        <v>1924</v>
      </c>
      <c r="AU31" s="73">
        <v>16</v>
      </c>
      <c r="AV31" s="73">
        <v>5</v>
      </c>
      <c r="AW31" s="73">
        <v>2</v>
      </c>
      <c r="AX31" s="73">
        <v>9</v>
      </c>
      <c r="AY31" s="73">
        <v>8</v>
      </c>
      <c r="AZ31" s="73">
        <v>15</v>
      </c>
      <c r="BA31" s="73">
        <v>22</v>
      </c>
      <c r="BB31" s="73">
        <v>38</v>
      </c>
      <c r="BC31" s="73">
        <v>54</v>
      </c>
      <c r="BD31" s="73">
        <v>100</v>
      </c>
      <c r="BE31" s="73">
        <v>135</v>
      </c>
      <c r="BF31" s="73">
        <v>196</v>
      </c>
      <c r="BG31" s="73">
        <v>311</v>
      </c>
      <c r="BH31" s="73">
        <v>382</v>
      </c>
      <c r="BI31" s="73">
        <v>361</v>
      </c>
      <c r="BJ31" s="73">
        <v>290</v>
      </c>
      <c r="BK31" s="73">
        <v>215</v>
      </c>
      <c r="BL31" s="73">
        <v>145</v>
      </c>
      <c r="BM31" s="73">
        <v>1</v>
      </c>
      <c r="BN31" s="73">
        <v>2305</v>
      </c>
      <c r="BP31" s="83">
        <v>1924</v>
      </c>
    </row>
    <row r="32" spans="2:68">
      <c r="B32" s="83">
        <v>1925</v>
      </c>
      <c r="C32" s="73">
        <v>2</v>
      </c>
      <c r="D32" s="73">
        <v>1</v>
      </c>
      <c r="E32" s="73">
        <v>5</v>
      </c>
      <c r="F32" s="73">
        <v>8</v>
      </c>
      <c r="G32" s="73">
        <v>5</v>
      </c>
      <c r="H32" s="73">
        <v>5</v>
      </c>
      <c r="I32" s="73">
        <v>15</v>
      </c>
      <c r="J32" s="73">
        <v>26</v>
      </c>
      <c r="K32" s="73">
        <v>30</v>
      </c>
      <c r="L32" s="73">
        <v>58</v>
      </c>
      <c r="M32" s="73">
        <v>95</v>
      </c>
      <c r="N32" s="73">
        <v>148</v>
      </c>
      <c r="O32" s="73">
        <v>201</v>
      </c>
      <c r="P32" s="73">
        <v>256</v>
      </c>
      <c r="Q32" s="73">
        <v>237</v>
      </c>
      <c r="R32" s="73">
        <v>183</v>
      </c>
      <c r="S32" s="73">
        <v>145</v>
      </c>
      <c r="T32" s="73">
        <v>81</v>
      </c>
      <c r="U32" s="73">
        <v>1</v>
      </c>
      <c r="V32" s="73">
        <v>1502</v>
      </c>
      <c r="X32" s="83">
        <v>1925</v>
      </c>
      <c r="Y32" s="73">
        <v>7</v>
      </c>
      <c r="Z32" s="73">
        <v>2</v>
      </c>
      <c r="AA32" s="73">
        <v>4</v>
      </c>
      <c r="AB32" s="73">
        <v>2</v>
      </c>
      <c r="AC32" s="73">
        <v>6</v>
      </c>
      <c r="AD32" s="73">
        <v>14</v>
      </c>
      <c r="AE32" s="73">
        <v>8</v>
      </c>
      <c r="AF32" s="73">
        <v>24</v>
      </c>
      <c r="AG32" s="73">
        <v>42</v>
      </c>
      <c r="AH32" s="73">
        <v>59</v>
      </c>
      <c r="AI32" s="73">
        <v>96</v>
      </c>
      <c r="AJ32" s="73">
        <v>133</v>
      </c>
      <c r="AK32" s="73">
        <v>197</v>
      </c>
      <c r="AL32" s="73">
        <v>235</v>
      </c>
      <c r="AM32" s="73">
        <v>216</v>
      </c>
      <c r="AN32" s="73">
        <v>212</v>
      </c>
      <c r="AO32" s="73">
        <v>175</v>
      </c>
      <c r="AP32" s="73">
        <v>104</v>
      </c>
      <c r="AQ32" s="73">
        <v>0</v>
      </c>
      <c r="AR32" s="73">
        <v>1536</v>
      </c>
      <c r="AT32" s="83">
        <v>1925</v>
      </c>
      <c r="AU32" s="73">
        <v>9</v>
      </c>
      <c r="AV32" s="73">
        <v>3</v>
      </c>
      <c r="AW32" s="73">
        <v>9</v>
      </c>
      <c r="AX32" s="73">
        <v>10</v>
      </c>
      <c r="AY32" s="73">
        <v>11</v>
      </c>
      <c r="AZ32" s="73">
        <v>19</v>
      </c>
      <c r="BA32" s="73">
        <v>23</v>
      </c>
      <c r="BB32" s="73">
        <v>50</v>
      </c>
      <c r="BC32" s="73">
        <v>72</v>
      </c>
      <c r="BD32" s="73">
        <v>117</v>
      </c>
      <c r="BE32" s="73">
        <v>191</v>
      </c>
      <c r="BF32" s="73">
        <v>281</v>
      </c>
      <c r="BG32" s="73">
        <v>398</v>
      </c>
      <c r="BH32" s="73">
        <v>491</v>
      </c>
      <c r="BI32" s="73">
        <v>453</v>
      </c>
      <c r="BJ32" s="73">
        <v>395</v>
      </c>
      <c r="BK32" s="73">
        <v>320</v>
      </c>
      <c r="BL32" s="73">
        <v>185</v>
      </c>
      <c r="BM32" s="73">
        <v>1</v>
      </c>
      <c r="BN32" s="73">
        <v>3038</v>
      </c>
      <c r="BP32" s="83">
        <v>1925</v>
      </c>
    </row>
    <row r="33" spans="2:68">
      <c r="B33" s="83">
        <v>1926</v>
      </c>
      <c r="C33" s="73">
        <v>11</v>
      </c>
      <c r="D33" s="73">
        <v>0</v>
      </c>
      <c r="E33" s="73">
        <v>5</v>
      </c>
      <c r="F33" s="73">
        <v>1</v>
      </c>
      <c r="G33" s="73">
        <v>3</v>
      </c>
      <c r="H33" s="73">
        <v>16</v>
      </c>
      <c r="I33" s="73">
        <v>17</v>
      </c>
      <c r="J33" s="73">
        <v>21</v>
      </c>
      <c r="K33" s="73">
        <v>41</v>
      </c>
      <c r="L33" s="73">
        <v>63</v>
      </c>
      <c r="M33" s="73">
        <v>93</v>
      </c>
      <c r="N33" s="73">
        <v>167</v>
      </c>
      <c r="O33" s="73">
        <v>223</v>
      </c>
      <c r="P33" s="73">
        <v>258</v>
      </c>
      <c r="Q33" s="73">
        <v>218</v>
      </c>
      <c r="R33" s="73">
        <v>201</v>
      </c>
      <c r="S33" s="73">
        <v>116</v>
      </c>
      <c r="T33" s="73">
        <v>75</v>
      </c>
      <c r="U33" s="73">
        <v>2</v>
      </c>
      <c r="V33" s="73">
        <v>1531</v>
      </c>
      <c r="X33" s="83">
        <v>1926</v>
      </c>
      <c r="Y33" s="73">
        <v>5</v>
      </c>
      <c r="Z33" s="73">
        <v>0</v>
      </c>
      <c r="AA33" s="73">
        <v>2</v>
      </c>
      <c r="AB33" s="73">
        <v>3</v>
      </c>
      <c r="AC33" s="73">
        <v>7</v>
      </c>
      <c r="AD33" s="73">
        <v>9</v>
      </c>
      <c r="AE33" s="73">
        <v>16</v>
      </c>
      <c r="AF33" s="73">
        <v>27</v>
      </c>
      <c r="AG33" s="73">
        <v>45</v>
      </c>
      <c r="AH33" s="73">
        <v>58</v>
      </c>
      <c r="AI33" s="73">
        <v>92</v>
      </c>
      <c r="AJ33" s="73">
        <v>155</v>
      </c>
      <c r="AK33" s="73">
        <v>182</v>
      </c>
      <c r="AL33" s="73">
        <v>258</v>
      </c>
      <c r="AM33" s="73">
        <v>265</v>
      </c>
      <c r="AN33" s="73">
        <v>234</v>
      </c>
      <c r="AO33" s="73">
        <v>165</v>
      </c>
      <c r="AP33" s="73">
        <v>95</v>
      </c>
      <c r="AQ33" s="73">
        <v>0</v>
      </c>
      <c r="AR33" s="73">
        <v>1618</v>
      </c>
      <c r="AT33" s="83">
        <v>1926</v>
      </c>
      <c r="AU33" s="73">
        <v>16</v>
      </c>
      <c r="AV33" s="73">
        <v>0</v>
      </c>
      <c r="AW33" s="73">
        <v>7</v>
      </c>
      <c r="AX33" s="73">
        <v>4</v>
      </c>
      <c r="AY33" s="73">
        <v>10</v>
      </c>
      <c r="AZ33" s="73">
        <v>25</v>
      </c>
      <c r="BA33" s="73">
        <v>33</v>
      </c>
      <c r="BB33" s="73">
        <v>48</v>
      </c>
      <c r="BC33" s="73">
        <v>86</v>
      </c>
      <c r="BD33" s="73">
        <v>121</v>
      </c>
      <c r="BE33" s="73">
        <v>185</v>
      </c>
      <c r="BF33" s="73">
        <v>322</v>
      </c>
      <c r="BG33" s="73">
        <v>405</v>
      </c>
      <c r="BH33" s="73">
        <v>516</v>
      </c>
      <c r="BI33" s="73">
        <v>483</v>
      </c>
      <c r="BJ33" s="73">
        <v>435</v>
      </c>
      <c r="BK33" s="73">
        <v>281</v>
      </c>
      <c r="BL33" s="73">
        <v>170</v>
      </c>
      <c r="BM33" s="73">
        <v>2</v>
      </c>
      <c r="BN33" s="73">
        <v>3149</v>
      </c>
      <c r="BP33" s="83">
        <v>1926</v>
      </c>
    </row>
    <row r="34" spans="2:68">
      <c r="B34" s="83">
        <v>1927</v>
      </c>
      <c r="C34" s="73">
        <v>2</v>
      </c>
      <c r="D34" s="73">
        <v>4</v>
      </c>
      <c r="E34" s="73">
        <v>6</v>
      </c>
      <c r="F34" s="73">
        <v>3</v>
      </c>
      <c r="G34" s="73">
        <v>9</v>
      </c>
      <c r="H34" s="73">
        <v>12</v>
      </c>
      <c r="I34" s="73">
        <v>12</v>
      </c>
      <c r="J34" s="73">
        <v>17</v>
      </c>
      <c r="K34" s="73">
        <v>37</v>
      </c>
      <c r="L34" s="73">
        <v>52</v>
      </c>
      <c r="M34" s="73">
        <v>106</v>
      </c>
      <c r="N34" s="73">
        <v>176</v>
      </c>
      <c r="O34" s="73">
        <v>204</v>
      </c>
      <c r="P34" s="73">
        <v>262</v>
      </c>
      <c r="Q34" s="73">
        <v>231</v>
      </c>
      <c r="R34" s="73">
        <v>214</v>
      </c>
      <c r="S34" s="73">
        <v>138</v>
      </c>
      <c r="T34" s="73">
        <v>89</v>
      </c>
      <c r="U34" s="73">
        <v>0</v>
      </c>
      <c r="V34" s="73">
        <v>1574</v>
      </c>
      <c r="X34" s="83">
        <v>1927</v>
      </c>
      <c r="Y34" s="73">
        <v>4</v>
      </c>
      <c r="Z34" s="73">
        <v>0</v>
      </c>
      <c r="AA34" s="73">
        <v>3</v>
      </c>
      <c r="AB34" s="73">
        <v>6</v>
      </c>
      <c r="AC34" s="73">
        <v>7</v>
      </c>
      <c r="AD34" s="73">
        <v>5</v>
      </c>
      <c r="AE34" s="73">
        <v>12</v>
      </c>
      <c r="AF34" s="73">
        <v>29</v>
      </c>
      <c r="AG34" s="73">
        <v>39</v>
      </c>
      <c r="AH34" s="73">
        <v>66</v>
      </c>
      <c r="AI34" s="73">
        <v>115</v>
      </c>
      <c r="AJ34" s="73">
        <v>146</v>
      </c>
      <c r="AK34" s="73">
        <v>202</v>
      </c>
      <c r="AL34" s="73">
        <v>275</v>
      </c>
      <c r="AM34" s="73">
        <v>262</v>
      </c>
      <c r="AN34" s="73">
        <v>224</v>
      </c>
      <c r="AO34" s="73">
        <v>155</v>
      </c>
      <c r="AP34" s="73">
        <v>133</v>
      </c>
      <c r="AQ34" s="73">
        <v>0</v>
      </c>
      <c r="AR34" s="73">
        <v>1683</v>
      </c>
      <c r="AT34" s="83">
        <v>1927</v>
      </c>
      <c r="AU34" s="73">
        <v>6</v>
      </c>
      <c r="AV34" s="73">
        <v>4</v>
      </c>
      <c r="AW34" s="73">
        <v>9</v>
      </c>
      <c r="AX34" s="73">
        <v>9</v>
      </c>
      <c r="AY34" s="73">
        <v>16</v>
      </c>
      <c r="AZ34" s="73">
        <v>17</v>
      </c>
      <c r="BA34" s="73">
        <v>24</v>
      </c>
      <c r="BB34" s="73">
        <v>46</v>
      </c>
      <c r="BC34" s="73">
        <v>76</v>
      </c>
      <c r="BD34" s="73">
        <v>118</v>
      </c>
      <c r="BE34" s="73">
        <v>221</v>
      </c>
      <c r="BF34" s="73">
        <v>322</v>
      </c>
      <c r="BG34" s="73">
        <v>406</v>
      </c>
      <c r="BH34" s="73">
        <v>537</v>
      </c>
      <c r="BI34" s="73">
        <v>493</v>
      </c>
      <c r="BJ34" s="73">
        <v>438</v>
      </c>
      <c r="BK34" s="73">
        <v>293</v>
      </c>
      <c r="BL34" s="73">
        <v>222</v>
      </c>
      <c r="BM34" s="73">
        <v>0</v>
      </c>
      <c r="BN34" s="73">
        <v>3257</v>
      </c>
      <c r="BP34" s="83">
        <v>1927</v>
      </c>
    </row>
    <row r="35" spans="2:68">
      <c r="B35" s="83">
        <v>1928</v>
      </c>
      <c r="C35" s="73">
        <v>4</v>
      </c>
      <c r="D35" s="73">
        <v>1</v>
      </c>
      <c r="E35" s="73">
        <v>2</v>
      </c>
      <c r="F35" s="73">
        <v>7</v>
      </c>
      <c r="G35" s="73">
        <v>8</v>
      </c>
      <c r="H35" s="73">
        <v>5</v>
      </c>
      <c r="I35" s="73">
        <v>9</v>
      </c>
      <c r="J35" s="73">
        <v>22</v>
      </c>
      <c r="K35" s="73">
        <v>38</v>
      </c>
      <c r="L35" s="73">
        <v>63</v>
      </c>
      <c r="M35" s="73">
        <v>91</v>
      </c>
      <c r="N35" s="73">
        <v>152</v>
      </c>
      <c r="O35" s="73">
        <v>205</v>
      </c>
      <c r="P35" s="73">
        <v>284</v>
      </c>
      <c r="Q35" s="73">
        <v>287</v>
      </c>
      <c r="R35" s="73">
        <v>209</v>
      </c>
      <c r="S35" s="73">
        <v>127</v>
      </c>
      <c r="T35" s="73">
        <v>68</v>
      </c>
      <c r="U35" s="73">
        <v>5</v>
      </c>
      <c r="V35" s="73">
        <v>1587</v>
      </c>
      <c r="X35" s="83">
        <v>1928</v>
      </c>
      <c r="Y35" s="73">
        <v>5</v>
      </c>
      <c r="Z35" s="73">
        <v>4</v>
      </c>
      <c r="AA35" s="73">
        <v>4</v>
      </c>
      <c r="AB35" s="73">
        <v>5</v>
      </c>
      <c r="AC35" s="73">
        <v>5</v>
      </c>
      <c r="AD35" s="73">
        <v>8</v>
      </c>
      <c r="AE35" s="73">
        <v>11</v>
      </c>
      <c r="AF35" s="73">
        <v>25</v>
      </c>
      <c r="AG35" s="73">
        <v>49</v>
      </c>
      <c r="AH35" s="73">
        <v>103</v>
      </c>
      <c r="AI35" s="73">
        <v>87</v>
      </c>
      <c r="AJ35" s="73">
        <v>158</v>
      </c>
      <c r="AK35" s="73">
        <v>233</v>
      </c>
      <c r="AL35" s="73">
        <v>270</v>
      </c>
      <c r="AM35" s="73">
        <v>268</v>
      </c>
      <c r="AN35" s="73">
        <v>225</v>
      </c>
      <c r="AO35" s="73">
        <v>164</v>
      </c>
      <c r="AP35" s="73">
        <v>148</v>
      </c>
      <c r="AQ35" s="73">
        <v>2</v>
      </c>
      <c r="AR35" s="73">
        <v>1774</v>
      </c>
      <c r="AT35" s="83">
        <v>1928</v>
      </c>
      <c r="AU35" s="73">
        <v>9</v>
      </c>
      <c r="AV35" s="73">
        <v>5</v>
      </c>
      <c r="AW35" s="73">
        <v>6</v>
      </c>
      <c r="AX35" s="73">
        <v>12</v>
      </c>
      <c r="AY35" s="73">
        <v>13</v>
      </c>
      <c r="AZ35" s="73">
        <v>13</v>
      </c>
      <c r="BA35" s="73">
        <v>20</v>
      </c>
      <c r="BB35" s="73">
        <v>47</v>
      </c>
      <c r="BC35" s="73">
        <v>87</v>
      </c>
      <c r="BD35" s="73">
        <v>166</v>
      </c>
      <c r="BE35" s="73">
        <v>178</v>
      </c>
      <c r="BF35" s="73">
        <v>310</v>
      </c>
      <c r="BG35" s="73">
        <v>438</v>
      </c>
      <c r="BH35" s="73">
        <v>554</v>
      </c>
      <c r="BI35" s="73">
        <v>555</v>
      </c>
      <c r="BJ35" s="73">
        <v>434</v>
      </c>
      <c r="BK35" s="73">
        <v>291</v>
      </c>
      <c r="BL35" s="73">
        <v>216</v>
      </c>
      <c r="BM35" s="73">
        <v>7</v>
      </c>
      <c r="BN35" s="73">
        <v>3361</v>
      </c>
      <c r="BP35" s="83">
        <v>1928</v>
      </c>
    </row>
    <row r="36" spans="2:68">
      <c r="B36" s="83">
        <v>1929</v>
      </c>
      <c r="C36" s="73">
        <v>8</v>
      </c>
      <c r="D36" s="73">
        <v>2</v>
      </c>
      <c r="E36" s="73">
        <v>3</v>
      </c>
      <c r="F36" s="73">
        <v>1</v>
      </c>
      <c r="G36" s="73">
        <v>7</v>
      </c>
      <c r="H36" s="73">
        <v>2</v>
      </c>
      <c r="I36" s="73">
        <v>8</v>
      </c>
      <c r="J36" s="73">
        <v>28</v>
      </c>
      <c r="K36" s="73">
        <v>39</v>
      </c>
      <c r="L36" s="73">
        <v>59</v>
      </c>
      <c r="M36" s="73">
        <v>105</v>
      </c>
      <c r="N36" s="73">
        <v>144</v>
      </c>
      <c r="O36" s="73">
        <v>221</v>
      </c>
      <c r="P36" s="73">
        <v>328</v>
      </c>
      <c r="Q36" s="73">
        <v>323</v>
      </c>
      <c r="R36" s="73">
        <v>226</v>
      </c>
      <c r="S36" s="73">
        <v>131</v>
      </c>
      <c r="T36" s="73">
        <v>89</v>
      </c>
      <c r="U36" s="73">
        <v>1</v>
      </c>
      <c r="V36" s="73">
        <v>1725</v>
      </c>
      <c r="X36" s="83">
        <v>1929</v>
      </c>
      <c r="Y36" s="73">
        <v>2</v>
      </c>
      <c r="Z36" s="73">
        <v>1</v>
      </c>
      <c r="AA36" s="73">
        <v>2</v>
      </c>
      <c r="AB36" s="73">
        <v>2</v>
      </c>
      <c r="AC36" s="73">
        <v>5</v>
      </c>
      <c r="AD36" s="73">
        <v>13</v>
      </c>
      <c r="AE36" s="73">
        <v>10</v>
      </c>
      <c r="AF36" s="73">
        <v>15</v>
      </c>
      <c r="AG36" s="73">
        <v>47</v>
      </c>
      <c r="AH36" s="73">
        <v>68</v>
      </c>
      <c r="AI36" s="73">
        <v>108</v>
      </c>
      <c r="AJ36" s="73">
        <v>143</v>
      </c>
      <c r="AK36" s="73">
        <v>223</v>
      </c>
      <c r="AL36" s="73">
        <v>273</v>
      </c>
      <c r="AM36" s="73">
        <v>333</v>
      </c>
      <c r="AN36" s="73">
        <v>277</v>
      </c>
      <c r="AO36" s="73">
        <v>176</v>
      </c>
      <c r="AP36" s="73">
        <v>128</v>
      </c>
      <c r="AQ36" s="73">
        <v>0</v>
      </c>
      <c r="AR36" s="73">
        <v>1826</v>
      </c>
      <c r="AT36" s="83">
        <v>1929</v>
      </c>
      <c r="AU36" s="73">
        <v>10</v>
      </c>
      <c r="AV36" s="73">
        <v>3</v>
      </c>
      <c r="AW36" s="73">
        <v>5</v>
      </c>
      <c r="AX36" s="73">
        <v>3</v>
      </c>
      <c r="AY36" s="73">
        <v>12</v>
      </c>
      <c r="AZ36" s="73">
        <v>15</v>
      </c>
      <c r="BA36" s="73">
        <v>18</v>
      </c>
      <c r="BB36" s="73">
        <v>43</v>
      </c>
      <c r="BC36" s="73">
        <v>86</v>
      </c>
      <c r="BD36" s="73">
        <v>127</v>
      </c>
      <c r="BE36" s="73">
        <v>213</v>
      </c>
      <c r="BF36" s="73">
        <v>287</v>
      </c>
      <c r="BG36" s="73">
        <v>444</v>
      </c>
      <c r="BH36" s="73">
        <v>601</v>
      </c>
      <c r="BI36" s="73">
        <v>656</v>
      </c>
      <c r="BJ36" s="73">
        <v>503</v>
      </c>
      <c r="BK36" s="73">
        <v>307</v>
      </c>
      <c r="BL36" s="73">
        <v>217</v>
      </c>
      <c r="BM36" s="73">
        <v>1</v>
      </c>
      <c r="BN36" s="73">
        <v>3551</v>
      </c>
      <c r="BP36" s="83">
        <v>1929</v>
      </c>
    </row>
    <row r="37" spans="2:68">
      <c r="B37" s="83">
        <v>1930</v>
      </c>
      <c r="C37" s="73">
        <v>5</v>
      </c>
      <c r="D37" s="73">
        <v>1</v>
      </c>
      <c r="E37" s="73">
        <v>1</v>
      </c>
      <c r="F37" s="73">
        <v>3</v>
      </c>
      <c r="G37" s="73">
        <v>8</v>
      </c>
      <c r="H37" s="73">
        <v>5</v>
      </c>
      <c r="I37" s="73">
        <v>6</v>
      </c>
      <c r="J37" s="73">
        <v>26</v>
      </c>
      <c r="K37" s="73">
        <v>41</v>
      </c>
      <c r="L37" s="73">
        <v>44</v>
      </c>
      <c r="M37" s="73">
        <v>103</v>
      </c>
      <c r="N37" s="73">
        <v>156</v>
      </c>
      <c r="O37" s="73">
        <v>203</v>
      </c>
      <c r="P37" s="73">
        <v>288</v>
      </c>
      <c r="Q37" s="73">
        <v>284</v>
      </c>
      <c r="R37" s="73">
        <v>257</v>
      </c>
      <c r="S37" s="73">
        <v>143</v>
      </c>
      <c r="T37" s="73">
        <v>68</v>
      </c>
      <c r="U37" s="73">
        <v>1</v>
      </c>
      <c r="V37" s="73">
        <v>1643</v>
      </c>
      <c r="X37" s="83">
        <v>1930</v>
      </c>
      <c r="Y37" s="73">
        <v>1</v>
      </c>
      <c r="Z37" s="73">
        <v>2</v>
      </c>
      <c r="AA37" s="73">
        <v>3</v>
      </c>
      <c r="AB37" s="73">
        <v>5</v>
      </c>
      <c r="AC37" s="73">
        <v>4</v>
      </c>
      <c r="AD37" s="73">
        <v>9</v>
      </c>
      <c r="AE37" s="73">
        <v>14</v>
      </c>
      <c r="AF37" s="73">
        <v>21</v>
      </c>
      <c r="AG37" s="73">
        <v>47</v>
      </c>
      <c r="AH37" s="73">
        <v>76</v>
      </c>
      <c r="AI37" s="73">
        <v>115</v>
      </c>
      <c r="AJ37" s="73">
        <v>163</v>
      </c>
      <c r="AK37" s="73">
        <v>228</v>
      </c>
      <c r="AL37" s="73">
        <v>289</v>
      </c>
      <c r="AM37" s="73">
        <v>323</v>
      </c>
      <c r="AN37" s="73">
        <v>272</v>
      </c>
      <c r="AO37" s="73">
        <v>176</v>
      </c>
      <c r="AP37" s="73">
        <v>112</v>
      </c>
      <c r="AQ37" s="73">
        <v>0</v>
      </c>
      <c r="AR37" s="73">
        <v>1860</v>
      </c>
      <c r="AT37" s="83">
        <v>1930</v>
      </c>
      <c r="AU37" s="73">
        <v>6</v>
      </c>
      <c r="AV37" s="73">
        <v>3</v>
      </c>
      <c r="AW37" s="73">
        <v>4</v>
      </c>
      <c r="AX37" s="73">
        <v>8</v>
      </c>
      <c r="AY37" s="73">
        <v>12</v>
      </c>
      <c r="AZ37" s="73">
        <v>14</v>
      </c>
      <c r="BA37" s="73">
        <v>20</v>
      </c>
      <c r="BB37" s="73">
        <v>47</v>
      </c>
      <c r="BC37" s="73">
        <v>88</v>
      </c>
      <c r="BD37" s="73">
        <v>120</v>
      </c>
      <c r="BE37" s="73">
        <v>218</v>
      </c>
      <c r="BF37" s="73">
        <v>319</v>
      </c>
      <c r="BG37" s="73">
        <v>431</v>
      </c>
      <c r="BH37" s="73">
        <v>577</v>
      </c>
      <c r="BI37" s="73">
        <v>607</v>
      </c>
      <c r="BJ37" s="73">
        <v>529</v>
      </c>
      <c r="BK37" s="73">
        <v>319</v>
      </c>
      <c r="BL37" s="73">
        <v>180</v>
      </c>
      <c r="BM37" s="73">
        <v>1</v>
      </c>
      <c r="BN37" s="73">
        <v>3503</v>
      </c>
      <c r="BP37" s="83">
        <v>1930</v>
      </c>
    </row>
    <row r="38" spans="2:68">
      <c r="B38" s="84">
        <v>1931</v>
      </c>
      <c r="C38" s="73">
        <v>4</v>
      </c>
      <c r="D38" s="73">
        <v>7</v>
      </c>
      <c r="E38" s="73">
        <v>4</v>
      </c>
      <c r="F38" s="73">
        <v>3</v>
      </c>
      <c r="G38" s="73">
        <v>5</v>
      </c>
      <c r="H38" s="73">
        <v>10</v>
      </c>
      <c r="I38" s="73">
        <v>10</v>
      </c>
      <c r="J38" s="73">
        <v>24</v>
      </c>
      <c r="K38" s="73">
        <v>35</v>
      </c>
      <c r="L38" s="73">
        <v>55</v>
      </c>
      <c r="M38" s="73">
        <v>101</v>
      </c>
      <c r="N38" s="73">
        <v>160</v>
      </c>
      <c r="O38" s="73">
        <v>201</v>
      </c>
      <c r="P38" s="73">
        <v>303</v>
      </c>
      <c r="Q38" s="73">
        <v>371</v>
      </c>
      <c r="R38" s="73">
        <v>290</v>
      </c>
      <c r="S38" s="73">
        <v>167</v>
      </c>
      <c r="T38" s="73">
        <v>100</v>
      </c>
      <c r="U38" s="73">
        <v>0</v>
      </c>
      <c r="V38" s="73">
        <v>1850</v>
      </c>
      <c r="X38" s="84">
        <v>1931</v>
      </c>
      <c r="Y38" s="73">
        <v>3</v>
      </c>
      <c r="Z38" s="73">
        <v>3</v>
      </c>
      <c r="AA38" s="73">
        <v>3</v>
      </c>
      <c r="AB38" s="73">
        <v>4</v>
      </c>
      <c r="AC38" s="73">
        <v>4</v>
      </c>
      <c r="AD38" s="73">
        <v>3</v>
      </c>
      <c r="AE38" s="73">
        <v>9</v>
      </c>
      <c r="AF38" s="73">
        <v>22</v>
      </c>
      <c r="AG38" s="73">
        <v>51</v>
      </c>
      <c r="AH38" s="73">
        <v>74</v>
      </c>
      <c r="AI38" s="73">
        <v>120</v>
      </c>
      <c r="AJ38" s="73">
        <v>125</v>
      </c>
      <c r="AK38" s="73">
        <v>240</v>
      </c>
      <c r="AL38" s="73">
        <v>328</v>
      </c>
      <c r="AM38" s="73">
        <v>376</v>
      </c>
      <c r="AN38" s="73">
        <v>292</v>
      </c>
      <c r="AO38" s="73">
        <v>212</v>
      </c>
      <c r="AP38" s="73">
        <v>155</v>
      </c>
      <c r="AQ38" s="73">
        <v>0</v>
      </c>
      <c r="AR38" s="73">
        <v>2024</v>
      </c>
      <c r="AT38" s="84">
        <v>1931</v>
      </c>
      <c r="AU38" s="73">
        <v>7</v>
      </c>
      <c r="AV38" s="73">
        <v>10</v>
      </c>
      <c r="AW38" s="73">
        <v>7</v>
      </c>
      <c r="AX38" s="73">
        <v>7</v>
      </c>
      <c r="AY38" s="73">
        <v>9</v>
      </c>
      <c r="AZ38" s="73">
        <v>13</v>
      </c>
      <c r="BA38" s="73">
        <v>19</v>
      </c>
      <c r="BB38" s="73">
        <v>46</v>
      </c>
      <c r="BC38" s="73">
        <v>86</v>
      </c>
      <c r="BD38" s="73">
        <v>129</v>
      </c>
      <c r="BE38" s="73">
        <v>221</v>
      </c>
      <c r="BF38" s="73">
        <v>285</v>
      </c>
      <c r="BG38" s="73">
        <v>441</v>
      </c>
      <c r="BH38" s="73">
        <v>631</v>
      </c>
      <c r="BI38" s="73">
        <v>747</v>
      </c>
      <c r="BJ38" s="73">
        <v>582</v>
      </c>
      <c r="BK38" s="73">
        <v>379</v>
      </c>
      <c r="BL38" s="73">
        <v>255</v>
      </c>
      <c r="BM38" s="73">
        <v>0</v>
      </c>
      <c r="BN38" s="73">
        <v>3874</v>
      </c>
      <c r="BP38" s="84">
        <v>1931</v>
      </c>
    </row>
    <row r="39" spans="2:68">
      <c r="B39" s="84">
        <v>1932</v>
      </c>
      <c r="C39" s="73">
        <v>4</v>
      </c>
      <c r="D39" s="73">
        <v>5</v>
      </c>
      <c r="E39" s="73">
        <v>4</v>
      </c>
      <c r="F39" s="73">
        <v>2</v>
      </c>
      <c r="G39" s="73">
        <v>9</v>
      </c>
      <c r="H39" s="73">
        <v>8</v>
      </c>
      <c r="I39" s="73">
        <v>10</v>
      </c>
      <c r="J39" s="73">
        <v>20</v>
      </c>
      <c r="K39" s="73">
        <v>49</v>
      </c>
      <c r="L39" s="73">
        <v>91</v>
      </c>
      <c r="M39" s="73">
        <v>112</v>
      </c>
      <c r="N39" s="73">
        <v>149</v>
      </c>
      <c r="O39" s="73">
        <v>229</v>
      </c>
      <c r="P39" s="73">
        <v>309</v>
      </c>
      <c r="Q39" s="73">
        <v>342</v>
      </c>
      <c r="R39" s="73">
        <v>286</v>
      </c>
      <c r="S39" s="73">
        <v>186</v>
      </c>
      <c r="T39" s="73">
        <v>99</v>
      </c>
      <c r="U39" s="73">
        <v>0</v>
      </c>
      <c r="V39" s="73">
        <v>1914</v>
      </c>
      <c r="X39" s="84">
        <v>1932</v>
      </c>
      <c r="Y39" s="73">
        <v>2</v>
      </c>
      <c r="Z39" s="73">
        <v>2</v>
      </c>
      <c r="AA39" s="73">
        <v>3</v>
      </c>
      <c r="AB39" s="73">
        <v>3</v>
      </c>
      <c r="AC39" s="73">
        <v>4</v>
      </c>
      <c r="AD39" s="73">
        <v>6</v>
      </c>
      <c r="AE39" s="73">
        <v>11</v>
      </c>
      <c r="AF39" s="73">
        <v>16</v>
      </c>
      <c r="AG39" s="73">
        <v>36</v>
      </c>
      <c r="AH39" s="73">
        <v>81</v>
      </c>
      <c r="AI39" s="73">
        <v>124</v>
      </c>
      <c r="AJ39" s="73">
        <v>145</v>
      </c>
      <c r="AK39" s="73">
        <v>247</v>
      </c>
      <c r="AL39" s="73">
        <v>352</v>
      </c>
      <c r="AM39" s="73">
        <v>387</v>
      </c>
      <c r="AN39" s="73">
        <v>346</v>
      </c>
      <c r="AO39" s="73">
        <v>197</v>
      </c>
      <c r="AP39" s="73">
        <v>188</v>
      </c>
      <c r="AQ39" s="73">
        <v>0</v>
      </c>
      <c r="AR39" s="73">
        <v>2150</v>
      </c>
      <c r="AT39" s="84">
        <v>1932</v>
      </c>
      <c r="AU39" s="73">
        <v>6</v>
      </c>
      <c r="AV39" s="73">
        <v>7</v>
      </c>
      <c r="AW39" s="73">
        <v>7</v>
      </c>
      <c r="AX39" s="73">
        <v>5</v>
      </c>
      <c r="AY39" s="73">
        <v>13</v>
      </c>
      <c r="AZ39" s="73">
        <v>14</v>
      </c>
      <c r="BA39" s="73">
        <v>21</v>
      </c>
      <c r="BB39" s="73">
        <v>36</v>
      </c>
      <c r="BC39" s="73">
        <v>85</v>
      </c>
      <c r="BD39" s="73">
        <v>172</v>
      </c>
      <c r="BE39" s="73">
        <v>236</v>
      </c>
      <c r="BF39" s="73">
        <v>294</v>
      </c>
      <c r="BG39" s="73">
        <v>476</v>
      </c>
      <c r="BH39" s="73">
        <v>661</v>
      </c>
      <c r="BI39" s="73">
        <v>729</v>
      </c>
      <c r="BJ39" s="73">
        <v>632</v>
      </c>
      <c r="BK39" s="73">
        <v>383</v>
      </c>
      <c r="BL39" s="73">
        <v>287</v>
      </c>
      <c r="BM39" s="73">
        <v>0</v>
      </c>
      <c r="BN39" s="73">
        <v>4064</v>
      </c>
      <c r="BP39" s="84">
        <v>1932</v>
      </c>
    </row>
    <row r="40" spans="2:68">
      <c r="B40" s="84">
        <v>1933</v>
      </c>
      <c r="C40" s="73">
        <v>7</v>
      </c>
      <c r="D40" s="73">
        <v>4</v>
      </c>
      <c r="E40" s="73">
        <v>0</v>
      </c>
      <c r="F40" s="73">
        <v>7</v>
      </c>
      <c r="G40" s="73">
        <v>5</v>
      </c>
      <c r="H40" s="73">
        <v>9</v>
      </c>
      <c r="I40" s="73">
        <v>10</v>
      </c>
      <c r="J40" s="73">
        <v>21</v>
      </c>
      <c r="K40" s="73">
        <v>42</v>
      </c>
      <c r="L40" s="73">
        <v>81</v>
      </c>
      <c r="M40" s="73">
        <v>114</v>
      </c>
      <c r="N40" s="73">
        <v>149</v>
      </c>
      <c r="O40" s="73">
        <v>242</v>
      </c>
      <c r="P40" s="73">
        <v>321</v>
      </c>
      <c r="Q40" s="73">
        <v>381</v>
      </c>
      <c r="R40" s="73">
        <v>309</v>
      </c>
      <c r="S40" s="73">
        <v>192</v>
      </c>
      <c r="T40" s="73">
        <v>100</v>
      </c>
      <c r="U40" s="73">
        <v>1</v>
      </c>
      <c r="V40" s="73">
        <v>1995</v>
      </c>
      <c r="X40" s="84">
        <v>1933</v>
      </c>
      <c r="Y40" s="73">
        <v>1</v>
      </c>
      <c r="Z40" s="73">
        <v>2</v>
      </c>
      <c r="AA40" s="73">
        <v>6</v>
      </c>
      <c r="AB40" s="73">
        <v>7</v>
      </c>
      <c r="AC40" s="73">
        <v>7</v>
      </c>
      <c r="AD40" s="73">
        <v>8</v>
      </c>
      <c r="AE40" s="73">
        <v>15</v>
      </c>
      <c r="AF40" s="73">
        <v>34</v>
      </c>
      <c r="AG40" s="73">
        <v>35</v>
      </c>
      <c r="AH40" s="73">
        <v>98</v>
      </c>
      <c r="AI40" s="73">
        <v>155</v>
      </c>
      <c r="AJ40" s="73">
        <v>172</v>
      </c>
      <c r="AK40" s="73">
        <v>238</v>
      </c>
      <c r="AL40" s="73">
        <v>348</v>
      </c>
      <c r="AM40" s="73">
        <v>408</v>
      </c>
      <c r="AN40" s="73">
        <v>383</v>
      </c>
      <c r="AO40" s="73">
        <v>250</v>
      </c>
      <c r="AP40" s="73">
        <v>192</v>
      </c>
      <c r="AQ40" s="73">
        <v>0</v>
      </c>
      <c r="AR40" s="73">
        <v>2359</v>
      </c>
      <c r="AT40" s="84">
        <v>1933</v>
      </c>
      <c r="AU40" s="73">
        <v>8</v>
      </c>
      <c r="AV40" s="73">
        <v>6</v>
      </c>
      <c r="AW40" s="73">
        <v>6</v>
      </c>
      <c r="AX40" s="73">
        <v>14</v>
      </c>
      <c r="AY40" s="73">
        <v>12</v>
      </c>
      <c r="AZ40" s="73">
        <v>17</v>
      </c>
      <c r="BA40" s="73">
        <v>25</v>
      </c>
      <c r="BB40" s="73">
        <v>55</v>
      </c>
      <c r="BC40" s="73">
        <v>77</v>
      </c>
      <c r="BD40" s="73">
        <v>179</v>
      </c>
      <c r="BE40" s="73">
        <v>269</v>
      </c>
      <c r="BF40" s="73">
        <v>321</v>
      </c>
      <c r="BG40" s="73">
        <v>480</v>
      </c>
      <c r="BH40" s="73">
        <v>669</v>
      </c>
      <c r="BI40" s="73">
        <v>789</v>
      </c>
      <c r="BJ40" s="73">
        <v>692</v>
      </c>
      <c r="BK40" s="73">
        <v>442</v>
      </c>
      <c r="BL40" s="73">
        <v>292</v>
      </c>
      <c r="BM40" s="73">
        <v>1</v>
      </c>
      <c r="BN40" s="73">
        <v>4354</v>
      </c>
      <c r="BP40" s="84">
        <v>1933</v>
      </c>
    </row>
    <row r="41" spans="2:68">
      <c r="B41" s="84">
        <v>1934</v>
      </c>
      <c r="C41" s="73">
        <v>5</v>
      </c>
      <c r="D41" s="73">
        <v>0</v>
      </c>
      <c r="E41" s="73">
        <v>2</v>
      </c>
      <c r="F41" s="73">
        <v>5</v>
      </c>
      <c r="G41" s="73">
        <v>11</v>
      </c>
      <c r="H41" s="73">
        <v>14</v>
      </c>
      <c r="I41" s="73">
        <v>16</v>
      </c>
      <c r="J41" s="73">
        <v>22</v>
      </c>
      <c r="K41" s="73">
        <v>51</v>
      </c>
      <c r="L41" s="73">
        <v>75</v>
      </c>
      <c r="M41" s="73">
        <v>100</v>
      </c>
      <c r="N41" s="73">
        <v>171</v>
      </c>
      <c r="O41" s="73">
        <v>263</v>
      </c>
      <c r="P41" s="73">
        <v>348</v>
      </c>
      <c r="Q41" s="73">
        <v>381</v>
      </c>
      <c r="R41" s="73">
        <v>323</v>
      </c>
      <c r="S41" s="73">
        <v>188</v>
      </c>
      <c r="T41" s="73">
        <v>104</v>
      </c>
      <c r="U41" s="73">
        <v>1</v>
      </c>
      <c r="V41" s="73">
        <v>2080</v>
      </c>
      <c r="X41" s="84">
        <v>1934</v>
      </c>
      <c r="Y41" s="73">
        <v>2</v>
      </c>
      <c r="Z41" s="73">
        <v>2</v>
      </c>
      <c r="AA41" s="73">
        <v>6</v>
      </c>
      <c r="AB41" s="73">
        <v>6</v>
      </c>
      <c r="AC41" s="73">
        <v>4</v>
      </c>
      <c r="AD41" s="73">
        <v>8</v>
      </c>
      <c r="AE41" s="73">
        <v>11</v>
      </c>
      <c r="AF41" s="73">
        <v>23</v>
      </c>
      <c r="AG41" s="73">
        <v>55</v>
      </c>
      <c r="AH41" s="73">
        <v>97</v>
      </c>
      <c r="AI41" s="73">
        <v>146</v>
      </c>
      <c r="AJ41" s="73">
        <v>153</v>
      </c>
      <c r="AK41" s="73">
        <v>254</v>
      </c>
      <c r="AL41" s="73">
        <v>319</v>
      </c>
      <c r="AM41" s="73">
        <v>420</v>
      </c>
      <c r="AN41" s="73">
        <v>409</v>
      </c>
      <c r="AO41" s="73">
        <v>266</v>
      </c>
      <c r="AP41" s="73">
        <v>169</v>
      </c>
      <c r="AQ41" s="73">
        <v>0</v>
      </c>
      <c r="AR41" s="73">
        <v>2350</v>
      </c>
      <c r="AT41" s="84">
        <v>1934</v>
      </c>
      <c r="AU41" s="73">
        <v>7</v>
      </c>
      <c r="AV41" s="73">
        <v>2</v>
      </c>
      <c r="AW41" s="73">
        <v>8</v>
      </c>
      <c r="AX41" s="73">
        <v>11</v>
      </c>
      <c r="AY41" s="73">
        <v>15</v>
      </c>
      <c r="AZ41" s="73">
        <v>22</v>
      </c>
      <c r="BA41" s="73">
        <v>27</v>
      </c>
      <c r="BB41" s="73">
        <v>45</v>
      </c>
      <c r="BC41" s="73">
        <v>106</v>
      </c>
      <c r="BD41" s="73">
        <v>172</v>
      </c>
      <c r="BE41" s="73">
        <v>246</v>
      </c>
      <c r="BF41" s="73">
        <v>324</v>
      </c>
      <c r="BG41" s="73">
        <v>517</v>
      </c>
      <c r="BH41" s="73">
        <v>667</v>
      </c>
      <c r="BI41" s="73">
        <v>801</v>
      </c>
      <c r="BJ41" s="73">
        <v>732</v>
      </c>
      <c r="BK41" s="73">
        <v>454</v>
      </c>
      <c r="BL41" s="73">
        <v>273</v>
      </c>
      <c r="BM41" s="73">
        <v>1</v>
      </c>
      <c r="BN41" s="73">
        <v>4430</v>
      </c>
      <c r="BP41" s="84">
        <v>1934</v>
      </c>
    </row>
    <row r="42" spans="2:68">
      <c r="B42" s="84">
        <v>1935</v>
      </c>
      <c r="C42" s="73">
        <v>11</v>
      </c>
      <c r="D42" s="73">
        <v>5</v>
      </c>
      <c r="E42" s="73">
        <v>3</v>
      </c>
      <c r="F42" s="73">
        <v>5</v>
      </c>
      <c r="G42" s="73">
        <v>8</v>
      </c>
      <c r="H42" s="73">
        <v>10</v>
      </c>
      <c r="I42" s="73">
        <v>14</v>
      </c>
      <c r="J42" s="73">
        <v>22</v>
      </c>
      <c r="K42" s="73">
        <v>45</v>
      </c>
      <c r="L42" s="73">
        <v>85</v>
      </c>
      <c r="M42" s="73">
        <v>123</v>
      </c>
      <c r="N42" s="73">
        <v>157</v>
      </c>
      <c r="O42" s="73">
        <v>258</v>
      </c>
      <c r="P42" s="73">
        <v>365</v>
      </c>
      <c r="Q42" s="73">
        <v>350</v>
      </c>
      <c r="R42" s="73">
        <v>397</v>
      </c>
      <c r="S42" s="73">
        <v>191</v>
      </c>
      <c r="T42" s="73">
        <v>103</v>
      </c>
      <c r="U42" s="73">
        <v>0</v>
      </c>
      <c r="V42" s="73">
        <v>2152</v>
      </c>
      <c r="X42" s="84">
        <v>1935</v>
      </c>
      <c r="Y42" s="73">
        <v>7</v>
      </c>
      <c r="Z42" s="73">
        <v>7</v>
      </c>
      <c r="AA42" s="73">
        <v>3</v>
      </c>
      <c r="AB42" s="73">
        <v>6</v>
      </c>
      <c r="AC42" s="73">
        <v>8</v>
      </c>
      <c r="AD42" s="73">
        <v>15</v>
      </c>
      <c r="AE42" s="73">
        <v>13</v>
      </c>
      <c r="AF42" s="73">
        <v>19</v>
      </c>
      <c r="AG42" s="73">
        <v>53</v>
      </c>
      <c r="AH42" s="73">
        <v>108</v>
      </c>
      <c r="AI42" s="73">
        <v>150</v>
      </c>
      <c r="AJ42" s="73">
        <v>188</v>
      </c>
      <c r="AK42" s="73">
        <v>266</v>
      </c>
      <c r="AL42" s="73">
        <v>411</v>
      </c>
      <c r="AM42" s="73">
        <v>432</v>
      </c>
      <c r="AN42" s="73">
        <v>426</v>
      </c>
      <c r="AO42" s="73">
        <v>271</v>
      </c>
      <c r="AP42" s="73">
        <v>173</v>
      </c>
      <c r="AQ42" s="73">
        <v>0</v>
      </c>
      <c r="AR42" s="73">
        <v>2556</v>
      </c>
      <c r="AT42" s="84">
        <v>1935</v>
      </c>
      <c r="AU42" s="73">
        <v>18</v>
      </c>
      <c r="AV42" s="73">
        <v>12</v>
      </c>
      <c r="AW42" s="73">
        <v>6</v>
      </c>
      <c r="AX42" s="73">
        <v>11</v>
      </c>
      <c r="AY42" s="73">
        <v>16</v>
      </c>
      <c r="AZ42" s="73">
        <v>25</v>
      </c>
      <c r="BA42" s="73">
        <v>27</v>
      </c>
      <c r="BB42" s="73">
        <v>41</v>
      </c>
      <c r="BC42" s="73">
        <v>98</v>
      </c>
      <c r="BD42" s="73">
        <v>193</v>
      </c>
      <c r="BE42" s="73">
        <v>273</v>
      </c>
      <c r="BF42" s="73">
        <v>345</v>
      </c>
      <c r="BG42" s="73">
        <v>524</v>
      </c>
      <c r="BH42" s="73">
        <v>776</v>
      </c>
      <c r="BI42" s="73">
        <v>782</v>
      </c>
      <c r="BJ42" s="73">
        <v>823</v>
      </c>
      <c r="BK42" s="73">
        <v>462</v>
      </c>
      <c r="BL42" s="73">
        <v>276</v>
      </c>
      <c r="BM42" s="73">
        <v>0</v>
      </c>
      <c r="BN42" s="73">
        <v>4708</v>
      </c>
      <c r="BP42" s="84">
        <v>1935</v>
      </c>
    </row>
    <row r="43" spans="2:68">
      <c r="B43" s="84">
        <v>1936</v>
      </c>
      <c r="C43" s="73">
        <v>7</v>
      </c>
      <c r="D43" s="73">
        <v>4</v>
      </c>
      <c r="E43" s="73">
        <v>5</v>
      </c>
      <c r="F43" s="73">
        <v>9</v>
      </c>
      <c r="G43" s="73">
        <v>4</v>
      </c>
      <c r="H43" s="73">
        <v>4</v>
      </c>
      <c r="I43" s="73">
        <v>5</v>
      </c>
      <c r="J43" s="73">
        <v>17</v>
      </c>
      <c r="K43" s="73">
        <v>46</v>
      </c>
      <c r="L43" s="73">
        <v>92</v>
      </c>
      <c r="M43" s="73">
        <v>136</v>
      </c>
      <c r="N43" s="73">
        <v>173</v>
      </c>
      <c r="O43" s="73">
        <v>241</v>
      </c>
      <c r="P43" s="73">
        <v>349</v>
      </c>
      <c r="Q43" s="73">
        <v>427</v>
      </c>
      <c r="R43" s="73">
        <v>356</v>
      </c>
      <c r="S43" s="73">
        <v>204</v>
      </c>
      <c r="T43" s="73">
        <v>107</v>
      </c>
      <c r="U43" s="73">
        <v>0</v>
      </c>
      <c r="V43" s="73">
        <v>2186</v>
      </c>
      <c r="X43" s="84">
        <v>1936</v>
      </c>
      <c r="Y43" s="73">
        <v>8</v>
      </c>
      <c r="Z43" s="73">
        <v>4</v>
      </c>
      <c r="AA43" s="73">
        <v>1</v>
      </c>
      <c r="AB43" s="73">
        <v>3</v>
      </c>
      <c r="AC43" s="73">
        <v>11</v>
      </c>
      <c r="AD43" s="73">
        <v>8</v>
      </c>
      <c r="AE43" s="73">
        <v>10</v>
      </c>
      <c r="AF43" s="73">
        <v>25</v>
      </c>
      <c r="AG43" s="73">
        <v>63</v>
      </c>
      <c r="AH43" s="73">
        <v>110</v>
      </c>
      <c r="AI43" s="73">
        <v>161</v>
      </c>
      <c r="AJ43" s="73">
        <v>217</v>
      </c>
      <c r="AK43" s="73">
        <v>282</v>
      </c>
      <c r="AL43" s="73">
        <v>370</v>
      </c>
      <c r="AM43" s="73">
        <v>453</v>
      </c>
      <c r="AN43" s="73">
        <v>492</v>
      </c>
      <c r="AO43" s="73">
        <v>311</v>
      </c>
      <c r="AP43" s="73">
        <v>176</v>
      </c>
      <c r="AQ43" s="73">
        <v>0</v>
      </c>
      <c r="AR43" s="73">
        <v>2705</v>
      </c>
      <c r="AT43" s="84">
        <v>1936</v>
      </c>
      <c r="AU43" s="73">
        <v>15</v>
      </c>
      <c r="AV43" s="73">
        <v>8</v>
      </c>
      <c r="AW43" s="73">
        <v>6</v>
      </c>
      <c r="AX43" s="73">
        <v>12</v>
      </c>
      <c r="AY43" s="73">
        <v>15</v>
      </c>
      <c r="AZ43" s="73">
        <v>12</v>
      </c>
      <c r="BA43" s="73">
        <v>15</v>
      </c>
      <c r="BB43" s="73">
        <v>42</v>
      </c>
      <c r="BC43" s="73">
        <v>109</v>
      </c>
      <c r="BD43" s="73">
        <v>202</v>
      </c>
      <c r="BE43" s="73">
        <v>297</v>
      </c>
      <c r="BF43" s="73">
        <v>390</v>
      </c>
      <c r="BG43" s="73">
        <v>523</v>
      </c>
      <c r="BH43" s="73">
        <v>719</v>
      </c>
      <c r="BI43" s="73">
        <v>880</v>
      </c>
      <c r="BJ43" s="73">
        <v>848</v>
      </c>
      <c r="BK43" s="73">
        <v>515</v>
      </c>
      <c r="BL43" s="73">
        <v>283</v>
      </c>
      <c r="BM43" s="73">
        <v>0</v>
      </c>
      <c r="BN43" s="73">
        <v>4891</v>
      </c>
      <c r="BP43" s="84">
        <v>1936</v>
      </c>
    </row>
    <row r="44" spans="2:68">
      <c r="B44" s="84">
        <v>1937</v>
      </c>
      <c r="C44" s="73">
        <v>6</v>
      </c>
      <c r="D44" s="73">
        <v>2</v>
      </c>
      <c r="E44" s="73">
        <v>3</v>
      </c>
      <c r="F44" s="73">
        <v>6</v>
      </c>
      <c r="G44" s="73">
        <v>9</v>
      </c>
      <c r="H44" s="73">
        <v>7</v>
      </c>
      <c r="I44" s="73">
        <v>11</v>
      </c>
      <c r="J44" s="73">
        <v>32</v>
      </c>
      <c r="K44" s="73">
        <v>45</v>
      </c>
      <c r="L44" s="73">
        <v>75</v>
      </c>
      <c r="M44" s="73">
        <v>123</v>
      </c>
      <c r="N44" s="73">
        <v>182</v>
      </c>
      <c r="O44" s="73">
        <v>273</v>
      </c>
      <c r="P44" s="73">
        <v>324</v>
      </c>
      <c r="Q44" s="73">
        <v>378</v>
      </c>
      <c r="R44" s="73">
        <v>419</v>
      </c>
      <c r="S44" s="73">
        <v>220</v>
      </c>
      <c r="T44" s="73">
        <v>115</v>
      </c>
      <c r="U44" s="73">
        <v>0</v>
      </c>
      <c r="V44" s="73">
        <v>2230</v>
      </c>
      <c r="X44" s="84">
        <v>1937</v>
      </c>
      <c r="Y44" s="73">
        <v>8</v>
      </c>
      <c r="Z44" s="73">
        <v>2</v>
      </c>
      <c r="AA44" s="73">
        <v>3</v>
      </c>
      <c r="AB44" s="73">
        <v>11</v>
      </c>
      <c r="AC44" s="73">
        <v>10</v>
      </c>
      <c r="AD44" s="73">
        <v>13</v>
      </c>
      <c r="AE44" s="73">
        <v>16</v>
      </c>
      <c r="AF44" s="73">
        <v>29</v>
      </c>
      <c r="AG44" s="73">
        <v>80</v>
      </c>
      <c r="AH44" s="73">
        <v>109</v>
      </c>
      <c r="AI44" s="73">
        <v>178</v>
      </c>
      <c r="AJ44" s="73">
        <v>217</v>
      </c>
      <c r="AK44" s="73">
        <v>301</v>
      </c>
      <c r="AL44" s="73">
        <v>387</v>
      </c>
      <c r="AM44" s="73">
        <v>494</v>
      </c>
      <c r="AN44" s="73">
        <v>476</v>
      </c>
      <c r="AO44" s="73">
        <v>303</v>
      </c>
      <c r="AP44" s="73">
        <v>178</v>
      </c>
      <c r="AQ44" s="73">
        <v>0</v>
      </c>
      <c r="AR44" s="73">
        <v>2815</v>
      </c>
      <c r="AT44" s="84">
        <v>1937</v>
      </c>
      <c r="AU44" s="73">
        <v>14</v>
      </c>
      <c r="AV44" s="73">
        <v>4</v>
      </c>
      <c r="AW44" s="73">
        <v>6</v>
      </c>
      <c r="AX44" s="73">
        <v>17</v>
      </c>
      <c r="AY44" s="73">
        <v>19</v>
      </c>
      <c r="AZ44" s="73">
        <v>20</v>
      </c>
      <c r="BA44" s="73">
        <v>27</v>
      </c>
      <c r="BB44" s="73">
        <v>61</v>
      </c>
      <c r="BC44" s="73">
        <v>125</v>
      </c>
      <c r="BD44" s="73">
        <v>184</v>
      </c>
      <c r="BE44" s="73">
        <v>301</v>
      </c>
      <c r="BF44" s="73">
        <v>399</v>
      </c>
      <c r="BG44" s="73">
        <v>574</v>
      </c>
      <c r="BH44" s="73">
        <v>711</v>
      </c>
      <c r="BI44" s="73">
        <v>872</v>
      </c>
      <c r="BJ44" s="73">
        <v>895</v>
      </c>
      <c r="BK44" s="73">
        <v>523</v>
      </c>
      <c r="BL44" s="73">
        <v>293</v>
      </c>
      <c r="BM44" s="73">
        <v>0</v>
      </c>
      <c r="BN44" s="73">
        <v>5045</v>
      </c>
      <c r="BP44" s="84">
        <v>1937</v>
      </c>
    </row>
    <row r="45" spans="2:68">
      <c r="B45" s="84">
        <v>1938</v>
      </c>
      <c r="C45" s="73">
        <v>11</v>
      </c>
      <c r="D45" s="73">
        <v>3</v>
      </c>
      <c r="E45" s="73">
        <v>9</v>
      </c>
      <c r="F45" s="73">
        <v>10</v>
      </c>
      <c r="G45" s="73">
        <v>9</v>
      </c>
      <c r="H45" s="73">
        <v>8</v>
      </c>
      <c r="I45" s="73">
        <v>12</v>
      </c>
      <c r="J45" s="73">
        <v>29</v>
      </c>
      <c r="K45" s="73">
        <v>29</v>
      </c>
      <c r="L45" s="73">
        <v>87</v>
      </c>
      <c r="M45" s="73">
        <v>126</v>
      </c>
      <c r="N45" s="73">
        <v>196</v>
      </c>
      <c r="O45" s="73">
        <v>259</v>
      </c>
      <c r="P45" s="73">
        <v>342</v>
      </c>
      <c r="Q45" s="73">
        <v>452</v>
      </c>
      <c r="R45" s="73">
        <v>428</v>
      </c>
      <c r="S45" s="73">
        <v>246</v>
      </c>
      <c r="T45" s="73">
        <v>117</v>
      </c>
      <c r="U45" s="73">
        <v>2</v>
      </c>
      <c r="V45" s="73">
        <v>2375</v>
      </c>
      <c r="X45" s="84">
        <v>1938</v>
      </c>
      <c r="Y45" s="73">
        <v>8</v>
      </c>
      <c r="Z45" s="73">
        <v>0</v>
      </c>
      <c r="AA45" s="73">
        <v>3</v>
      </c>
      <c r="AB45" s="73">
        <v>5</v>
      </c>
      <c r="AC45" s="73">
        <v>7</v>
      </c>
      <c r="AD45" s="73">
        <v>11</v>
      </c>
      <c r="AE45" s="73">
        <v>20</v>
      </c>
      <c r="AF45" s="73">
        <v>27</v>
      </c>
      <c r="AG45" s="73">
        <v>59</v>
      </c>
      <c r="AH45" s="73">
        <v>108</v>
      </c>
      <c r="AI45" s="73">
        <v>196</v>
      </c>
      <c r="AJ45" s="73">
        <v>224</v>
      </c>
      <c r="AK45" s="73">
        <v>294</v>
      </c>
      <c r="AL45" s="73">
        <v>396</v>
      </c>
      <c r="AM45" s="73">
        <v>515</v>
      </c>
      <c r="AN45" s="73">
        <v>517</v>
      </c>
      <c r="AO45" s="73">
        <v>364</v>
      </c>
      <c r="AP45" s="73">
        <v>203</v>
      </c>
      <c r="AQ45" s="73">
        <v>0</v>
      </c>
      <c r="AR45" s="73">
        <v>2957</v>
      </c>
      <c r="AT45" s="84">
        <v>1938</v>
      </c>
      <c r="AU45" s="73">
        <v>19</v>
      </c>
      <c r="AV45" s="73">
        <v>3</v>
      </c>
      <c r="AW45" s="73">
        <v>12</v>
      </c>
      <c r="AX45" s="73">
        <v>15</v>
      </c>
      <c r="AY45" s="73">
        <v>16</v>
      </c>
      <c r="AZ45" s="73">
        <v>19</v>
      </c>
      <c r="BA45" s="73">
        <v>32</v>
      </c>
      <c r="BB45" s="73">
        <v>56</v>
      </c>
      <c r="BC45" s="73">
        <v>88</v>
      </c>
      <c r="BD45" s="73">
        <v>195</v>
      </c>
      <c r="BE45" s="73">
        <v>322</v>
      </c>
      <c r="BF45" s="73">
        <v>420</v>
      </c>
      <c r="BG45" s="73">
        <v>553</v>
      </c>
      <c r="BH45" s="73">
        <v>738</v>
      </c>
      <c r="BI45" s="73">
        <v>967</v>
      </c>
      <c r="BJ45" s="73">
        <v>945</v>
      </c>
      <c r="BK45" s="73">
        <v>610</v>
      </c>
      <c r="BL45" s="73">
        <v>320</v>
      </c>
      <c r="BM45" s="73">
        <v>2</v>
      </c>
      <c r="BN45" s="73">
        <v>5332</v>
      </c>
      <c r="BP45" s="84">
        <v>1938</v>
      </c>
    </row>
    <row r="46" spans="2:68">
      <c r="B46" s="84">
        <v>1939</v>
      </c>
      <c r="C46" s="73">
        <v>5</v>
      </c>
      <c r="D46" s="73">
        <v>1</v>
      </c>
      <c r="E46" s="73">
        <v>2</v>
      </c>
      <c r="F46" s="73">
        <v>4</v>
      </c>
      <c r="G46" s="73">
        <v>6</v>
      </c>
      <c r="H46" s="73">
        <v>16</v>
      </c>
      <c r="I46" s="73">
        <v>11</v>
      </c>
      <c r="J46" s="73">
        <v>21</v>
      </c>
      <c r="K46" s="73">
        <v>42</v>
      </c>
      <c r="L46" s="73">
        <v>76</v>
      </c>
      <c r="M46" s="73">
        <v>148</v>
      </c>
      <c r="N46" s="73">
        <v>187</v>
      </c>
      <c r="O46" s="73">
        <v>250</v>
      </c>
      <c r="P46" s="73">
        <v>360</v>
      </c>
      <c r="Q46" s="73">
        <v>425</v>
      </c>
      <c r="R46" s="73">
        <v>454</v>
      </c>
      <c r="S46" s="73">
        <v>248</v>
      </c>
      <c r="T46" s="73">
        <v>142</v>
      </c>
      <c r="U46" s="73">
        <v>0</v>
      </c>
      <c r="V46" s="73">
        <v>2398</v>
      </c>
      <c r="X46" s="84">
        <v>1939</v>
      </c>
      <c r="Y46" s="73">
        <v>6</v>
      </c>
      <c r="Z46" s="73">
        <v>5</v>
      </c>
      <c r="AA46" s="73">
        <v>2</v>
      </c>
      <c r="AB46" s="73">
        <v>9</v>
      </c>
      <c r="AC46" s="73">
        <v>2</v>
      </c>
      <c r="AD46" s="73">
        <v>15</v>
      </c>
      <c r="AE46" s="73">
        <v>13</v>
      </c>
      <c r="AF46" s="73">
        <v>33</v>
      </c>
      <c r="AG46" s="73">
        <v>67</v>
      </c>
      <c r="AH46" s="73">
        <v>122</v>
      </c>
      <c r="AI46" s="73">
        <v>180</v>
      </c>
      <c r="AJ46" s="73">
        <v>212</v>
      </c>
      <c r="AK46" s="73">
        <v>271</v>
      </c>
      <c r="AL46" s="73">
        <v>425</v>
      </c>
      <c r="AM46" s="73">
        <v>476</v>
      </c>
      <c r="AN46" s="73">
        <v>546</v>
      </c>
      <c r="AO46" s="73">
        <v>380</v>
      </c>
      <c r="AP46" s="73">
        <v>233</v>
      </c>
      <c r="AQ46" s="73">
        <v>0</v>
      </c>
      <c r="AR46" s="73">
        <v>2997</v>
      </c>
      <c r="AT46" s="84">
        <v>1939</v>
      </c>
      <c r="AU46" s="73">
        <v>11</v>
      </c>
      <c r="AV46" s="73">
        <v>6</v>
      </c>
      <c r="AW46" s="73">
        <v>4</v>
      </c>
      <c r="AX46" s="73">
        <v>13</v>
      </c>
      <c r="AY46" s="73">
        <v>8</v>
      </c>
      <c r="AZ46" s="73">
        <v>31</v>
      </c>
      <c r="BA46" s="73">
        <v>24</v>
      </c>
      <c r="BB46" s="73">
        <v>54</v>
      </c>
      <c r="BC46" s="73">
        <v>109</v>
      </c>
      <c r="BD46" s="73">
        <v>198</v>
      </c>
      <c r="BE46" s="73">
        <v>328</v>
      </c>
      <c r="BF46" s="73">
        <v>399</v>
      </c>
      <c r="BG46" s="73">
        <v>521</v>
      </c>
      <c r="BH46" s="73">
        <v>785</v>
      </c>
      <c r="BI46" s="73">
        <v>901</v>
      </c>
      <c r="BJ46" s="73">
        <v>1000</v>
      </c>
      <c r="BK46" s="73">
        <v>628</v>
      </c>
      <c r="BL46" s="73">
        <v>375</v>
      </c>
      <c r="BM46" s="73">
        <v>0</v>
      </c>
      <c r="BN46" s="73">
        <v>5395</v>
      </c>
      <c r="BP46" s="84">
        <v>1939</v>
      </c>
    </row>
    <row r="47" spans="2:68">
      <c r="B47" s="85">
        <v>1940</v>
      </c>
      <c r="C47" s="73">
        <v>8</v>
      </c>
      <c r="D47" s="73">
        <v>2</v>
      </c>
      <c r="E47" s="73">
        <v>2</v>
      </c>
      <c r="F47" s="73">
        <v>3</v>
      </c>
      <c r="G47" s="73">
        <v>7</v>
      </c>
      <c r="H47" s="73">
        <v>11</v>
      </c>
      <c r="I47" s="73">
        <v>12</v>
      </c>
      <c r="J47" s="73">
        <v>27</v>
      </c>
      <c r="K47" s="73">
        <v>52</v>
      </c>
      <c r="L47" s="73">
        <v>82</v>
      </c>
      <c r="M47" s="73">
        <v>152</v>
      </c>
      <c r="N47" s="73">
        <v>241</v>
      </c>
      <c r="O47" s="73">
        <v>272</v>
      </c>
      <c r="P47" s="73">
        <v>370</v>
      </c>
      <c r="Q47" s="73">
        <v>372</v>
      </c>
      <c r="R47" s="73">
        <v>454</v>
      </c>
      <c r="S47" s="73">
        <v>261</v>
      </c>
      <c r="T47" s="73">
        <v>141</v>
      </c>
      <c r="U47" s="73">
        <v>1</v>
      </c>
      <c r="V47" s="73">
        <v>2470</v>
      </c>
      <c r="X47" s="85">
        <v>1940</v>
      </c>
      <c r="Y47" s="73">
        <v>3</v>
      </c>
      <c r="Z47" s="73">
        <v>2</v>
      </c>
      <c r="AA47" s="73">
        <v>2</v>
      </c>
      <c r="AB47" s="73">
        <v>5</v>
      </c>
      <c r="AC47" s="73">
        <v>2</v>
      </c>
      <c r="AD47" s="73">
        <v>10</v>
      </c>
      <c r="AE47" s="73">
        <v>11</v>
      </c>
      <c r="AF47" s="73">
        <v>32</v>
      </c>
      <c r="AG47" s="73">
        <v>61</v>
      </c>
      <c r="AH47" s="73">
        <v>113</v>
      </c>
      <c r="AI47" s="73">
        <v>190</v>
      </c>
      <c r="AJ47" s="73">
        <v>235</v>
      </c>
      <c r="AK47" s="73">
        <v>302</v>
      </c>
      <c r="AL47" s="73">
        <v>401</v>
      </c>
      <c r="AM47" s="73">
        <v>507</v>
      </c>
      <c r="AN47" s="73">
        <v>565</v>
      </c>
      <c r="AO47" s="73">
        <v>379</v>
      </c>
      <c r="AP47" s="73">
        <v>226</v>
      </c>
      <c r="AQ47" s="73">
        <v>0</v>
      </c>
      <c r="AR47" s="73">
        <v>3046</v>
      </c>
      <c r="AT47" s="85">
        <v>1940</v>
      </c>
      <c r="AU47" s="73">
        <v>11</v>
      </c>
      <c r="AV47" s="73">
        <v>4</v>
      </c>
      <c r="AW47" s="73">
        <v>4</v>
      </c>
      <c r="AX47" s="73">
        <v>8</v>
      </c>
      <c r="AY47" s="73">
        <v>9</v>
      </c>
      <c r="AZ47" s="73">
        <v>21</v>
      </c>
      <c r="BA47" s="73">
        <v>23</v>
      </c>
      <c r="BB47" s="73">
        <v>59</v>
      </c>
      <c r="BC47" s="73">
        <v>113</v>
      </c>
      <c r="BD47" s="73">
        <v>195</v>
      </c>
      <c r="BE47" s="73">
        <v>342</v>
      </c>
      <c r="BF47" s="73">
        <v>476</v>
      </c>
      <c r="BG47" s="73">
        <v>574</v>
      </c>
      <c r="BH47" s="73">
        <v>771</v>
      </c>
      <c r="BI47" s="73">
        <v>879</v>
      </c>
      <c r="BJ47" s="73">
        <v>1019</v>
      </c>
      <c r="BK47" s="73">
        <v>640</v>
      </c>
      <c r="BL47" s="73">
        <v>367</v>
      </c>
      <c r="BM47" s="73">
        <v>1</v>
      </c>
      <c r="BN47" s="73">
        <v>5516</v>
      </c>
      <c r="BP47" s="85">
        <v>1940</v>
      </c>
    </row>
    <row r="48" spans="2:68">
      <c r="B48" s="85">
        <v>1941</v>
      </c>
      <c r="C48" s="73">
        <v>3</v>
      </c>
      <c r="D48" s="73">
        <v>2</v>
      </c>
      <c r="E48" s="73">
        <v>2</v>
      </c>
      <c r="F48" s="73">
        <v>7</v>
      </c>
      <c r="G48" s="73">
        <v>3</v>
      </c>
      <c r="H48" s="73">
        <v>16</v>
      </c>
      <c r="I48" s="73">
        <v>13</v>
      </c>
      <c r="J48" s="73">
        <v>28</v>
      </c>
      <c r="K48" s="73">
        <v>30</v>
      </c>
      <c r="L48" s="73">
        <v>94</v>
      </c>
      <c r="M48" s="73">
        <v>166</v>
      </c>
      <c r="N48" s="73">
        <v>233</v>
      </c>
      <c r="O48" s="73">
        <v>315</v>
      </c>
      <c r="P48" s="73">
        <v>347</v>
      </c>
      <c r="Q48" s="73">
        <v>432</v>
      </c>
      <c r="R48" s="73">
        <v>430</v>
      </c>
      <c r="S48" s="73">
        <v>284</v>
      </c>
      <c r="T48" s="73">
        <v>150</v>
      </c>
      <c r="U48" s="73">
        <v>0</v>
      </c>
      <c r="V48" s="73">
        <v>2555</v>
      </c>
      <c r="X48" s="85">
        <v>1941</v>
      </c>
      <c r="Y48" s="73">
        <v>3</v>
      </c>
      <c r="Z48" s="73">
        <v>4</v>
      </c>
      <c r="AA48" s="73">
        <v>2</v>
      </c>
      <c r="AB48" s="73">
        <v>4</v>
      </c>
      <c r="AC48" s="73">
        <v>6</v>
      </c>
      <c r="AD48" s="73">
        <v>12</v>
      </c>
      <c r="AE48" s="73">
        <v>14</v>
      </c>
      <c r="AF48" s="73">
        <v>19</v>
      </c>
      <c r="AG48" s="73">
        <v>56</v>
      </c>
      <c r="AH48" s="73">
        <v>136</v>
      </c>
      <c r="AI48" s="73">
        <v>219</v>
      </c>
      <c r="AJ48" s="73">
        <v>276</v>
      </c>
      <c r="AK48" s="73">
        <v>352</v>
      </c>
      <c r="AL48" s="73">
        <v>436</v>
      </c>
      <c r="AM48" s="73">
        <v>560</v>
      </c>
      <c r="AN48" s="73">
        <v>568</v>
      </c>
      <c r="AO48" s="73">
        <v>449</v>
      </c>
      <c r="AP48" s="73">
        <v>286</v>
      </c>
      <c r="AQ48" s="73">
        <v>0</v>
      </c>
      <c r="AR48" s="73">
        <v>3402</v>
      </c>
      <c r="AT48" s="85">
        <v>1941</v>
      </c>
      <c r="AU48" s="73">
        <v>6</v>
      </c>
      <c r="AV48" s="73">
        <v>6</v>
      </c>
      <c r="AW48" s="73">
        <v>4</v>
      </c>
      <c r="AX48" s="73">
        <v>11</v>
      </c>
      <c r="AY48" s="73">
        <v>9</v>
      </c>
      <c r="AZ48" s="73">
        <v>28</v>
      </c>
      <c r="BA48" s="73">
        <v>27</v>
      </c>
      <c r="BB48" s="73">
        <v>47</v>
      </c>
      <c r="BC48" s="73">
        <v>86</v>
      </c>
      <c r="BD48" s="73">
        <v>230</v>
      </c>
      <c r="BE48" s="73">
        <v>385</v>
      </c>
      <c r="BF48" s="73">
        <v>509</v>
      </c>
      <c r="BG48" s="73">
        <v>667</v>
      </c>
      <c r="BH48" s="73">
        <v>783</v>
      </c>
      <c r="BI48" s="73">
        <v>992</v>
      </c>
      <c r="BJ48" s="73">
        <v>998</v>
      </c>
      <c r="BK48" s="73">
        <v>733</v>
      </c>
      <c r="BL48" s="73">
        <v>436</v>
      </c>
      <c r="BM48" s="73">
        <v>0</v>
      </c>
      <c r="BN48" s="73">
        <v>5957</v>
      </c>
      <c r="BP48" s="85">
        <v>1941</v>
      </c>
    </row>
    <row r="49" spans="2:68">
      <c r="B49" s="85">
        <v>1942</v>
      </c>
      <c r="C49" s="73">
        <v>8</v>
      </c>
      <c r="D49" s="73">
        <v>2</v>
      </c>
      <c r="E49" s="73">
        <v>1</v>
      </c>
      <c r="F49" s="73">
        <v>5</v>
      </c>
      <c r="G49" s="73">
        <v>5</v>
      </c>
      <c r="H49" s="73">
        <v>9</v>
      </c>
      <c r="I49" s="73">
        <v>16</v>
      </c>
      <c r="J49" s="73">
        <v>15</v>
      </c>
      <c r="K49" s="73">
        <v>54</v>
      </c>
      <c r="L49" s="73">
        <v>104</v>
      </c>
      <c r="M49" s="73">
        <v>178</v>
      </c>
      <c r="N49" s="73">
        <v>245</v>
      </c>
      <c r="O49" s="73">
        <v>338</v>
      </c>
      <c r="P49" s="73">
        <v>351</v>
      </c>
      <c r="Q49" s="73">
        <v>471</v>
      </c>
      <c r="R49" s="73">
        <v>499</v>
      </c>
      <c r="S49" s="73">
        <v>329</v>
      </c>
      <c r="T49" s="73">
        <v>156</v>
      </c>
      <c r="U49" s="73">
        <v>0</v>
      </c>
      <c r="V49" s="73">
        <v>2786</v>
      </c>
      <c r="X49" s="85">
        <v>1942</v>
      </c>
      <c r="Y49" s="73">
        <v>8</v>
      </c>
      <c r="Z49" s="73">
        <v>2</v>
      </c>
      <c r="AA49" s="73">
        <v>5</v>
      </c>
      <c r="AB49" s="73">
        <v>2</v>
      </c>
      <c r="AC49" s="73">
        <v>2</v>
      </c>
      <c r="AD49" s="73">
        <v>18</v>
      </c>
      <c r="AE49" s="73">
        <v>21</v>
      </c>
      <c r="AF49" s="73">
        <v>31</v>
      </c>
      <c r="AG49" s="73">
        <v>60</v>
      </c>
      <c r="AH49" s="73">
        <v>139</v>
      </c>
      <c r="AI49" s="73">
        <v>242</v>
      </c>
      <c r="AJ49" s="73">
        <v>305</v>
      </c>
      <c r="AK49" s="73">
        <v>356</v>
      </c>
      <c r="AL49" s="73">
        <v>490</v>
      </c>
      <c r="AM49" s="73">
        <v>582</v>
      </c>
      <c r="AN49" s="73">
        <v>683</v>
      </c>
      <c r="AO49" s="73">
        <v>472</v>
      </c>
      <c r="AP49" s="73">
        <v>273</v>
      </c>
      <c r="AQ49" s="73">
        <v>0</v>
      </c>
      <c r="AR49" s="73">
        <v>3691</v>
      </c>
      <c r="AT49" s="85">
        <v>1942</v>
      </c>
      <c r="AU49" s="73">
        <v>16</v>
      </c>
      <c r="AV49" s="73">
        <v>4</v>
      </c>
      <c r="AW49" s="73">
        <v>6</v>
      </c>
      <c r="AX49" s="73">
        <v>7</v>
      </c>
      <c r="AY49" s="73">
        <v>7</v>
      </c>
      <c r="AZ49" s="73">
        <v>27</v>
      </c>
      <c r="BA49" s="73">
        <v>37</v>
      </c>
      <c r="BB49" s="73">
        <v>46</v>
      </c>
      <c r="BC49" s="73">
        <v>114</v>
      </c>
      <c r="BD49" s="73">
        <v>243</v>
      </c>
      <c r="BE49" s="73">
        <v>420</v>
      </c>
      <c r="BF49" s="73">
        <v>550</v>
      </c>
      <c r="BG49" s="73">
        <v>694</v>
      </c>
      <c r="BH49" s="73">
        <v>841</v>
      </c>
      <c r="BI49" s="73">
        <v>1053</v>
      </c>
      <c r="BJ49" s="73">
        <v>1182</v>
      </c>
      <c r="BK49" s="73">
        <v>801</v>
      </c>
      <c r="BL49" s="73">
        <v>429</v>
      </c>
      <c r="BM49" s="73">
        <v>0</v>
      </c>
      <c r="BN49" s="73">
        <v>6477</v>
      </c>
      <c r="BP49" s="85">
        <v>1942</v>
      </c>
    </row>
    <row r="50" spans="2:68">
      <c r="B50" s="85">
        <v>1943</v>
      </c>
      <c r="C50" s="73">
        <v>8</v>
      </c>
      <c r="D50" s="73">
        <v>6</v>
      </c>
      <c r="E50" s="73">
        <v>3</v>
      </c>
      <c r="F50" s="73">
        <v>2</v>
      </c>
      <c r="G50" s="73">
        <v>4</v>
      </c>
      <c r="H50" s="73">
        <v>12</v>
      </c>
      <c r="I50" s="73">
        <v>11</v>
      </c>
      <c r="J50" s="73">
        <v>26</v>
      </c>
      <c r="K50" s="73">
        <v>54</v>
      </c>
      <c r="L50" s="73">
        <v>78</v>
      </c>
      <c r="M50" s="73">
        <v>181</v>
      </c>
      <c r="N50" s="73">
        <v>262</v>
      </c>
      <c r="O50" s="73">
        <v>331</v>
      </c>
      <c r="P50" s="73">
        <v>401</v>
      </c>
      <c r="Q50" s="73">
        <v>414</v>
      </c>
      <c r="R50" s="73">
        <v>492</v>
      </c>
      <c r="S50" s="73">
        <v>325</v>
      </c>
      <c r="T50" s="73">
        <v>158</v>
      </c>
      <c r="U50" s="73">
        <v>1</v>
      </c>
      <c r="V50" s="73">
        <v>2769</v>
      </c>
      <c r="X50" s="85">
        <v>1943</v>
      </c>
      <c r="Y50" s="73">
        <v>6</v>
      </c>
      <c r="Z50" s="73">
        <v>1</v>
      </c>
      <c r="AA50" s="73">
        <v>3</v>
      </c>
      <c r="AB50" s="73">
        <v>0</v>
      </c>
      <c r="AC50" s="73">
        <v>1</v>
      </c>
      <c r="AD50" s="73">
        <v>10</v>
      </c>
      <c r="AE50" s="73">
        <v>14</v>
      </c>
      <c r="AF50" s="73">
        <v>35</v>
      </c>
      <c r="AG50" s="73">
        <v>78</v>
      </c>
      <c r="AH50" s="73">
        <v>146</v>
      </c>
      <c r="AI50" s="73">
        <v>254</v>
      </c>
      <c r="AJ50" s="73">
        <v>306</v>
      </c>
      <c r="AK50" s="73">
        <v>390</v>
      </c>
      <c r="AL50" s="73">
        <v>475</v>
      </c>
      <c r="AM50" s="73">
        <v>580</v>
      </c>
      <c r="AN50" s="73">
        <v>618</v>
      </c>
      <c r="AO50" s="73">
        <v>494</v>
      </c>
      <c r="AP50" s="73">
        <v>303</v>
      </c>
      <c r="AQ50" s="73">
        <v>0</v>
      </c>
      <c r="AR50" s="73">
        <v>3714</v>
      </c>
      <c r="AT50" s="85">
        <v>1943</v>
      </c>
      <c r="AU50" s="73">
        <v>14</v>
      </c>
      <c r="AV50" s="73">
        <v>7</v>
      </c>
      <c r="AW50" s="73">
        <v>6</v>
      </c>
      <c r="AX50" s="73">
        <v>2</v>
      </c>
      <c r="AY50" s="73">
        <v>5</v>
      </c>
      <c r="AZ50" s="73">
        <v>22</v>
      </c>
      <c r="BA50" s="73">
        <v>25</v>
      </c>
      <c r="BB50" s="73">
        <v>61</v>
      </c>
      <c r="BC50" s="73">
        <v>132</v>
      </c>
      <c r="BD50" s="73">
        <v>224</v>
      </c>
      <c r="BE50" s="73">
        <v>435</v>
      </c>
      <c r="BF50" s="73">
        <v>568</v>
      </c>
      <c r="BG50" s="73">
        <v>721</v>
      </c>
      <c r="BH50" s="73">
        <v>876</v>
      </c>
      <c r="BI50" s="73">
        <v>994</v>
      </c>
      <c r="BJ50" s="73">
        <v>1110</v>
      </c>
      <c r="BK50" s="73">
        <v>819</v>
      </c>
      <c r="BL50" s="73">
        <v>461</v>
      </c>
      <c r="BM50" s="73">
        <v>1</v>
      </c>
      <c r="BN50" s="73">
        <v>6483</v>
      </c>
      <c r="BP50" s="85">
        <v>1943</v>
      </c>
    </row>
    <row r="51" spans="2:68">
      <c r="B51" s="85">
        <v>1944</v>
      </c>
      <c r="C51" s="73">
        <v>8</v>
      </c>
      <c r="D51" s="73">
        <v>2</v>
      </c>
      <c r="E51" s="73">
        <v>7</v>
      </c>
      <c r="F51" s="73">
        <v>7</v>
      </c>
      <c r="G51" s="73">
        <v>4</v>
      </c>
      <c r="H51" s="73">
        <v>6</v>
      </c>
      <c r="I51" s="73">
        <v>13</v>
      </c>
      <c r="J51" s="73">
        <v>18</v>
      </c>
      <c r="K51" s="73">
        <v>50</v>
      </c>
      <c r="L51" s="73">
        <v>83</v>
      </c>
      <c r="M51" s="73">
        <v>176</v>
      </c>
      <c r="N51" s="73">
        <v>254</v>
      </c>
      <c r="O51" s="73">
        <v>325</v>
      </c>
      <c r="P51" s="73">
        <v>396</v>
      </c>
      <c r="Q51" s="73">
        <v>433</v>
      </c>
      <c r="R51" s="73">
        <v>447</v>
      </c>
      <c r="S51" s="73">
        <v>335</v>
      </c>
      <c r="T51" s="73">
        <v>176</v>
      </c>
      <c r="U51" s="73">
        <v>0</v>
      </c>
      <c r="V51" s="73">
        <v>2740</v>
      </c>
      <c r="X51" s="85">
        <v>1944</v>
      </c>
      <c r="Y51" s="73">
        <v>11</v>
      </c>
      <c r="Z51" s="73">
        <v>1</v>
      </c>
      <c r="AA51" s="73">
        <v>1</v>
      </c>
      <c r="AB51" s="73">
        <v>3</v>
      </c>
      <c r="AC51" s="73">
        <v>1</v>
      </c>
      <c r="AD51" s="73">
        <v>15</v>
      </c>
      <c r="AE51" s="73">
        <v>27</v>
      </c>
      <c r="AF51" s="73">
        <v>29</v>
      </c>
      <c r="AG51" s="73">
        <v>73</v>
      </c>
      <c r="AH51" s="73">
        <v>134</v>
      </c>
      <c r="AI51" s="73">
        <v>235</v>
      </c>
      <c r="AJ51" s="73">
        <v>309</v>
      </c>
      <c r="AK51" s="73">
        <v>394</v>
      </c>
      <c r="AL51" s="73">
        <v>476</v>
      </c>
      <c r="AM51" s="73">
        <v>611</v>
      </c>
      <c r="AN51" s="73">
        <v>652</v>
      </c>
      <c r="AO51" s="73">
        <v>500</v>
      </c>
      <c r="AP51" s="73">
        <v>303</v>
      </c>
      <c r="AQ51" s="73">
        <v>0</v>
      </c>
      <c r="AR51" s="73">
        <v>3775</v>
      </c>
      <c r="AT51" s="85">
        <v>1944</v>
      </c>
      <c r="AU51" s="73">
        <v>19</v>
      </c>
      <c r="AV51" s="73">
        <v>3</v>
      </c>
      <c r="AW51" s="73">
        <v>8</v>
      </c>
      <c r="AX51" s="73">
        <v>10</v>
      </c>
      <c r="AY51" s="73">
        <v>5</v>
      </c>
      <c r="AZ51" s="73">
        <v>21</v>
      </c>
      <c r="BA51" s="73">
        <v>40</v>
      </c>
      <c r="BB51" s="73">
        <v>47</v>
      </c>
      <c r="BC51" s="73">
        <v>123</v>
      </c>
      <c r="BD51" s="73">
        <v>217</v>
      </c>
      <c r="BE51" s="73">
        <v>411</v>
      </c>
      <c r="BF51" s="73">
        <v>563</v>
      </c>
      <c r="BG51" s="73">
        <v>719</v>
      </c>
      <c r="BH51" s="73">
        <v>872</v>
      </c>
      <c r="BI51" s="73">
        <v>1044</v>
      </c>
      <c r="BJ51" s="73">
        <v>1099</v>
      </c>
      <c r="BK51" s="73">
        <v>835</v>
      </c>
      <c r="BL51" s="73">
        <v>479</v>
      </c>
      <c r="BM51" s="73">
        <v>0</v>
      </c>
      <c r="BN51" s="73">
        <v>6515</v>
      </c>
      <c r="BP51" s="85">
        <v>1944</v>
      </c>
    </row>
    <row r="52" spans="2:68">
      <c r="B52" s="85">
        <v>1945</v>
      </c>
      <c r="C52" s="73">
        <v>8</v>
      </c>
      <c r="D52" s="73">
        <v>4</v>
      </c>
      <c r="E52" s="73">
        <v>3</v>
      </c>
      <c r="F52" s="73">
        <v>5</v>
      </c>
      <c r="G52" s="73">
        <v>5</v>
      </c>
      <c r="H52" s="73">
        <v>6</v>
      </c>
      <c r="I52" s="73">
        <v>16</v>
      </c>
      <c r="J52" s="73">
        <v>33</v>
      </c>
      <c r="K52" s="73">
        <v>50</v>
      </c>
      <c r="L52" s="73">
        <v>88</v>
      </c>
      <c r="M52" s="73">
        <v>165</v>
      </c>
      <c r="N52" s="73">
        <v>302</v>
      </c>
      <c r="O52" s="73">
        <v>384</v>
      </c>
      <c r="P52" s="73">
        <v>474</v>
      </c>
      <c r="Q52" s="73">
        <v>462</v>
      </c>
      <c r="R52" s="73">
        <v>439</v>
      </c>
      <c r="S52" s="73">
        <v>369</v>
      </c>
      <c r="T52" s="73">
        <v>191</v>
      </c>
      <c r="U52" s="73">
        <v>0</v>
      </c>
      <c r="V52" s="73">
        <v>3004</v>
      </c>
      <c r="X52" s="85">
        <v>1945</v>
      </c>
      <c r="Y52" s="73">
        <v>3</v>
      </c>
      <c r="Z52" s="73">
        <v>1</v>
      </c>
      <c r="AA52" s="73">
        <v>1</v>
      </c>
      <c r="AB52" s="73">
        <v>7</v>
      </c>
      <c r="AC52" s="73">
        <v>3</v>
      </c>
      <c r="AD52" s="73">
        <v>11</v>
      </c>
      <c r="AE52" s="73">
        <v>17</v>
      </c>
      <c r="AF52" s="73">
        <v>45</v>
      </c>
      <c r="AG52" s="73">
        <v>70</v>
      </c>
      <c r="AH52" s="73">
        <v>158</v>
      </c>
      <c r="AI52" s="73">
        <v>266</v>
      </c>
      <c r="AJ52" s="73">
        <v>289</v>
      </c>
      <c r="AK52" s="73">
        <v>391</v>
      </c>
      <c r="AL52" s="73">
        <v>520</v>
      </c>
      <c r="AM52" s="73">
        <v>586</v>
      </c>
      <c r="AN52" s="73">
        <v>677</v>
      </c>
      <c r="AO52" s="73">
        <v>506</v>
      </c>
      <c r="AP52" s="73">
        <v>288</v>
      </c>
      <c r="AQ52" s="73">
        <v>0</v>
      </c>
      <c r="AR52" s="73">
        <v>3839</v>
      </c>
      <c r="AT52" s="85">
        <v>1945</v>
      </c>
      <c r="AU52" s="73">
        <v>11</v>
      </c>
      <c r="AV52" s="73">
        <v>5</v>
      </c>
      <c r="AW52" s="73">
        <v>4</v>
      </c>
      <c r="AX52" s="73">
        <v>12</v>
      </c>
      <c r="AY52" s="73">
        <v>8</v>
      </c>
      <c r="AZ52" s="73">
        <v>17</v>
      </c>
      <c r="BA52" s="73">
        <v>33</v>
      </c>
      <c r="BB52" s="73">
        <v>78</v>
      </c>
      <c r="BC52" s="73">
        <v>120</v>
      </c>
      <c r="BD52" s="73">
        <v>246</v>
      </c>
      <c r="BE52" s="73">
        <v>431</v>
      </c>
      <c r="BF52" s="73">
        <v>591</v>
      </c>
      <c r="BG52" s="73">
        <v>775</v>
      </c>
      <c r="BH52" s="73">
        <v>994</v>
      </c>
      <c r="BI52" s="73">
        <v>1048</v>
      </c>
      <c r="BJ52" s="73">
        <v>1116</v>
      </c>
      <c r="BK52" s="73">
        <v>875</v>
      </c>
      <c r="BL52" s="73">
        <v>479</v>
      </c>
      <c r="BM52" s="73">
        <v>0</v>
      </c>
      <c r="BN52" s="73">
        <v>6843</v>
      </c>
      <c r="BP52" s="85">
        <v>1945</v>
      </c>
    </row>
    <row r="53" spans="2:68">
      <c r="B53" s="85">
        <v>1946</v>
      </c>
      <c r="C53" s="73">
        <v>5</v>
      </c>
      <c r="D53" s="73">
        <v>2</v>
      </c>
      <c r="E53" s="73">
        <v>1</v>
      </c>
      <c r="F53" s="73">
        <v>12</v>
      </c>
      <c r="G53" s="73">
        <v>3</v>
      </c>
      <c r="H53" s="73">
        <v>8</v>
      </c>
      <c r="I53" s="73">
        <v>16</v>
      </c>
      <c r="J53" s="73">
        <v>32</v>
      </c>
      <c r="K53" s="73">
        <v>47</v>
      </c>
      <c r="L53" s="73">
        <v>112</v>
      </c>
      <c r="M53" s="73">
        <v>198</v>
      </c>
      <c r="N53" s="73">
        <v>320</v>
      </c>
      <c r="O53" s="73">
        <v>405</v>
      </c>
      <c r="P53" s="73">
        <v>442</v>
      </c>
      <c r="Q53" s="73">
        <v>454</v>
      </c>
      <c r="R53" s="73">
        <v>463</v>
      </c>
      <c r="S53" s="73">
        <v>312</v>
      </c>
      <c r="T53" s="73">
        <v>240</v>
      </c>
      <c r="U53" s="73">
        <v>1</v>
      </c>
      <c r="V53" s="73">
        <v>3073</v>
      </c>
      <c r="X53" s="85">
        <v>1946</v>
      </c>
      <c r="Y53" s="73">
        <v>5</v>
      </c>
      <c r="Z53" s="73">
        <v>0</v>
      </c>
      <c r="AA53" s="73">
        <v>0</v>
      </c>
      <c r="AB53" s="73">
        <v>5</v>
      </c>
      <c r="AC53" s="73">
        <v>3</v>
      </c>
      <c r="AD53" s="73">
        <v>9</v>
      </c>
      <c r="AE53" s="73">
        <v>24</v>
      </c>
      <c r="AF53" s="73">
        <v>36</v>
      </c>
      <c r="AG53" s="73">
        <v>76</v>
      </c>
      <c r="AH53" s="73">
        <v>151</v>
      </c>
      <c r="AI53" s="73">
        <v>272</v>
      </c>
      <c r="AJ53" s="73">
        <v>326</v>
      </c>
      <c r="AK53" s="73">
        <v>452</v>
      </c>
      <c r="AL53" s="73">
        <v>510</v>
      </c>
      <c r="AM53" s="73">
        <v>662</v>
      </c>
      <c r="AN53" s="73">
        <v>653</v>
      </c>
      <c r="AO53" s="73">
        <v>546</v>
      </c>
      <c r="AP53" s="73">
        <v>331</v>
      </c>
      <c r="AQ53" s="73">
        <v>1</v>
      </c>
      <c r="AR53" s="73">
        <v>4062</v>
      </c>
      <c r="AT53" s="85">
        <v>1946</v>
      </c>
      <c r="AU53" s="73">
        <v>10</v>
      </c>
      <c r="AV53" s="73">
        <v>2</v>
      </c>
      <c r="AW53" s="73">
        <v>1</v>
      </c>
      <c r="AX53" s="73">
        <v>17</v>
      </c>
      <c r="AY53" s="73">
        <v>6</v>
      </c>
      <c r="AZ53" s="73">
        <v>17</v>
      </c>
      <c r="BA53" s="73">
        <v>40</v>
      </c>
      <c r="BB53" s="73">
        <v>68</v>
      </c>
      <c r="BC53" s="73">
        <v>123</v>
      </c>
      <c r="BD53" s="73">
        <v>263</v>
      </c>
      <c r="BE53" s="73">
        <v>470</v>
      </c>
      <c r="BF53" s="73">
        <v>646</v>
      </c>
      <c r="BG53" s="73">
        <v>857</v>
      </c>
      <c r="BH53" s="73">
        <v>952</v>
      </c>
      <c r="BI53" s="73">
        <v>1116</v>
      </c>
      <c r="BJ53" s="73">
        <v>1116</v>
      </c>
      <c r="BK53" s="73">
        <v>858</v>
      </c>
      <c r="BL53" s="73">
        <v>571</v>
      </c>
      <c r="BM53" s="73">
        <v>2</v>
      </c>
      <c r="BN53" s="73">
        <v>7135</v>
      </c>
      <c r="BP53" s="85">
        <v>1946</v>
      </c>
    </row>
    <row r="54" spans="2:68">
      <c r="B54" s="85">
        <v>1947</v>
      </c>
      <c r="C54" s="73">
        <v>5</v>
      </c>
      <c r="D54" s="73">
        <v>4</v>
      </c>
      <c r="E54" s="73">
        <v>3</v>
      </c>
      <c r="F54" s="73">
        <v>3</v>
      </c>
      <c r="G54" s="73">
        <v>5</v>
      </c>
      <c r="H54" s="73">
        <v>11</v>
      </c>
      <c r="I54" s="73">
        <v>22</v>
      </c>
      <c r="J54" s="73">
        <v>31</v>
      </c>
      <c r="K54" s="73">
        <v>60</v>
      </c>
      <c r="L54" s="73">
        <v>101</v>
      </c>
      <c r="M54" s="73">
        <v>189</v>
      </c>
      <c r="N54" s="73">
        <v>332</v>
      </c>
      <c r="O54" s="73">
        <v>418</v>
      </c>
      <c r="P54" s="73">
        <v>505</v>
      </c>
      <c r="Q54" s="73">
        <v>452</v>
      </c>
      <c r="R54" s="73">
        <v>463</v>
      </c>
      <c r="S54" s="73">
        <v>357</v>
      </c>
      <c r="T54" s="73">
        <v>204</v>
      </c>
      <c r="U54" s="73">
        <v>0</v>
      </c>
      <c r="V54" s="73">
        <v>3165</v>
      </c>
      <c r="X54" s="85">
        <v>1947</v>
      </c>
      <c r="Y54" s="73">
        <v>5</v>
      </c>
      <c r="Z54" s="73">
        <v>0</v>
      </c>
      <c r="AA54" s="73">
        <v>4</v>
      </c>
      <c r="AB54" s="73">
        <v>1</v>
      </c>
      <c r="AC54" s="73">
        <v>3</v>
      </c>
      <c r="AD54" s="73">
        <v>12</v>
      </c>
      <c r="AE54" s="73">
        <v>23</v>
      </c>
      <c r="AF54" s="73">
        <v>24</v>
      </c>
      <c r="AG54" s="73">
        <v>83</v>
      </c>
      <c r="AH54" s="73">
        <v>147</v>
      </c>
      <c r="AI54" s="73">
        <v>277</v>
      </c>
      <c r="AJ54" s="73">
        <v>327</v>
      </c>
      <c r="AK54" s="73">
        <v>427</v>
      </c>
      <c r="AL54" s="73">
        <v>517</v>
      </c>
      <c r="AM54" s="73">
        <v>639</v>
      </c>
      <c r="AN54" s="73">
        <v>671</v>
      </c>
      <c r="AO54" s="73">
        <v>557</v>
      </c>
      <c r="AP54" s="73">
        <v>379</v>
      </c>
      <c r="AQ54" s="73">
        <v>0</v>
      </c>
      <c r="AR54" s="73">
        <v>4096</v>
      </c>
      <c r="AT54" s="85">
        <v>1947</v>
      </c>
      <c r="AU54" s="73">
        <v>10</v>
      </c>
      <c r="AV54" s="73">
        <v>4</v>
      </c>
      <c r="AW54" s="73">
        <v>7</v>
      </c>
      <c r="AX54" s="73">
        <v>4</v>
      </c>
      <c r="AY54" s="73">
        <v>8</v>
      </c>
      <c r="AZ54" s="73">
        <v>23</v>
      </c>
      <c r="BA54" s="73">
        <v>45</v>
      </c>
      <c r="BB54" s="73">
        <v>55</v>
      </c>
      <c r="BC54" s="73">
        <v>143</v>
      </c>
      <c r="BD54" s="73">
        <v>248</v>
      </c>
      <c r="BE54" s="73">
        <v>466</v>
      </c>
      <c r="BF54" s="73">
        <v>659</v>
      </c>
      <c r="BG54" s="73">
        <v>845</v>
      </c>
      <c r="BH54" s="73">
        <v>1022</v>
      </c>
      <c r="BI54" s="73">
        <v>1091</v>
      </c>
      <c r="BJ54" s="73">
        <v>1134</v>
      </c>
      <c r="BK54" s="73">
        <v>914</v>
      </c>
      <c r="BL54" s="73">
        <v>583</v>
      </c>
      <c r="BM54" s="73">
        <v>0</v>
      </c>
      <c r="BN54" s="73">
        <v>7261</v>
      </c>
      <c r="BP54" s="85">
        <v>1947</v>
      </c>
    </row>
    <row r="55" spans="2:68">
      <c r="B55" s="85">
        <v>1948</v>
      </c>
      <c r="C55" s="73">
        <v>10</v>
      </c>
      <c r="D55" s="73">
        <v>5</v>
      </c>
      <c r="E55" s="73">
        <v>6</v>
      </c>
      <c r="F55" s="73">
        <v>8</v>
      </c>
      <c r="G55" s="73">
        <v>3</v>
      </c>
      <c r="H55" s="73">
        <v>9</v>
      </c>
      <c r="I55" s="73">
        <v>14</v>
      </c>
      <c r="J55" s="73">
        <v>31</v>
      </c>
      <c r="K55" s="73">
        <v>62</v>
      </c>
      <c r="L55" s="73">
        <v>134</v>
      </c>
      <c r="M55" s="73">
        <v>217</v>
      </c>
      <c r="N55" s="73">
        <v>356</v>
      </c>
      <c r="O55" s="73">
        <v>436</v>
      </c>
      <c r="P55" s="73">
        <v>519</v>
      </c>
      <c r="Q55" s="73">
        <v>536</v>
      </c>
      <c r="R55" s="73">
        <v>506</v>
      </c>
      <c r="S55" s="73">
        <v>403</v>
      </c>
      <c r="T55" s="73">
        <v>237</v>
      </c>
      <c r="U55" s="73">
        <v>3</v>
      </c>
      <c r="V55" s="73">
        <v>3495</v>
      </c>
      <c r="X55" s="85">
        <v>1948</v>
      </c>
      <c r="Y55" s="73">
        <v>7</v>
      </c>
      <c r="Z55" s="73">
        <v>1</v>
      </c>
      <c r="AA55" s="73">
        <v>3</v>
      </c>
      <c r="AB55" s="73">
        <v>1</v>
      </c>
      <c r="AC55" s="73">
        <v>9</v>
      </c>
      <c r="AD55" s="73">
        <v>16</v>
      </c>
      <c r="AE55" s="73">
        <v>17</v>
      </c>
      <c r="AF55" s="73">
        <v>44</v>
      </c>
      <c r="AG55" s="73">
        <v>89</v>
      </c>
      <c r="AH55" s="73">
        <v>149</v>
      </c>
      <c r="AI55" s="73">
        <v>276</v>
      </c>
      <c r="AJ55" s="73">
        <v>348</v>
      </c>
      <c r="AK55" s="73">
        <v>475</v>
      </c>
      <c r="AL55" s="73">
        <v>586</v>
      </c>
      <c r="AM55" s="73">
        <v>698</v>
      </c>
      <c r="AN55" s="73">
        <v>781</v>
      </c>
      <c r="AO55" s="73">
        <v>610</v>
      </c>
      <c r="AP55" s="73">
        <v>447</v>
      </c>
      <c r="AQ55" s="73">
        <v>1</v>
      </c>
      <c r="AR55" s="73">
        <v>4558</v>
      </c>
      <c r="AT55" s="85">
        <v>1948</v>
      </c>
      <c r="AU55" s="73">
        <v>17</v>
      </c>
      <c r="AV55" s="73">
        <v>6</v>
      </c>
      <c r="AW55" s="73">
        <v>9</v>
      </c>
      <c r="AX55" s="73">
        <v>9</v>
      </c>
      <c r="AY55" s="73">
        <v>12</v>
      </c>
      <c r="AZ55" s="73">
        <v>25</v>
      </c>
      <c r="BA55" s="73">
        <v>31</v>
      </c>
      <c r="BB55" s="73">
        <v>75</v>
      </c>
      <c r="BC55" s="73">
        <v>151</v>
      </c>
      <c r="BD55" s="73">
        <v>283</v>
      </c>
      <c r="BE55" s="73">
        <v>493</v>
      </c>
      <c r="BF55" s="73">
        <v>704</v>
      </c>
      <c r="BG55" s="73">
        <v>911</v>
      </c>
      <c r="BH55" s="73">
        <v>1105</v>
      </c>
      <c r="BI55" s="73">
        <v>1234</v>
      </c>
      <c r="BJ55" s="73">
        <v>1287</v>
      </c>
      <c r="BK55" s="73">
        <v>1013</v>
      </c>
      <c r="BL55" s="73">
        <v>684</v>
      </c>
      <c r="BM55" s="73">
        <v>4</v>
      </c>
      <c r="BN55" s="73">
        <v>8053</v>
      </c>
      <c r="BP55" s="85">
        <v>1948</v>
      </c>
    </row>
    <row r="56" spans="2:68">
      <c r="B56" s="85">
        <v>1949</v>
      </c>
      <c r="C56" s="73">
        <v>12</v>
      </c>
      <c r="D56" s="73">
        <v>0</v>
      </c>
      <c r="E56" s="73">
        <v>3</v>
      </c>
      <c r="F56" s="73">
        <v>3</v>
      </c>
      <c r="G56" s="73">
        <v>5</v>
      </c>
      <c r="H56" s="73">
        <v>12</v>
      </c>
      <c r="I56" s="73">
        <v>17</v>
      </c>
      <c r="J56" s="73">
        <v>28</v>
      </c>
      <c r="K56" s="73">
        <v>69</v>
      </c>
      <c r="L56" s="73">
        <v>121</v>
      </c>
      <c r="M56" s="73">
        <v>197</v>
      </c>
      <c r="N56" s="73">
        <v>295</v>
      </c>
      <c r="O56" s="73">
        <v>480</v>
      </c>
      <c r="P56" s="73">
        <v>562</v>
      </c>
      <c r="Q56" s="73">
        <v>575</v>
      </c>
      <c r="R56" s="73">
        <v>532</v>
      </c>
      <c r="S56" s="73">
        <v>408</v>
      </c>
      <c r="T56" s="73">
        <v>267</v>
      </c>
      <c r="U56" s="73">
        <v>0</v>
      </c>
      <c r="V56" s="73">
        <v>3586</v>
      </c>
      <c r="X56" s="85">
        <v>1949</v>
      </c>
      <c r="Y56" s="73">
        <v>8</v>
      </c>
      <c r="Z56" s="73">
        <v>0</v>
      </c>
      <c r="AA56" s="73">
        <v>1</v>
      </c>
      <c r="AB56" s="73">
        <v>5</v>
      </c>
      <c r="AC56" s="73">
        <v>5</v>
      </c>
      <c r="AD56" s="73">
        <v>12</v>
      </c>
      <c r="AE56" s="73">
        <v>19</v>
      </c>
      <c r="AF56" s="73">
        <v>40</v>
      </c>
      <c r="AG56" s="73">
        <v>89</v>
      </c>
      <c r="AH56" s="73">
        <v>174</v>
      </c>
      <c r="AI56" s="73">
        <v>289</v>
      </c>
      <c r="AJ56" s="73">
        <v>366</v>
      </c>
      <c r="AK56" s="73">
        <v>474</v>
      </c>
      <c r="AL56" s="73">
        <v>600</v>
      </c>
      <c r="AM56" s="73">
        <v>721</v>
      </c>
      <c r="AN56" s="73">
        <v>789</v>
      </c>
      <c r="AO56" s="73">
        <v>652</v>
      </c>
      <c r="AP56" s="73">
        <v>509</v>
      </c>
      <c r="AQ56" s="73">
        <v>0</v>
      </c>
      <c r="AR56" s="73">
        <v>4753</v>
      </c>
      <c r="AT56" s="85">
        <v>1949</v>
      </c>
      <c r="AU56" s="73">
        <v>20</v>
      </c>
      <c r="AV56" s="73">
        <v>0</v>
      </c>
      <c r="AW56" s="73">
        <v>4</v>
      </c>
      <c r="AX56" s="73">
        <v>8</v>
      </c>
      <c r="AY56" s="73">
        <v>10</v>
      </c>
      <c r="AZ56" s="73">
        <v>24</v>
      </c>
      <c r="BA56" s="73">
        <v>36</v>
      </c>
      <c r="BB56" s="73">
        <v>68</v>
      </c>
      <c r="BC56" s="73">
        <v>158</v>
      </c>
      <c r="BD56" s="73">
        <v>295</v>
      </c>
      <c r="BE56" s="73">
        <v>486</v>
      </c>
      <c r="BF56" s="73">
        <v>661</v>
      </c>
      <c r="BG56" s="73">
        <v>954</v>
      </c>
      <c r="BH56" s="73">
        <v>1162</v>
      </c>
      <c r="BI56" s="73">
        <v>1296</v>
      </c>
      <c r="BJ56" s="73">
        <v>1321</v>
      </c>
      <c r="BK56" s="73">
        <v>1060</v>
      </c>
      <c r="BL56" s="73">
        <v>776</v>
      </c>
      <c r="BM56" s="73">
        <v>0</v>
      </c>
      <c r="BN56" s="73">
        <v>8339</v>
      </c>
      <c r="BP56" s="85">
        <v>1949</v>
      </c>
    </row>
    <row r="57" spans="2:68">
      <c r="B57" s="86">
        <v>1950</v>
      </c>
      <c r="C57" s="73">
        <v>5</v>
      </c>
      <c r="D57" s="73">
        <v>1</v>
      </c>
      <c r="E57" s="73">
        <v>3</v>
      </c>
      <c r="F57" s="73">
        <v>4</v>
      </c>
      <c r="G57" s="73">
        <v>10</v>
      </c>
      <c r="H57" s="73">
        <v>19</v>
      </c>
      <c r="I57" s="73">
        <v>19</v>
      </c>
      <c r="J57" s="73">
        <v>32</v>
      </c>
      <c r="K57" s="73">
        <v>65</v>
      </c>
      <c r="L57" s="73">
        <v>128</v>
      </c>
      <c r="M57" s="73">
        <v>206</v>
      </c>
      <c r="N57" s="73">
        <v>359</v>
      </c>
      <c r="O57" s="73">
        <v>514</v>
      </c>
      <c r="P57" s="73">
        <v>589</v>
      </c>
      <c r="Q57" s="73">
        <v>686</v>
      </c>
      <c r="R57" s="73">
        <v>623</v>
      </c>
      <c r="S57" s="73">
        <v>475</v>
      </c>
      <c r="T57" s="73">
        <v>296</v>
      </c>
      <c r="U57" s="73">
        <v>1</v>
      </c>
      <c r="V57" s="73">
        <v>4035</v>
      </c>
      <c r="X57" s="86">
        <v>1950</v>
      </c>
      <c r="Y57" s="73">
        <v>8</v>
      </c>
      <c r="Z57" s="73">
        <v>0</v>
      </c>
      <c r="AA57" s="73">
        <v>6</v>
      </c>
      <c r="AB57" s="73">
        <v>3</v>
      </c>
      <c r="AC57" s="73">
        <v>8</v>
      </c>
      <c r="AD57" s="73">
        <v>15</v>
      </c>
      <c r="AE57" s="73">
        <v>14</v>
      </c>
      <c r="AF57" s="73">
        <v>52</v>
      </c>
      <c r="AG57" s="73">
        <v>85</v>
      </c>
      <c r="AH57" s="73">
        <v>152</v>
      </c>
      <c r="AI57" s="73">
        <v>309</v>
      </c>
      <c r="AJ57" s="73">
        <v>392</v>
      </c>
      <c r="AK57" s="73">
        <v>516</v>
      </c>
      <c r="AL57" s="73">
        <v>723</v>
      </c>
      <c r="AM57" s="73">
        <v>806</v>
      </c>
      <c r="AN57" s="73">
        <v>896</v>
      </c>
      <c r="AO57" s="73">
        <v>773</v>
      </c>
      <c r="AP57" s="73">
        <v>593</v>
      </c>
      <c r="AQ57" s="73">
        <v>0</v>
      </c>
      <c r="AR57" s="73">
        <v>5351</v>
      </c>
      <c r="AT57" s="86">
        <v>1950</v>
      </c>
      <c r="AU57" s="73">
        <v>13</v>
      </c>
      <c r="AV57" s="73">
        <v>1</v>
      </c>
      <c r="AW57" s="73">
        <v>9</v>
      </c>
      <c r="AX57" s="73">
        <v>7</v>
      </c>
      <c r="AY57" s="73">
        <v>18</v>
      </c>
      <c r="AZ57" s="73">
        <v>34</v>
      </c>
      <c r="BA57" s="73">
        <v>33</v>
      </c>
      <c r="BB57" s="73">
        <v>84</v>
      </c>
      <c r="BC57" s="73">
        <v>150</v>
      </c>
      <c r="BD57" s="73">
        <v>280</v>
      </c>
      <c r="BE57" s="73">
        <v>515</v>
      </c>
      <c r="BF57" s="73">
        <v>751</v>
      </c>
      <c r="BG57" s="73">
        <v>1030</v>
      </c>
      <c r="BH57" s="73">
        <v>1312</v>
      </c>
      <c r="BI57" s="73">
        <v>1492</v>
      </c>
      <c r="BJ57" s="73">
        <v>1519</v>
      </c>
      <c r="BK57" s="73">
        <v>1248</v>
      </c>
      <c r="BL57" s="73">
        <v>889</v>
      </c>
      <c r="BM57" s="73">
        <v>1</v>
      </c>
      <c r="BN57" s="73">
        <v>9386</v>
      </c>
      <c r="BP57" s="86">
        <v>1950</v>
      </c>
    </row>
    <row r="58" spans="2:68">
      <c r="B58" s="86">
        <v>1951</v>
      </c>
      <c r="C58" s="73">
        <v>10</v>
      </c>
      <c r="D58" s="73">
        <v>2</v>
      </c>
      <c r="E58" s="73">
        <v>2</v>
      </c>
      <c r="F58" s="73">
        <v>5</v>
      </c>
      <c r="G58" s="73">
        <v>10</v>
      </c>
      <c r="H58" s="73">
        <v>16</v>
      </c>
      <c r="I58" s="73">
        <v>20</v>
      </c>
      <c r="J58" s="73">
        <v>48</v>
      </c>
      <c r="K58" s="73">
        <v>103</v>
      </c>
      <c r="L58" s="73">
        <v>130</v>
      </c>
      <c r="M58" s="73">
        <v>233</v>
      </c>
      <c r="N58" s="73">
        <v>387</v>
      </c>
      <c r="O58" s="73">
        <v>558</v>
      </c>
      <c r="P58" s="73">
        <v>641</v>
      </c>
      <c r="Q58" s="73">
        <v>692</v>
      </c>
      <c r="R58" s="73">
        <v>653</v>
      </c>
      <c r="S58" s="73">
        <v>472</v>
      </c>
      <c r="T58" s="73">
        <v>317</v>
      </c>
      <c r="U58" s="73">
        <v>1</v>
      </c>
      <c r="V58" s="73">
        <v>4300</v>
      </c>
      <c r="X58" s="86">
        <v>1951</v>
      </c>
      <c r="Y58" s="73">
        <v>2</v>
      </c>
      <c r="Z58" s="73">
        <v>0</v>
      </c>
      <c r="AA58" s="73">
        <v>1</v>
      </c>
      <c r="AB58" s="73">
        <v>3</v>
      </c>
      <c r="AC58" s="73">
        <v>4</v>
      </c>
      <c r="AD58" s="73">
        <v>13</v>
      </c>
      <c r="AE58" s="73">
        <v>25</v>
      </c>
      <c r="AF58" s="73">
        <v>57</v>
      </c>
      <c r="AG58" s="73">
        <v>103</v>
      </c>
      <c r="AH58" s="73">
        <v>180</v>
      </c>
      <c r="AI58" s="73">
        <v>310</v>
      </c>
      <c r="AJ58" s="73">
        <v>384</v>
      </c>
      <c r="AK58" s="73">
        <v>606</v>
      </c>
      <c r="AL58" s="73">
        <v>700</v>
      </c>
      <c r="AM58" s="73">
        <v>956</v>
      </c>
      <c r="AN58" s="73">
        <v>950</v>
      </c>
      <c r="AO58" s="73">
        <v>846</v>
      </c>
      <c r="AP58" s="73">
        <v>638</v>
      </c>
      <c r="AQ58" s="73">
        <v>3</v>
      </c>
      <c r="AR58" s="73">
        <v>5781</v>
      </c>
      <c r="AT58" s="86">
        <v>1951</v>
      </c>
      <c r="AU58" s="73">
        <v>12</v>
      </c>
      <c r="AV58" s="73">
        <v>2</v>
      </c>
      <c r="AW58" s="73">
        <v>3</v>
      </c>
      <c r="AX58" s="73">
        <v>8</v>
      </c>
      <c r="AY58" s="73">
        <v>14</v>
      </c>
      <c r="AZ58" s="73">
        <v>29</v>
      </c>
      <c r="BA58" s="73">
        <v>45</v>
      </c>
      <c r="BB58" s="73">
        <v>105</v>
      </c>
      <c r="BC58" s="73">
        <v>206</v>
      </c>
      <c r="BD58" s="73">
        <v>310</v>
      </c>
      <c r="BE58" s="73">
        <v>543</v>
      </c>
      <c r="BF58" s="73">
        <v>771</v>
      </c>
      <c r="BG58" s="73">
        <v>1164</v>
      </c>
      <c r="BH58" s="73">
        <v>1341</v>
      </c>
      <c r="BI58" s="73">
        <v>1648</v>
      </c>
      <c r="BJ58" s="73">
        <v>1603</v>
      </c>
      <c r="BK58" s="73">
        <v>1318</v>
      </c>
      <c r="BL58" s="73">
        <v>955</v>
      </c>
      <c r="BM58" s="73">
        <v>4</v>
      </c>
      <c r="BN58" s="73">
        <v>10081</v>
      </c>
      <c r="BP58" s="86">
        <v>1951</v>
      </c>
    </row>
    <row r="59" spans="2:68">
      <c r="B59" s="86">
        <v>1952</v>
      </c>
      <c r="C59" s="73">
        <v>4</v>
      </c>
      <c r="D59" s="73">
        <v>3</v>
      </c>
      <c r="E59" s="73">
        <v>2</v>
      </c>
      <c r="F59" s="73">
        <v>0</v>
      </c>
      <c r="G59" s="73">
        <v>11</v>
      </c>
      <c r="H59" s="73">
        <v>20</v>
      </c>
      <c r="I59" s="73">
        <v>30</v>
      </c>
      <c r="J59" s="73">
        <v>50</v>
      </c>
      <c r="K59" s="73">
        <v>65</v>
      </c>
      <c r="L59" s="73">
        <v>146</v>
      </c>
      <c r="M59" s="73">
        <v>250</v>
      </c>
      <c r="N59" s="73">
        <v>366</v>
      </c>
      <c r="O59" s="73">
        <v>604</v>
      </c>
      <c r="P59" s="73">
        <v>763</v>
      </c>
      <c r="Q59" s="73">
        <v>749</v>
      </c>
      <c r="R59" s="73">
        <v>702</v>
      </c>
      <c r="S59" s="73">
        <v>561</v>
      </c>
      <c r="T59" s="73">
        <v>348</v>
      </c>
      <c r="U59" s="73">
        <v>1</v>
      </c>
      <c r="V59" s="73">
        <v>4675</v>
      </c>
      <c r="X59" s="86">
        <v>1952</v>
      </c>
      <c r="Y59" s="73">
        <v>4</v>
      </c>
      <c r="Z59" s="73">
        <v>0</v>
      </c>
      <c r="AA59" s="73">
        <v>5</v>
      </c>
      <c r="AB59" s="73">
        <v>3</v>
      </c>
      <c r="AC59" s="73">
        <v>8</v>
      </c>
      <c r="AD59" s="73">
        <v>15</v>
      </c>
      <c r="AE59" s="73">
        <v>29</v>
      </c>
      <c r="AF59" s="73">
        <v>59</v>
      </c>
      <c r="AG59" s="73">
        <v>105</v>
      </c>
      <c r="AH59" s="73">
        <v>196</v>
      </c>
      <c r="AI59" s="73">
        <v>330</v>
      </c>
      <c r="AJ59" s="73">
        <v>408</v>
      </c>
      <c r="AK59" s="73">
        <v>611</v>
      </c>
      <c r="AL59" s="73">
        <v>781</v>
      </c>
      <c r="AM59" s="73">
        <v>909</v>
      </c>
      <c r="AN59" s="73">
        <v>1017</v>
      </c>
      <c r="AO59" s="73">
        <v>912</v>
      </c>
      <c r="AP59" s="73">
        <v>731</v>
      </c>
      <c r="AQ59" s="73">
        <v>0</v>
      </c>
      <c r="AR59" s="73">
        <v>6123</v>
      </c>
      <c r="AT59" s="86">
        <v>1952</v>
      </c>
      <c r="AU59" s="73">
        <v>8</v>
      </c>
      <c r="AV59" s="73">
        <v>3</v>
      </c>
      <c r="AW59" s="73">
        <v>7</v>
      </c>
      <c r="AX59" s="73">
        <v>3</v>
      </c>
      <c r="AY59" s="73">
        <v>19</v>
      </c>
      <c r="AZ59" s="73">
        <v>35</v>
      </c>
      <c r="BA59" s="73">
        <v>59</v>
      </c>
      <c r="BB59" s="73">
        <v>109</v>
      </c>
      <c r="BC59" s="73">
        <v>170</v>
      </c>
      <c r="BD59" s="73">
        <v>342</v>
      </c>
      <c r="BE59" s="73">
        <v>580</v>
      </c>
      <c r="BF59" s="73">
        <v>774</v>
      </c>
      <c r="BG59" s="73">
        <v>1215</v>
      </c>
      <c r="BH59" s="73">
        <v>1544</v>
      </c>
      <c r="BI59" s="73">
        <v>1658</v>
      </c>
      <c r="BJ59" s="73">
        <v>1719</v>
      </c>
      <c r="BK59" s="73">
        <v>1473</v>
      </c>
      <c r="BL59" s="73">
        <v>1079</v>
      </c>
      <c r="BM59" s="73">
        <v>1</v>
      </c>
      <c r="BN59" s="73">
        <v>10798</v>
      </c>
      <c r="BP59" s="86">
        <v>1952</v>
      </c>
    </row>
    <row r="60" spans="2:68">
      <c r="B60" s="86">
        <v>1953</v>
      </c>
      <c r="C60" s="73">
        <v>5</v>
      </c>
      <c r="D60" s="73">
        <v>4</v>
      </c>
      <c r="E60" s="73">
        <v>3</v>
      </c>
      <c r="F60" s="73">
        <v>6</v>
      </c>
      <c r="G60" s="73">
        <v>14</v>
      </c>
      <c r="H60" s="73">
        <v>10</v>
      </c>
      <c r="I60" s="73">
        <v>26</v>
      </c>
      <c r="J60" s="73">
        <v>47</v>
      </c>
      <c r="K60" s="73">
        <v>88</v>
      </c>
      <c r="L60" s="73">
        <v>141</v>
      </c>
      <c r="M60" s="73">
        <v>236</v>
      </c>
      <c r="N60" s="73">
        <v>367</v>
      </c>
      <c r="O60" s="73">
        <v>552</v>
      </c>
      <c r="P60" s="73">
        <v>740</v>
      </c>
      <c r="Q60" s="73">
        <v>800</v>
      </c>
      <c r="R60" s="73">
        <v>691</v>
      </c>
      <c r="S60" s="73">
        <v>535</v>
      </c>
      <c r="T60" s="73">
        <v>347</v>
      </c>
      <c r="U60" s="73">
        <v>0</v>
      </c>
      <c r="V60" s="73">
        <v>4612</v>
      </c>
      <c r="X60" s="86">
        <v>1953</v>
      </c>
      <c r="Y60" s="73">
        <v>4</v>
      </c>
      <c r="Z60" s="73">
        <v>2</v>
      </c>
      <c r="AA60" s="73">
        <v>0</v>
      </c>
      <c r="AB60" s="73">
        <v>4</v>
      </c>
      <c r="AC60" s="73">
        <v>7</v>
      </c>
      <c r="AD60" s="73">
        <v>10</v>
      </c>
      <c r="AE60" s="73">
        <v>23</v>
      </c>
      <c r="AF60" s="73">
        <v>52</v>
      </c>
      <c r="AG60" s="73">
        <v>83</v>
      </c>
      <c r="AH60" s="73">
        <v>190</v>
      </c>
      <c r="AI60" s="73">
        <v>300</v>
      </c>
      <c r="AJ60" s="73">
        <v>393</v>
      </c>
      <c r="AK60" s="73">
        <v>580</v>
      </c>
      <c r="AL60" s="73">
        <v>749</v>
      </c>
      <c r="AM60" s="73">
        <v>970</v>
      </c>
      <c r="AN60" s="73">
        <v>1075</v>
      </c>
      <c r="AO60" s="73">
        <v>896</v>
      </c>
      <c r="AP60" s="73">
        <v>723</v>
      </c>
      <c r="AQ60" s="73">
        <v>2</v>
      </c>
      <c r="AR60" s="73">
        <v>6063</v>
      </c>
      <c r="AT60" s="86">
        <v>1953</v>
      </c>
      <c r="AU60" s="73">
        <v>9</v>
      </c>
      <c r="AV60" s="73">
        <v>6</v>
      </c>
      <c r="AW60" s="73">
        <v>3</v>
      </c>
      <c r="AX60" s="73">
        <v>10</v>
      </c>
      <c r="AY60" s="73">
        <v>21</v>
      </c>
      <c r="AZ60" s="73">
        <v>20</v>
      </c>
      <c r="BA60" s="73">
        <v>49</v>
      </c>
      <c r="BB60" s="73">
        <v>99</v>
      </c>
      <c r="BC60" s="73">
        <v>171</v>
      </c>
      <c r="BD60" s="73">
        <v>331</v>
      </c>
      <c r="BE60" s="73">
        <v>536</v>
      </c>
      <c r="BF60" s="73">
        <v>760</v>
      </c>
      <c r="BG60" s="73">
        <v>1132</v>
      </c>
      <c r="BH60" s="73">
        <v>1489</v>
      </c>
      <c r="BI60" s="73">
        <v>1770</v>
      </c>
      <c r="BJ60" s="73">
        <v>1766</v>
      </c>
      <c r="BK60" s="73">
        <v>1431</v>
      </c>
      <c r="BL60" s="73">
        <v>1070</v>
      </c>
      <c r="BM60" s="73">
        <v>2</v>
      </c>
      <c r="BN60" s="73">
        <v>10675</v>
      </c>
      <c r="BP60" s="86">
        <v>1953</v>
      </c>
    </row>
    <row r="61" spans="2:68">
      <c r="B61" s="86">
        <v>1954</v>
      </c>
      <c r="C61" s="73">
        <v>7</v>
      </c>
      <c r="D61" s="73">
        <v>0</v>
      </c>
      <c r="E61" s="73">
        <v>2</v>
      </c>
      <c r="F61" s="73">
        <v>1</v>
      </c>
      <c r="G61" s="73">
        <v>3</v>
      </c>
      <c r="H61" s="73">
        <v>12</v>
      </c>
      <c r="I61" s="73">
        <v>26</v>
      </c>
      <c r="J61" s="73">
        <v>48</v>
      </c>
      <c r="K61" s="73">
        <v>90</v>
      </c>
      <c r="L61" s="73">
        <v>138</v>
      </c>
      <c r="M61" s="73">
        <v>249</v>
      </c>
      <c r="N61" s="73">
        <v>351</v>
      </c>
      <c r="O61" s="73">
        <v>545</v>
      </c>
      <c r="P61" s="73">
        <v>695</v>
      </c>
      <c r="Q61" s="73">
        <v>793</v>
      </c>
      <c r="R61" s="73">
        <v>738</v>
      </c>
      <c r="S61" s="73">
        <v>563</v>
      </c>
      <c r="T61" s="73">
        <v>409</v>
      </c>
      <c r="U61" s="73">
        <v>1</v>
      </c>
      <c r="V61" s="73">
        <v>4671</v>
      </c>
      <c r="X61" s="86">
        <v>1954</v>
      </c>
      <c r="Y61" s="73">
        <v>9</v>
      </c>
      <c r="Z61" s="73">
        <v>1</v>
      </c>
      <c r="AA61" s="73">
        <v>3</v>
      </c>
      <c r="AB61" s="73">
        <v>5</v>
      </c>
      <c r="AC61" s="73">
        <v>4</v>
      </c>
      <c r="AD61" s="73">
        <v>15</v>
      </c>
      <c r="AE61" s="73">
        <v>22</v>
      </c>
      <c r="AF61" s="73">
        <v>50</v>
      </c>
      <c r="AG61" s="73">
        <v>104</v>
      </c>
      <c r="AH61" s="73">
        <v>193</v>
      </c>
      <c r="AI61" s="73">
        <v>324</v>
      </c>
      <c r="AJ61" s="73">
        <v>382</v>
      </c>
      <c r="AK61" s="73">
        <v>547</v>
      </c>
      <c r="AL61" s="73">
        <v>787</v>
      </c>
      <c r="AM61" s="73">
        <v>1042</v>
      </c>
      <c r="AN61" s="73">
        <v>1080</v>
      </c>
      <c r="AO61" s="73">
        <v>951</v>
      </c>
      <c r="AP61" s="73">
        <v>772</v>
      </c>
      <c r="AQ61" s="73">
        <v>1</v>
      </c>
      <c r="AR61" s="73">
        <v>6292</v>
      </c>
      <c r="AT61" s="86">
        <v>1954</v>
      </c>
      <c r="AU61" s="73">
        <v>16</v>
      </c>
      <c r="AV61" s="73">
        <v>1</v>
      </c>
      <c r="AW61" s="73">
        <v>5</v>
      </c>
      <c r="AX61" s="73">
        <v>6</v>
      </c>
      <c r="AY61" s="73">
        <v>7</v>
      </c>
      <c r="AZ61" s="73">
        <v>27</v>
      </c>
      <c r="BA61" s="73">
        <v>48</v>
      </c>
      <c r="BB61" s="73">
        <v>98</v>
      </c>
      <c r="BC61" s="73">
        <v>194</v>
      </c>
      <c r="BD61" s="73">
        <v>331</v>
      </c>
      <c r="BE61" s="73">
        <v>573</v>
      </c>
      <c r="BF61" s="73">
        <v>733</v>
      </c>
      <c r="BG61" s="73">
        <v>1092</v>
      </c>
      <c r="BH61" s="73">
        <v>1482</v>
      </c>
      <c r="BI61" s="73">
        <v>1835</v>
      </c>
      <c r="BJ61" s="73">
        <v>1818</v>
      </c>
      <c r="BK61" s="73">
        <v>1514</v>
      </c>
      <c r="BL61" s="73">
        <v>1181</v>
      </c>
      <c r="BM61" s="73">
        <v>2</v>
      </c>
      <c r="BN61" s="73">
        <v>10963</v>
      </c>
      <c r="BP61" s="86">
        <v>1954</v>
      </c>
    </row>
    <row r="62" spans="2:68">
      <c r="B62" s="86">
        <v>1955</v>
      </c>
      <c r="C62" s="73">
        <v>5</v>
      </c>
      <c r="D62" s="73">
        <v>2</v>
      </c>
      <c r="E62" s="73">
        <v>4</v>
      </c>
      <c r="F62" s="73">
        <v>5</v>
      </c>
      <c r="G62" s="73">
        <v>5</v>
      </c>
      <c r="H62" s="73">
        <v>10</v>
      </c>
      <c r="I62" s="73">
        <v>27</v>
      </c>
      <c r="J62" s="73">
        <v>40</v>
      </c>
      <c r="K62" s="73">
        <v>77</v>
      </c>
      <c r="L62" s="73">
        <v>170</v>
      </c>
      <c r="M62" s="73">
        <v>216</v>
      </c>
      <c r="N62" s="73">
        <v>343</v>
      </c>
      <c r="O62" s="73">
        <v>481</v>
      </c>
      <c r="P62" s="73">
        <v>750</v>
      </c>
      <c r="Q62" s="73">
        <v>808</v>
      </c>
      <c r="R62" s="73">
        <v>807</v>
      </c>
      <c r="S62" s="73">
        <v>572</v>
      </c>
      <c r="T62" s="73">
        <v>489</v>
      </c>
      <c r="U62" s="73">
        <v>0</v>
      </c>
      <c r="V62" s="73">
        <v>4811</v>
      </c>
      <c r="X62" s="86">
        <v>1955</v>
      </c>
      <c r="Y62" s="73">
        <v>5</v>
      </c>
      <c r="Z62" s="73">
        <v>2</v>
      </c>
      <c r="AA62" s="73">
        <v>3</v>
      </c>
      <c r="AB62" s="73">
        <v>2</v>
      </c>
      <c r="AC62" s="73">
        <v>5</v>
      </c>
      <c r="AD62" s="73">
        <v>9</v>
      </c>
      <c r="AE62" s="73">
        <v>25</v>
      </c>
      <c r="AF62" s="73">
        <v>47</v>
      </c>
      <c r="AG62" s="73">
        <v>95</v>
      </c>
      <c r="AH62" s="73">
        <v>161</v>
      </c>
      <c r="AI62" s="73">
        <v>259</v>
      </c>
      <c r="AJ62" s="73">
        <v>339</v>
      </c>
      <c r="AK62" s="73">
        <v>515</v>
      </c>
      <c r="AL62" s="73">
        <v>782</v>
      </c>
      <c r="AM62" s="73">
        <v>1000</v>
      </c>
      <c r="AN62" s="73">
        <v>1179</v>
      </c>
      <c r="AO62" s="73">
        <v>942</v>
      </c>
      <c r="AP62" s="73">
        <v>854</v>
      </c>
      <c r="AQ62" s="73">
        <v>0</v>
      </c>
      <c r="AR62" s="73">
        <v>6224</v>
      </c>
      <c r="AT62" s="86">
        <v>1955</v>
      </c>
      <c r="AU62" s="73">
        <v>10</v>
      </c>
      <c r="AV62" s="73">
        <v>4</v>
      </c>
      <c r="AW62" s="73">
        <v>7</v>
      </c>
      <c r="AX62" s="73">
        <v>7</v>
      </c>
      <c r="AY62" s="73">
        <v>10</v>
      </c>
      <c r="AZ62" s="73">
        <v>19</v>
      </c>
      <c r="BA62" s="73">
        <v>52</v>
      </c>
      <c r="BB62" s="73">
        <v>87</v>
      </c>
      <c r="BC62" s="73">
        <v>172</v>
      </c>
      <c r="BD62" s="73">
        <v>331</v>
      </c>
      <c r="BE62" s="73">
        <v>475</v>
      </c>
      <c r="BF62" s="73">
        <v>682</v>
      </c>
      <c r="BG62" s="73">
        <v>996</v>
      </c>
      <c r="BH62" s="73">
        <v>1532</v>
      </c>
      <c r="BI62" s="73">
        <v>1808</v>
      </c>
      <c r="BJ62" s="73">
        <v>1986</v>
      </c>
      <c r="BK62" s="73">
        <v>1514</v>
      </c>
      <c r="BL62" s="73">
        <v>1343</v>
      </c>
      <c r="BM62" s="73">
        <v>0</v>
      </c>
      <c r="BN62" s="73">
        <v>11035</v>
      </c>
      <c r="BP62" s="86">
        <v>1955</v>
      </c>
    </row>
    <row r="63" spans="2:68">
      <c r="B63" s="86">
        <v>1956</v>
      </c>
      <c r="C63" s="73">
        <v>6</v>
      </c>
      <c r="D63" s="73">
        <v>2</v>
      </c>
      <c r="E63" s="73">
        <v>5</v>
      </c>
      <c r="F63" s="73">
        <v>6</v>
      </c>
      <c r="G63" s="73">
        <v>8</v>
      </c>
      <c r="H63" s="73">
        <v>14</v>
      </c>
      <c r="I63" s="73">
        <v>27</v>
      </c>
      <c r="J63" s="73">
        <v>37</v>
      </c>
      <c r="K63" s="73">
        <v>70</v>
      </c>
      <c r="L63" s="73">
        <v>137</v>
      </c>
      <c r="M63" s="73">
        <v>225</v>
      </c>
      <c r="N63" s="73">
        <v>336</v>
      </c>
      <c r="O63" s="73">
        <v>509</v>
      </c>
      <c r="P63" s="73">
        <v>757</v>
      </c>
      <c r="Q63" s="73">
        <v>875</v>
      </c>
      <c r="R63" s="73">
        <v>819</v>
      </c>
      <c r="S63" s="73">
        <v>614</v>
      </c>
      <c r="T63" s="73">
        <v>518</v>
      </c>
      <c r="U63" s="73">
        <v>0</v>
      </c>
      <c r="V63" s="73">
        <v>4965</v>
      </c>
      <c r="X63" s="86">
        <v>1956</v>
      </c>
      <c r="Y63" s="73">
        <v>4</v>
      </c>
      <c r="Z63" s="73">
        <v>2</v>
      </c>
      <c r="AA63" s="73">
        <v>2</v>
      </c>
      <c r="AB63" s="73">
        <v>4</v>
      </c>
      <c r="AC63" s="73">
        <v>2</v>
      </c>
      <c r="AD63" s="73">
        <v>12</v>
      </c>
      <c r="AE63" s="73">
        <v>17</v>
      </c>
      <c r="AF63" s="73">
        <v>46</v>
      </c>
      <c r="AG63" s="73">
        <v>86</v>
      </c>
      <c r="AH63" s="73">
        <v>169</v>
      </c>
      <c r="AI63" s="73">
        <v>247</v>
      </c>
      <c r="AJ63" s="73">
        <v>328</v>
      </c>
      <c r="AK63" s="73">
        <v>476</v>
      </c>
      <c r="AL63" s="73">
        <v>818</v>
      </c>
      <c r="AM63" s="73">
        <v>1077</v>
      </c>
      <c r="AN63" s="73">
        <v>1270</v>
      </c>
      <c r="AO63" s="73">
        <v>1071</v>
      </c>
      <c r="AP63" s="73">
        <v>966</v>
      </c>
      <c r="AQ63" s="73">
        <v>0</v>
      </c>
      <c r="AR63" s="73">
        <v>6597</v>
      </c>
      <c r="AT63" s="86">
        <v>1956</v>
      </c>
      <c r="AU63" s="73">
        <v>10</v>
      </c>
      <c r="AV63" s="73">
        <v>4</v>
      </c>
      <c r="AW63" s="73">
        <v>7</v>
      </c>
      <c r="AX63" s="73">
        <v>10</v>
      </c>
      <c r="AY63" s="73">
        <v>10</v>
      </c>
      <c r="AZ63" s="73">
        <v>26</v>
      </c>
      <c r="BA63" s="73">
        <v>44</v>
      </c>
      <c r="BB63" s="73">
        <v>83</v>
      </c>
      <c r="BC63" s="73">
        <v>156</v>
      </c>
      <c r="BD63" s="73">
        <v>306</v>
      </c>
      <c r="BE63" s="73">
        <v>472</v>
      </c>
      <c r="BF63" s="73">
        <v>664</v>
      </c>
      <c r="BG63" s="73">
        <v>985</v>
      </c>
      <c r="BH63" s="73">
        <v>1575</v>
      </c>
      <c r="BI63" s="73">
        <v>1952</v>
      </c>
      <c r="BJ63" s="73">
        <v>2089</v>
      </c>
      <c r="BK63" s="73">
        <v>1685</v>
      </c>
      <c r="BL63" s="73">
        <v>1484</v>
      </c>
      <c r="BM63" s="73">
        <v>0</v>
      </c>
      <c r="BN63" s="73">
        <v>11562</v>
      </c>
      <c r="BP63" s="86">
        <v>1956</v>
      </c>
    </row>
    <row r="64" spans="2:68">
      <c r="B64" s="86">
        <v>1957</v>
      </c>
      <c r="C64" s="73">
        <v>5</v>
      </c>
      <c r="D64" s="73">
        <v>2</v>
      </c>
      <c r="E64" s="73">
        <v>1</v>
      </c>
      <c r="F64" s="73">
        <v>5</v>
      </c>
      <c r="G64" s="73">
        <v>10</v>
      </c>
      <c r="H64" s="73">
        <v>14</v>
      </c>
      <c r="I64" s="73">
        <v>23</v>
      </c>
      <c r="J64" s="73">
        <v>36</v>
      </c>
      <c r="K64" s="73">
        <v>73</v>
      </c>
      <c r="L64" s="73">
        <v>126</v>
      </c>
      <c r="M64" s="73">
        <v>211</v>
      </c>
      <c r="N64" s="73">
        <v>350</v>
      </c>
      <c r="O64" s="73">
        <v>503</v>
      </c>
      <c r="P64" s="73">
        <v>812</v>
      </c>
      <c r="Q64" s="73">
        <v>881</v>
      </c>
      <c r="R64" s="73">
        <v>857</v>
      </c>
      <c r="S64" s="73">
        <v>634</v>
      </c>
      <c r="T64" s="73">
        <v>492</v>
      </c>
      <c r="U64" s="73">
        <v>2</v>
      </c>
      <c r="V64" s="73">
        <v>5037</v>
      </c>
      <c r="X64" s="86">
        <v>1957</v>
      </c>
      <c r="Y64" s="73">
        <v>2</v>
      </c>
      <c r="Z64" s="73">
        <v>1</v>
      </c>
      <c r="AA64" s="73">
        <v>4</v>
      </c>
      <c r="AB64" s="73">
        <v>2</v>
      </c>
      <c r="AC64" s="73">
        <v>3</v>
      </c>
      <c r="AD64" s="73">
        <v>9</v>
      </c>
      <c r="AE64" s="73">
        <v>19</v>
      </c>
      <c r="AF64" s="73">
        <v>42</v>
      </c>
      <c r="AG64" s="73">
        <v>89</v>
      </c>
      <c r="AH64" s="73">
        <v>159</v>
      </c>
      <c r="AI64" s="73">
        <v>232</v>
      </c>
      <c r="AJ64" s="73">
        <v>290</v>
      </c>
      <c r="AK64" s="73">
        <v>465</v>
      </c>
      <c r="AL64" s="73">
        <v>835</v>
      </c>
      <c r="AM64" s="73">
        <v>1062</v>
      </c>
      <c r="AN64" s="73">
        <v>1220</v>
      </c>
      <c r="AO64" s="73">
        <v>1041</v>
      </c>
      <c r="AP64" s="73">
        <v>965</v>
      </c>
      <c r="AQ64" s="73">
        <v>0</v>
      </c>
      <c r="AR64" s="73">
        <v>6440</v>
      </c>
      <c r="AT64" s="86">
        <v>1957</v>
      </c>
      <c r="AU64" s="73">
        <v>7</v>
      </c>
      <c r="AV64" s="73">
        <v>3</v>
      </c>
      <c r="AW64" s="73">
        <v>5</v>
      </c>
      <c r="AX64" s="73">
        <v>7</v>
      </c>
      <c r="AY64" s="73">
        <v>13</v>
      </c>
      <c r="AZ64" s="73">
        <v>23</v>
      </c>
      <c r="BA64" s="73">
        <v>42</v>
      </c>
      <c r="BB64" s="73">
        <v>78</v>
      </c>
      <c r="BC64" s="73">
        <v>162</v>
      </c>
      <c r="BD64" s="73">
        <v>285</v>
      </c>
      <c r="BE64" s="73">
        <v>443</v>
      </c>
      <c r="BF64" s="73">
        <v>640</v>
      </c>
      <c r="BG64" s="73">
        <v>968</v>
      </c>
      <c r="BH64" s="73">
        <v>1647</v>
      </c>
      <c r="BI64" s="73">
        <v>1943</v>
      </c>
      <c r="BJ64" s="73">
        <v>2077</v>
      </c>
      <c r="BK64" s="73">
        <v>1675</v>
      </c>
      <c r="BL64" s="73">
        <v>1457</v>
      </c>
      <c r="BM64" s="73">
        <v>2</v>
      </c>
      <c r="BN64" s="73">
        <v>11477</v>
      </c>
      <c r="BP64" s="86">
        <v>1957</v>
      </c>
    </row>
    <row r="65" spans="2:68">
      <c r="B65" s="87">
        <v>1958</v>
      </c>
      <c r="C65" s="73">
        <v>5</v>
      </c>
      <c r="D65" s="73">
        <v>1</v>
      </c>
      <c r="E65" s="73">
        <v>3</v>
      </c>
      <c r="F65" s="73">
        <v>1</v>
      </c>
      <c r="G65" s="73">
        <v>12</v>
      </c>
      <c r="H65" s="73">
        <v>13</v>
      </c>
      <c r="I65" s="73">
        <v>28</v>
      </c>
      <c r="J65" s="73">
        <v>30</v>
      </c>
      <c r="K65" s="73">
        <v>83</v>
      </c>
      <c r="L65" s="73">
        <v>143</v>
      </c>
      <c r="M65" s="73">
        <v>215</v>
      </c>
      <c r="N65" s="73">
        <v>326</v>
      </c>
      <c r="O65" s="73">
        <v>496</v>
      </c>
      <c r="P65" s="73">
        <v>758</v>
      </c>
      <c r="Q65" s="73">
        <v>874</v>
      </c>
      <c r="R65" s="73">
        <v>835</v>
      </c>
      <c r="S65" s="73">
        <v>649</v>
      </c>
      <c r="T65" s="73">
        <v>489</v>
      </c>
      <c r="U65" s="73">
        <v>2</v>
      </c>
      <c r="V65" s="73">
        <v>4963</v>
      </c>
      <c r="X65" s="87">
        <v>1958</v>
      </c>
      <c r="Y65" s="73">
        <v>9</v>
      </c>
      <c r="Z65" s="73">
        <v>2</v>
      </c>
      <c r="AA65" s="73">
        <v>6</v>
      </c>
      <c r="AB65" s="73">
        <v>3</v>
      </c>
      <c r="AC65" s="73">
        <v>3</v>
      </c>
      <c r="AD65" s="73">
        <v>11</v>
      </c>
      <c r="AE65" s="73">
        <v>17</v>
      </c>
      <c r="AF65" s="73">
        <v>39</v>
      </c>
      <c r="AG65" s="73">
        <v>109</v>
      </c>
      <c r="AH65" s="73">
        <v>146</v>
      </c>
      <c r="AI65" s="73">
        <v>224</v>
      </c>
      <c r="AJ65" s="73">
        <v>285</v>
      </c>
      <c r="AK65" s="73">
        <v>488</v>
      </c>
      <c r="AL65" s="73">
        <v>729</v>
      </c>
      <c r="AM65" s="73">
        <v>1047</v>
      </c>
      <c r="AN65" s="73">
        <v>1260</v>
      </c>
      <c r="AO65" s="73">
        <v>1089</v>
      </c>
      <c r="AP65" s="73">
        <v>930</v>
      </c>
      <c r="AQ65" s="73">
        <v>0</v>
      </c>
      <c r="AR65" s="73">
        <v>6397</v>
      </c>
      <c r="AT65" s="87">
        <v>1958</v>
      </c>
      <c r="AU65" s="73">
        <v>14</v>
      </c>
      <c r="AV65" s="73">
        <v>3</v>
      </c>
      <c r="AW65" s="73">
        <v>9</v>
      </c>
      <c r="AX65" s="73">
        <v>4</v>
      </c>
      <c r="AY65" s="73">
        <v>15</v>
      </c>
      <c r="AZ65" s="73">
        <v>24</v>
      </c>
      <c r="BA65" s="73">
        <v>45</v>
      </c>
      <c r="BB65" s="73">
        <v>69</v>
      </c>
      <c r="BC65" s="73">
        <v>192</v>
      </c>
      <c r="BD65" s="73">
        <v>289</v>
      </c>
      <c r="BE65" s="73">
        <v>439</v>
      </c>
      <c r="BF65" s="73">
        <v>611</v>
      </c>
      <c r="BG65" s="73">
        <v>984</v>
      </c>
      <c r="BH65" s="73">
        <v>1487</v>
      </c>
      <c r="BI65" s="73">
        <v>1921</v>
      </c>
      <c r="BJ65" s="73">
        <v>2095</v>
      </c>
      <c r="BK65" s="73">
        <v>1738</v>
      </c>
      <c r="BL65" s="73">
        <v>1419</v>
      </c>
      <c r="BM65" s="73">
        <v>2</v>
      </c>
      <c r="BN65" s="73">
        <v>11360</v>
      </c>
      <c r="BP65" s="87">
        <v>1958</v>
      </c>
    </row>
    <row r="66" spans="2:68">
      <c r="B66" s="87">
        <v>1959</v>
      </c>
      <c r="C66" s="73">
        <v>3</v>
      </c>
      <c r="D66" s="73">
        <v>1</v>
      </c>
      <c r="E66" s="73">
        <v>2</v>
      </c>
      <c r="F66" s="73">
        <v>4</v>
      </c>
      <c r="G66" s="73">
        <v>10</v>
      </c>
      <c r="H66" s="73">
        <v>8</v>
      </c>
      <c r="I66" s="73">
        <v>19</v>
      </c>
      <c r="J66" s="73">
        <v>45</v>
      </c>
      <c r="K66" s="73">
        <v>62</v>
      </c>
      <c r="L66" s="73">
        <v>127</v>
      </c>
      <c r="M66" s="73">
        <v>207</v>
      </c>
      <c r="N66" s="73">
        <v>381</v>
      </c>
      <c r="O66" s="73">
        <v>432</v>
      </c>
      <c r="P66" s="73">
        <v>756</v>
      </c>
      <c r="Q66" s="73">
        <v>941</v>
      </c>
      <c r="R66" s="73">
        <v>950</v>
      </c>
      <c r="S66" s="73">
        <v>650</v>
      </c>
      <c r="T66" s="73">
        <v>511</v>
      </c>
      <c r="U66" s="73">
        <v>1</v>
      </c>
      <c r="V66" s="73">
        <v>5110</v>
      </c>
      <c r="X66" s="87">
        <v>1959</v>
      </c>
      <c r="Y66" s="73">
        <v>9</v>
      </c>
      <c r="Z66" s="73">
        <v>5</v>
      </c>
      <c r="AA66" s="73">
        <v>4</v>
      </c>
      <c r="AB66" s="73">
        <v>8</v>
      </c>
      <c r="AC66" s="73">
        <v>4</v>
      </c>
      <c r="AD66" s="73">
        <v>5</v>
      </c>
      <c r="AE66" s="73">
        <v>19</v>
      </c>
      <c r="AF66" s="73">
        <v>45</v>
      </c>
      <c r="AG66" s="73">
        <v>84</v>
      </c>
      <c r="AH66" s="73">
        <v>182</v>
      </c>
      <c r="AI66" s="73">
        <v>203</v>
      </c>
      <c r="AJ66" s="73">
        <v>308</v>
      </c>
      <c r="AK66" s="73">
        <v>473</v>
      </c>
      <c r="AL66" s="73">
        <v>771</v>
      </c>
      <c r="AM66" s="73">
        <v>1121</v>
      </c>
      <c r="AN66" s="73">
        <v>1264</v>
      </c>
      <c r="AO66" s="73">
        <v>1246</v>
      </c>
      <c r="AP66" s="73">
        <v>1050</v>
      </c>
      <c r="AQ66" s="73">
        <v>0</v>
      </c>
      <c r="AR66" s="73">
        <v>6801</v>
      </c>
      <c r="AT66" s="87">
        <v>1959</v>
      </c>
      <c r="AU66" s="73">
        <v>12</v>
      </c>
      <c r="AV66" s="73">
        <v>6</v>
      </c>
      <c r="AW66" s="73">
        <v>6</v>
      </c>
      <c r="AX66" s="73">
        <v>12</v>
      </c>
      <c r="AY66" s="73">
        <v>14</v>
      </c>
      <c r="AZ66" s="73">
        <v>13</v>
      </c>
      <c r="BA66" s="73">
        <v>38</v>
      </c>
      <c r="BB66" s="73">
        <v>90</v>
      </c>
      <c r="BC66" s="73">
        <v>146</v>
      </c>
      <c r="BD66" s="73">
        <v>309</v>
      </c>
      <c r="BE66" s="73">
        <v>410</v>
      </c>
      <c r="BF66" s="73">
        <v>689</v>
      </c>
      <c r="BG66" s="73">
        <v>905</v>
      </c>
      <c r="BH66" s="73">
        <v>1527</v>
      </c>
      <c r="BI66" s="73">
        <v>2062</v>
      </c>
      <c r="BJ66" s="73">
        <v>2214</v>
      </c>
      <c r="BK66" s="73">
        <v>1896</v>
      </c>
      <c r="BL66" s="73">
        <v>1561</v>
      </c>
      <c r="BM66" s="73">
        <v>1</v>
      </c>
      <c r="BN66" s="73">
        <v>11911</v>
      </c>
      <c r="BP66" s="87">
        <v>1959</v>
      </c>
    </row>
    <row r="67" spans="2:68">
      <c r="B67" s="87">
        <v>1960</v>
      </c>
      <c r="C67" s="73">
        <v>3</v>
      </c>
      <c r="D67" s="73">
        <v>3</v>
      </c>
      <c r="E67" s="73">
        <v>6</v>
      </c>
      <c r="F67" s="73">
        <v>6</v>
      </c>
      <c r="G67" s="73">
        <v>7</v>
      </c>
      <c r="H67" s="73">
        <v>17</v>
      </c>
      <c r="I67" s="73">
        <v>22</v>
      </c>
      <c r="J67" s="73">
        <v>36</v>
      </c>
      <c r="K67" s="73">
        <v>89</v>
      </c>
      <c r="L67" s="73">
        <v>137</v>
      </c>
      <c r="M67" s="73">
        <v>230</v>
      </c>
      <c r="N67" s="73">
        <v>358</v>
      </c>
      <c r="O67" s="73">
        <v>484</v>
      </c>
      <c r="P67" s="73">
        <v>717</v>
      </c>
      <c r="Q67" s="73">
        <v>955</v>
      </c>
      <c r="R67" s="73">
        <v>912</v>
      </c>
      <c r="S67" s="73">
        <v>705</v>
      </c>
      <c r="T67" s="73">
        <v>494</v>
      </c>
      <c r="U67" s="73">
        <v>2</v>
      </c>
      <c r="V67" s="73">
        <v>5183</v>
      </c>
      <c r="X67" s="87">
        <v>1960</v>
      </c>
      <c r="Y67" s="73">
        <v>7</v>
      </c>
      <c r="Z67" s="73">
        <v>2</v>
      </c>
      <c r="AA67" s="73">
        <v>3</v>
      </c>
      <c r="AB67" s="73">
        <v>3</v>
      </c>
      <c r="AC67" s="73">
        <v>6</v>
      </c>
      <c r="AD67" s="73">
        <v>6</v>
      </c>
      <c r="AE67" s="73">
        <v>26</v>
      </c>
      <c r="AF67" s="73">
        <v>44</v>
      </c>
      <c r="AG67" s="73">
        <v>83</v>
      </c>
      <c r="AH67" s="73">
        <v>171</v>
      </c>
      <c r="AI67" s="73">
        <v>216</v>
      </c>
      <c r="AJ67" s="73">
        <v>280</v>
      </c>
      <c r="AK67" s="73">
        <v>462</v>
      </c>
      <c r="AL67" s="73">
        <v>729</v>
      </c>
      <c r="AM67" s="73">
        <v>1086</v>
      </c>
      <c r="AN67" s="73">
        <v>1270</v>
      </c>
      <c r="AO67" s="73">
        <v>1200</v>
      </c>
      <c r="AP67" s="73">
        <v>1065</v>
      </c>
      <c r="AQ67" s="73">
        <v>0</v>
      </c>
      <c r="AR67" s="73">
        <v>6659</v>
      </c>
      <c r="AT67" s="87">
        <v>1960</v>
      </c>
      <c r="AU67" s="73">
        <v>10</v>
      </c>
      <c r="AV67" s="73">
        <v>5</v>
      </c>
      <c r="AW67" s="73">
        <v>9</v>
      </c>
      <c r="AX67" s="73">
        <v>9</v>
      </c>
      <c r="AY67" s="73">
        <v>13</v>
      </c>
      <c r="AZ67" s="73">
        <v>23</v>
      </c>
      <c r="BA67" s="73">
        <v>48</v>
      </c>
      <c r="BB67" s="73">
        <v>80</v>
      </c>
      <c r="BC67" s="73">
        <v>172</v>
      </c>
      <c r="BD67" s="73">
        <v>308</v>
      </c>
      <c r="BE67" s="73">
        <v>446</v>
      </c>
      <c r="BF67" s="73">
        <v>638</v>
      </c>
      <c r="BG67" s="73">
        <v>946</v>
      </c>
      <c r="BH67" s="73">
        <v>1446</v>
      </c>
      <c r="BI67" s="73">
        <v>2041</v>
      </c>
      <c r="BJ67" s="73">
        <v>2182</v>
      </c>
      <c r="BK67" s="73">
        <v>1905</v>
      </c>
      <c r="BL67" s="73">
        <v>1559</v>
      </c>
      <c r="BM67" s="73">
        <v>2</v>
      </c>
      <c r="BN67" s="73">
        <v>11842</v>
      </c>
      <c r="BP67" s="87">
        <v>1960</v>
      </c>
    </row>
    <row r="68" spans="2:68">
      <c r="B68" s="87">
        <v>1961</v>
      </c>
      <c r="C68" s="73">
        <v>9</v>
      </c>
      <c r="D68" s="73">
        <v>3</v>
      </c>
      <c r="E68" s="73">
        <v>8</v>
      </c>
      <c r="F68" s="73">
        <v>0</v>
      </c>
      <c r="G68" s="73">
        <v>8</v>
      </c>
      <c r="H68" s="73">
        <v>16</v>
      </c>
      <c r="I68" s="73">
        <v>30</v>
      </c>
      <c r="J68" s="73">
        <v>38</v>
      </c>
      <c r="K68" s="73">
        <v>96</v>
      </c>
      <c r="L68" s="73">
        <v>134</v>
      </c>
      <c r="M68" s="73">
        <v>213</v>
      </c>
      <c r="N68" s="73">
        <v>321</v>
      </c>
      <c r="O68" s="73">
        <v>466</v>
      </c>
      <c r="P68" s="73">
        <v>699</v>
      </c>
      <c r="Q68" s="73">
        <v>950</v>
      </c>
      <c r="R68" s="73">
        <v>964</v>
      </c>
      <c r="S68" s="73">
        <v>689</v>
      </c>
      <c r="T68" s="73">
        <v>560</v>
      </c>
      <c r="U68" s="73">
        <v>1</v>
      </c>
      <c r="V68" s="73">
        <v>5205</v>
      </c>
      <c r="X68" s="87">
        <v>1961</v>
      </c>
      <c r="Y68" s="73">
        <v>5</v>
      </c>
      <c r="Z68" s="73">
        <v>3</v>
      </c>
      <c r="AA68" s="73">
        <v>8</v>
      </c>
      <c r="AB68" s="73">
        <v>3</v>
      </c>
      <c r="AC68" s="73">
        <v>4</v>
      </c>
      <c r="AD68" s="73">
        <v>12</v>
      </c>
      <c r="AE68" s="73">
        <v>21</v>
      </c>
      <c r="AF68" s="73">
        <v>40</v>
      </c>
      <c r="AG68" s="73">
        <v>71</v>
      </c>
      <c r="AH68" s="73">
        <v>161</v>
      </c>
      <c r="AI68" s="73">
        <v>228</v>
      </c>
      <c r="AJ68" s="73">
        <v>261</v>
      </c>
      <c r="AK68" s="73">
        <v>432</v>
      </c>
      <c r="AL68" s="73">
        <v>723</v>
      </c>
      <c r="AM68" s="73">
        <v>1086</v>
      </c>
      <c r="AN68" s="73">
        <v>1339</v>
      </c>
      <c r="AO68" s="73">
        <v>1244</v>
      </c>
      <c r="AP68" s="73">
        <v>1117</v>
      </c>
      <c r="AQ68" s="73">
        <v>1</v>
      </c>
      <c r="AR68" s="73">
        <v>6759</v>
      </c>
      <c r="AT68" s="87">
        <v>1961</v>
      </c>
      <c r="AU68" s="73">
        <v>14</v>
      </c>
      <c r="AV68" s="73">
        <v>6</v>
      </c>
      <c r="AW68" s="73">
        <v>16</v>
      </c>
      <c r="AX68" s="73">
        <v>3</v>
      </c>
      <c r="AY68" s="73">
        <v>12</v>
      </c>
      <c r="AZ68" s="73">
        <v>28</v>
      </c>
      <c r="BA68" s="73">
        <v>51</v>
      </c>
      <c r="BB68" s="73">
        <v>78</v>
      </c>
      <c r="BC68" s="73">
        <v>167</v>
      </c>
      <c r="BD68" s="73">
        <v>295</v>
      </c>
      <c r="BE68" s="73">
        <v>441</v>
      </c>
      <c r="BF68" s="73">
        <v>582</v>
      </c>
      <c r="BG68" s="73">
        <v>898</v>
      </c>
      <c r="BH68" s="73">
        <v>1422</v>
      </c>
      <c r="BI68" s="73">
        <v>2036</v>
      </c>
      <c r="BJ68" s="73">
        <v>2303</v>
      </c>
      <c r="BK68" s="73">
        <v>1933</v>
      </c>
      <c r="BL68" s="73">
        <v>1677</v>
      </c>
      <c r="BM68" s="73">
        <v>2</v>
      </c>
      <c r="BN68" s="73">
        <v>11964</v>
      </c>
      <c r="BP68" s="87">
        <v>1961</v>
      </c>
    </row>
    <row r="69" spans="2:68">
      <c r="B69" s="87">
        <v>1962</v>
      </c>
      <c r="C69" s="73">
        <v>4</v>
      </c>
      <c r="D69" s="73">
        <v>3</v>
      </c>
      <c r="E69" s="73">
        <v>4</v>
      </c>
      <c r="F69" s="73">
        <v>8</v>
      </c>
      <c r="G69" s="73">
        <v>10</v>
      </c>
      <c r="H69" s="73">
        <v>10</v>
      </c>
      <c r="I69" s="73">
        <v>29</v>
      </c>
      <c r="J69" s="73">
        <v>47</v>
      </c>
      <c r="K69" s="73">
        <v>71</v>
      </c>
      <c r="L69" s="73">
        <v>125</v>
      </c>
      <c r="M69" s="73">
        <v>216</v>
      </c>
      <c r="N69" s="73">
        <v>349</v>
      </c>
      <c r="O69" s="73">
        <v>534</v>
      </c>
      <c r="P69" s="73">
        <v>670</v>
      </c>
      <c r="Q69" s="73">
        <v>960</v>
      </c>
      <c r="R69" s="73">
        <v>930</v>
      </c>
      <c r="S69" s="73">
        <v>720</v>
      </c>
      <c r="T69" s="73">
        <v>570</v>
      </c>
      <c r="U69" s="73">
        <v>3</v>
      </c>
      <c r="V69" s="73">
        <v>5263</v>
      </c>
      <c r="X69" s="87">
        <v>1962</v>
      </c>
      <c r="Y69" s="73">
        <v>6</v>
      </c>
      <c r="Z69" s="73">
        <v>2</v>
      </c>
      <c r="AA69" s="73">
        <v>0</v>
      </c>
      <c r="AB69" s="73">
        <v>3</v>
      </c>
      <c r="AC69" s="73">
        <v>9</v>
      </c>
      <c r="AD69" s="73">
        <v>10</v>
      </c>
      <c r="AE69" s="73">
        <v>19</v>
      </c>
      <c r="AF69" s="73">
        <v>51</v>
      </c>
      <c r="AG69" s="73">
        <v>81</v>
      </c>
      <c r="AH69" s="73">
        <v>156</v>
      </c>
      <c r="AI69" s="73">
        <v>215</v>
      </c>
      <c r="AJ69" s="73">
        <v>253</v>
      </c>
      <c r="AK69" s="73">
        <v>444</v>
      </c>
      <c r="AL69" s="73">
        <v>672</v>
      </c>
      <c r="AM69" s="73">
        <v>1084</v>
      </c>
      <c r="AN69" s="73">
        <v>1388</v>
      </c>
      <c r="AO69" s="73">
        <v>1260</v>
      </c>
      <c r="AP69" s="73">
        <v>1256</v>
      </c>
      <c r="AQ69" s="73">
        <v>1</v>
      </c>
      <c r="AR69" s="73">
        <v>6910</v>
      </c>
      <c r="AT69" s="87">
        <v>1962</v>
      </c>
      <c r="AU69" s="73">
        <v>10</v>
      </c>
      <c r="AV69" s="73">
        <v>5</v>
      </c>
      <c r="AW69" s="73">
        <v>4</v>
      </c>
      <c r="AX69" s="73">
        <v>11</v>
      </c>
      <c r="AY69" s="73">
        <v>19</v>
      </c>
      <c r="AZ69" s="73">
        <v>20</v>
      </c>
      <c r="BA69" s="73">
        <v>48</v>
      </c>
      <c r="BB69" s="73">
        <v>98</v>
      </c>
      <c r="BC69" s="73">
        <v>152</v>
      </c>
      <c r="BD69" s="73">
        <v>281</v>
      </c>
      <c r="BE69" s="73">
        <v>431</v>
      </c>
      <c r="BF69" s="73">
        <v>602</v>
      </c>
      <c r="BG69" s="73">
        <v>978</v>
      </c>
      <c r="BH69" s="73">
        <v>1342</v>
      </c>
      <c r="BI69" s="73">
        <v>2044</v>
      </c>
      <c r="BJ69" s="73">
        <v>2318</v>
      </c>
      <c r="BK69" s="73">
        <v>1980</v>
      </c>
      <c r="BL69" s="73">
        <v>1826</v>
      </c>
      <c r="BM69" s="73">
        <v>4</v>
      </c>
      <c r="BN69" s="73">
        <v>12173</v>
      </c>
      <c r="BP69" s="87">
        <v>1962</v>
      </c>
    </row>
    <row r="70" spans="2:68">
      <c r="B70" s="87">
        <v>1963</v>
      </c>
      <c r="C70" s="73">
        <v>5</v>
      </c>
      <c r="D70" s="73">
        <v>2</v>
      </c>
      <c r="E70" s="73">
        <v>0</v>
      </c>
      <c r="F70" s="73">
        <v>4</v>
      </c>
      <c r="G70" s="73">
        <v>9</v>
      </c>
      <c r="H70" s="73">
        <v>8</v>
      </c>
      <c r="I70" s="73">
        <v>19</v>
      </c>
      <c r="J70" s="73">
        <v>49</v>
      </c>
      <c r="K70" s="73">
        <v>65</v>
      </c>
      <c r="L70" s="73">
        <v>120</v>
      </c>
      <c r="M70" s="73">
        <v>222</v>
      </c>
      <c r="N70" s="73">
        <v>306</v>
      </c>
      <c r="O70" s="73">
        <v>490</v>
      </c>
      <c r="P70" s="73">
        <v>692</v>
      </c>
      <c r="Q70" s="73">
        <v>968</v>
      </c>
      <c r="R70" s="73">
        <v>1034</v>
      </c>
      <c r="S70" s="73">
        <v>764</v>
      </c>
      <c r="T70" s="73">
        <v>625</v>
      </c>
      <c r="U70" s="73">
        <v>1</v>
      </c>
      <c r="V70" s="73">
        <v>5383</v>
      </c>
      <c r="X70" s="87">
        <v>1963</v>
      </c>
      <c r="Y70" s="73">
        <v>3</v>
      </c>
      <c r="Z70" s="73">
        <v>0</v>
      </c>
      <c r="AA70" s="73">
        <v>4</v>
      </c>
      <c r="AB70" s="73">
        <v>7</v>
      </c>
      <c r="AC70" s="73">
        <v>1</v>
      </c>
      <c r="AD70" s="73">
        <v>6</v>
      </c>
      <c r="AE70" s="73">
        <v>15</v>
      </c>
      <c r="AF70" s="73">
        <v>45</v>
      </c>
      <c r="AG70" s="73">
        <v>91</v>
      </c>
      <c r="AH70" s="73">
        <v>130</v>
      </c>
      <c r="AI70" s="73">
        <v>233</v>
      </c>
      <c r="AJ70" s="73">
        <v>266</v>
      </c>
      <c r="AK70" s="73">
        <v>433</v>
      </c>
      <c r="AL70" s="73">
        <v>659</v>
      </c>
      <c r="AM70" s="73">
        <v>1142</v>
      </c>
      <c r="AN70" s="73">
        <v>1384</v>
      </c>
      <c r="AO70" s="73">
        <v>1399</v>
      </c>
      <c r="AP70" s="73">
        <v>1378</v>
      </c>
      <c r="AQ70" s="73">
        <v>0</v>
      </c>
      <c r="AR70" s="73">
        <v>7196</v>
      </c>
      <c r="AT70" s="87">
        <v>1963</v>
      </c>
      <c r="AU70" s="73">
        <v>8</v>
      </c>
      <c r="AV70" s="73">
        <v>2</v>
      </c>
      <c r="AW70" s="73">
        <v>4</v>
      </c>
      <c r="AX70" s="73">
        <v>11</v>
      </c>
      <c r="AY70" s="73">
        <v>10</v>
      </c>
      <c r="AZ70" s="73">
        <v>14</v>
      </c>
      <c r="BA70" s="73">
        <v>34</v>
      </c>
      <c r="BB70" s="73">
        <v>94</v>
      </c>
      <c r="BC70" s="73">
        <v>156</v>
      </c>
      <c r="BD70" s="73">
        <v>250</v>
      </c>
      <c r="BE70" s="73">
        <v>455</v>
      </c>
      <c r="BF70" s="73">
        <v>572</v>
      </c>
      <c r="BG70" s="73">
        <v>923</v>
      </c>
      <c r="BH70" s="73">
        <v>1351</v>
      </c>
      <c r="BI70" s="73">
        <v>2110</v>
      </c>
      <c r="BJ70" s="73">
        <v>2418</v>
      </c>
      <c r="BK70" s="73">
        <v>2163</v>
      </c>
      <c r="BL70" s="73">
        <v>2003</v>
      </c>
      <c r="BM70" s="73">
        <v>1</v>
      </c>
      <c r="BN70" s="73">
        <v>12579</v>
      </c>
      <c r="BP70" s="87">
        <v>1963</v>
      </c>
    </row>
    <row r="71" spans="2:68">
      <c r="B71" s="87">
        <v>1964</v>
      </c>
      <c r="C71" s="73">
        <v>5</v>
      </c>
      <c r="D71" s="73">
        <v>1</v>
      </c>
      <c r="E71" s="73">
        <v>4</v>
      </c>
      <c r="F71" s="73">
        <v>5</v>
      </c>
      <c r="G71" s="73">
        <v>12</v>
      </c>
      <c r="H71" s="73">
        <v>11</v>
      </c>
      <c r="I71" s="73">
        <v>19</v>
      </c>
      <c r="J71" s="73">
        <v>36</v>
      </c>
      <c r="K71" s="73">
        <v>82</v>
      </c>
      <c r="L71" s="73">
        <v>120</v>
      </c>
      <c r="M71" s="73">
        <v>216</v>
      </c>
      <c r="N71" s="73">
        <v>365</v>
      </c>
      <c r="O71" s="73">
        <v>516</v>
      </c>
      <c r="P71" s="73">
        <v>641</v>
      </c>
      <c r="Q71" s="73">
        <v>981</v>
      </c>
      <c r="R71" s="73">
        <v>1046</v>
      </c>
      <c r="S71" s="73">
        <v>821</v>
      </c>
      <c r="T71" s="73">
        <v>631</v>
      </c>
      <c r="U71" s="73">
        <v>0</v>
      </c>
      <c r="V71" s="73">
        <v>5512</v>
      </c>
      <c r="X71" s="87">
        <v>1964</v>
      </c>
      <c r="Y71" s="73">
        <v>2</v>
      </c>
      <c r="Z71" s="73">
        <v>2</v>
      </c>
      <c r="AA71" s="73">
        <v>6</v>
      </c>
      <c r="AB71" s="73">
        <v>7</v>
      </c>
      <c r="AC71" s="73">
        <v>7</v>
      </c>
      <c r="AD71" s="73">
        <v>11</v>
      </c>
      <c r="AE71" s="73">
        <v>19</v>
      </c>
      <c r="AF71" s="73">
        <v>49</v>
      </c>
      <c r="AG71" s="73">
        <v>94</v>
      </c>
      <c r="AH71" s="73">
        <v>165</v>
      </c>
      <c r="AI71" s="73">
        <v>223</v>
      </c>
      <c r="AJ71" s="73">
        <v>312</v>
      </c>
      <c r="AK71" s="73">
        <v>450</v>
      </c>
      <c r="AL71" s="73">
        <v>677</v>
      </c>
      <c r="AM71" s="73">
        <v>1175</v>
      </c>
      <c r="AN71" s="73">
        <v>1526</v>
      </c>
      <c r="AO71" s="73">
        <v>1447</v>
      </c>
      <c r="AP71" s="73">
        <v>1437</v>
      </c>
      <c r="AQ71" s="73">
        <v>1</v>
      </c>
      <c r="AR71" s="73">
        <v>7610</v>
      </c>
      <c r="AT71" s="87">
        <v>1964</v>
      </c>
      <c r="AU71" s="73">
        <v>7</v>
      </c>
      <c r="AV71" s="73">
        <v>3</v>
      </c>
      <c r="AW71" s="73">
        <v>10</v>
      </c>
      <c r="AX71" s="73">
        <v>12</v>
      </c>
      <c r="AY71" s="73">
        <v>19</v>
      </c>
      <c r="AZ71" s="73">
        <v>22</v>
      </c>
      <c r="BA71" s="73">
        <v>38</v>
      </c>
      <c r="BB71" s="73">
        <v>85</v>
      </c>
      <c r="BC71" s="73">
        <v>176</v>
      </c>
      <c r="BD71" s="73">
        <v>285</v>
      </c>
      <c r="BE71" s="73">
        <v>439</v>
      </c>
      <c r="BF71" s="73">
        <v>677</v>
      </c>
      <c r="BG71" s="73">
        <v>966</v>
      </c>
      <c r="BH71" s="73">
        <v>1318</v>
      </c>
      <c r="BI71" s="73">
        <v>2156</v>
      </c>
      <c r="BJ71" s="73">
        <v>2572</v>
      </c>
      <c r="BK71" s="73">
        <v>2268</v>
      </c>
      <c r="BL71" s="73">
        <v>2068</v>
      </c>
      <c r="BM71" s="73">
        <v>1</v>
      </c>
      <c r="BN71" s="73">
        <v>13122</v>
      </c>
      <c r="BP71" s="87">
        <v>1964</v>
      </c>
    </row>
    <row r="72" spans="2:68">
      <c r="B72" s="87">
        <v>1965</v>
      </c>
      <c r="C72" s="73">
        <v>3</v>
      </c>
      <c r="D72" s="73">
        <v>3</v>
      </c>
      <c r="E72" s="73">
        <v>2</v>
      </c>
      <c r="F72" s="73">
        <v>7</v>
      </c>
      <c r="G72" s="73">
        <v>9</v>
      </c>
      <c r="H72" s="73">
        <v>11</v>
      </c>
      <c r="I72" s="73">
        <v>22</v>
      </c>
      <c r="J72" s="73">
        <v>42</v>
      </c>
      <c r="K72" s="73">
        <v>84</v>
      </c>
      <c r="L72" s="73">
        <v>121</v>
      </c>
      <c r="M72" s="73">
        <v>239</v>
      </c>
      <c r="N72" s="73">
        <v>372</v>
      </c>
      <c r="O72" s="73">
        <v>540</v>
      </c>
      <c r="P72" s="73">
        <v>751</v>
      </c>
      <c r="Q72" s="73">
        <v>942</v>
      </c>
      <c r="R72" s="73">
        <v>1143</v>
      </c>
      <c r="S72" s="73">
        <v>834</v>
      </c>
      <c r="T72" s="73">
        <v>683</v>
      </c>
      <c r="U72" s="73">
        <v>1</v>
      </c>
      <c r="V72" s="73">
        <v>5809</v>
      </c>
      <c r="X72" s="87">
        <v>1965</v>
      </c>
      <c r="Y72" s="73">
        <v>1</v>
      </c>
      <c r="Z72" s="73">
        <v>0</v>
      </c>
      <c r="AA72" s="73">
        <v>1</v>
      </c>
      <c r="AB72" s="73">
        <v>7</v>
      </c>
      <c r="AC72" s="73">
        <v>3</v>
      </c>
      <c r="AD72" s="73">
        <v>9</v>
      </c>
      <c r="AE72" s="73">
        <v>23</v>
      </c>
      <c r="AF72" s="73">
        <v>45</v>
      </c>
      <c r="AG72" s="73">
        <v>86</v>
      </c>
      <c r="AH72" s="73">
        <v>169</v>
      </c>
      <c r="AI72" s="73">
        <v>262</v>
      </c>
      <c r="AJ72" s="73">
        <v>286</v>
      </c>
      <c r="AK72" s="73">
        <v>432</v>
      </c>
      <c r="AL72" s="73">
        <v>663</v>
      </c>
      <c r="AM72" s="73">
        <v>1141</v>
      </c>
      <c r="AN72" s="73">
        <v>1581</v>
      </c>
      <c r="AO72" s="73">
        <v>1589</v>
      </c>
      <c r="AP72" s="73">
        <v>1536</v>
      </c>
      <c r="AQ72" s="73">
        <v>1</v>
      </c>
      <c r="AR72" s="73">
        <v>7835</v>
      </c>
      <c r="AT72" s="87">
        <v>1965</v>
      </c>
      <c r="AU72" s="73">
        <v>4</v>
      </c>
      <c r="AV72" s="73">
        <v>3</v>
      </c>
      <c r="AW72" s="73">
        <v>3</v>
      </c>
      <c r="AX72" s="73">
        <v>14</v>
      </c>
      <c r="AY72" s="73">
        <v>12</v>
      </c>
      <c r="AZ72" s="73">
        <v>20</v>
      </c>
      <c r="BA72" s="73">
        <v>45</v>
      </c>
      <c r="BB72" s="73">
        <v>87</v>
      </c>
      <c r="BC72" s="73">
        <v>170</v>
      </c>
      <c r="BD72" s="73">
        <v>290</v>
      </c>
      <c r="BE72" s="73">
        <v>501</v>
      </c>
      <c r="BF72" s="73">
        <v>658</v>
      </c>
      <c r="BG72" s="73">
        <v>972</v>
      </c>
      <c r="BH72" s="73">
        <v>1414</v>
      </c>
      <c r="BI72" s="73">
        <v>2083</v>
      </c>
      <c r="BJ72" s="73">
        <v>2724</v>
      </c>
      <c r="BK72" s="73">
        <v>2423</v>
      </c>
      <c r="BL72" s="73">
        <v>2219</v>
      </c>
      <c r="BM72" s="73">
        <v>2</v>
      </c>
      <c r="BN72" s="73">
        <v>13644</v>
      </c>
      <c r="BP72" s="87">
        <v>1965</v>
      </c>
    </row>
    <row r="73" spans="2:68">
      <c r="B73" s="87">
        <v>1966</v>
      </c>
      <c r="C73" s="73">
        <v>5</v>
      </c>
      <c r="D73" s="73">
        <v>0</v>
      </c>
      <c r="E73" s="73">
        <v>2</v>
      </c>
      <c r="F73" s="73">
        <v>8</v>
      </c>
      <c r="G73" s="73">
        <v>7</v>
      </c>
      <c r="H73" s="73">
        <v>10</v>
      </c>
      <c r="I73" s="73">
        <v>18</v>
      </c>
      <c r="J73" s="73">
        <v>47</v>
      </c>
      <c r="K73" s="73">
        <v>98</v>
      </c>
      <c r="L73" s="73">
        <v>112</v>
      </c>
      <c r="M73" s="73">
        <v>233</v>
      </c>
      <c r="N73" s="73">
        <v>343</v>
      </c>
      <c r="O73" s="73">
        <v>527</v>
      </c>
      <c r="P73" s="73">
        <v>732</v>
      </c>
      <c r="Q73" s="73">
        <v>974</v>
      </c>
      <c r="R73" s="73">
        <v>1170</v>
      </c>
      <c r="S73" s="73">
        <v>826</v>
      </c>
      <c r="T73" s="73">
        <v>732</v>
      </c>
      <c r="U73" s="73">
        <v>0</v>
      </c>
      <c r="V73" s="73">
        <v>5844</v>
      </c>
      <c r="X73" s="87">
        <v>1966</v>
      </c>
      <c r="Y73" s="73">
        <v>3</v>
      </c>
      <c r="Z73" s="73">
        <v>3</v>
      </c>
      <c r="AA73" s="73">
        <v>1</v>
      </c>
      <c r="AB73" s="73">
        <v>8</v>
      </c>
      <c r="AC73" s="73">
        <v>3</v>
      </c>
      <c r="AD73" s="73">
        <v>14</v>
      </c>
      <c r="AE73" s="73">
        <v>20</v>
      </c>
      <c r="AF73" s="73">
        <v>50</v>
      </c>
      <c r="AG73" s="73">
        <v>96</v>
      </c>
      <c r="AH73" s="73">
        <v>141</v>
      </c>
      <c r="AI73" s="73">
        <v>249</v>
      </c>
      <c r="AJ73" s="73">
        <v>315</v>
      </c>
      <c r="AK73" s="73">
        <v>420</v>
      </c>
      <c r="AL73" s="73">
        <v>696</v>
      </c>
      <c r="AM73" s="73">
        <v>1177</v>
      </c>
      <c r="AN73" s="73">
        <v>1573</v>
      </c>
      <c r="AO73" s="73">
        <v>1622</v>
      </c>
      <c r="AP73" s="73">
        <v>1685</v>
      </c>
      <c r="AQ73" s="73">
        <v>0</v>
      </c>
      <c r="AR73" s="73">
        <v>8076</v>
      </c>
      <c r="AT73" s="87">
        <v>1966</v>
      </c>
      <c r="AU73" s="73">
        <v>8</v>
      </c>
      <c r="AV73" s="73">
        <v>3</v>
      </c>
      <c r="AW73" s="73">
        <v>3</v>
      </c>
      <c r="AX73" s="73">
        <v>16</v>
      </c>
      <c r="AY73" s="73">
        <v>10</v>
      </c>
      <c r="AZ73" s="73">
        <v>24</v>
      </c>
      <c r="BA73" s="73">
        <v>38</v>
      </c>
      <c r="BB73" s="73">
        <v>97</v>
      </c>
      <c r="BC73" s="73">
        <v>194</v>
      </c>
      <c r="BD73" s="73">
        <v>253</v>
      </c>
      <c r="BE73" s="73">
        <v>482</v>
      </c>
      <c r="BF73" s="73">
        <v>658</v>
      </c>
      <c r="BG73" s="73">
        <v>947</v>
      </c>
      <c r="BH73" s="73">
        <v>1428</v>
      </c>
      <c r="BI73" s="73">
        <v>2151</v>
      </c>
      <c r="BJ73" s="73">
        <v>2743</v>
      </c>
      <c r="BK73" s="73">
        <v>2448</v>
      </c>
      <c r="BL73" s="73">
        <v>2417</v>
      </c>
      <c r="BM73" s="73">
        <v>0</v>
      </c>
      <c r="BN73" s="73">
        <v>13920</v>
      </c>
      <c r="BP73" s="87">
        <v>1966</v>
      </c>
    </row>
    <row r="74" spans="2:68">
      <c r="B74" s="87">
        <v>1967</v>
      </c>
      <c r="C74" s="73">
        <v>4</v>
      </c>
      <c r="D74" s="73">
        <v>2</v>
      </c>
      <c r="E74" s="73">
        <v>3</v>
      </c>
      <c r="F74" s="73">
        <v>5</v>
      </c>
      <c r="G74" s="73">
        <v>10</v>
      </c>
      <c r="H74" s="73">
        <v>14</v>
      </c>
      <c r="I74" s="73">
        <v>12</v>
      </c>
      <c r="J74" s="73">
        <v>40</v>
      </c>
      <c r="K74" s="73">
        <v>80</v>
      </c>
      <c r="L74" s="73">
        <v>160</v>
      </c>
      <c r="M74" s="73">
        <v>235</v>
      </c>
      <c r="N74" s="73">
        <v>348</v>
      </c>
      <c r="O74" s="73">
        <v>529</v>
      </c>
      <c r="P74" s="73">
        <v>739</v>
      </c>
      <c r="Q74" s="73">
        <v>980</v>
      </c>
      <c r="R74" s="73">
        <v>1085</v>
      </c>
      <c r="S74" s="73">
        <v>930</v>
      </c>
      <c r="T74" s="73">
        <v>643</v>
      </c>
      <c r="U74" s="73">
        <v>1</v>
      </c>
      <c r="V74" s="73">
        <v>5820</v>
      </c>
      <c r="X74" s="87">
        <v>1967</v>
      </c>
      <c r="Y74" s="73">
        <v>4</v>
      </c>
      <c r="Z74" s="73">
        <v>3</v>
      </c>
      <c r="AA74" s="73">
        <v>2</v>
      </c>
      <c r="AB74" s="73">
        <v>4</v>
      </c>
      <c r="AC74" s="73">
        <v>4</v>
      </c>
      <c r="AD74" s="73">
        <v>10</v>
      </c>
      <c r="AE74" s="73">
        <v>17</v>
      </c>
      <c r="AF74" s="73">
        <v>38</v>
      </c>
      <c r="AG74" s="73">
        <v>92</v>
      </c>
      <c r="AH74" s="73">
        <v>163</v>
      </c>
      <c r="AI74" s="73">
        <v>224</v>
      </c>
      <c r="AJ74" s="73">
        <v>303</v>
      </c>
      <c r="AK74" s="73">
        <v>409</v>
      </c>
      <c r="AL74" s="73">
        <v>621</v>
      </c>
      <c r="AM74" s="73">
        <v>1092</v>
      </c>
      <c r="AN74" s="73">
        <v>1554</v>
      </c>
      <c r="AO74" s="73">
        <v>1593</v>
      </c>
      <c r="AP74" s="73">
        <v>1570</v>
      </c>
      <c r="AQ74" s="73">
        <v>0</v>
      </c>
      <c r="AR74" s="73">
        <v>7703</v>
      </c>
      <c r="AT74" s="87">
        <v>1967</v>
      </c>
      <c r="AU74" s="73">
        <v>8</v>
      </c>
      <c r="AV74" s="73">
        <v>5</v>
      </c>
      <c r="AW74" s="73">
        <v>5</v>
      </c>
      <c r="AX74" s="73">
        <v>9</v>
      </c>
      <c r="AY74" s="73">
        <v>14</v>
      </c>
      <c r="AZ74" s="73">
        <v>24</v>
      </c>
      <c r="BA74" s="73">
        <v>29</v>
      </c>
      <c r="BB74" s="73">
        <v>78</v>
      </c>
      <c r="BC74" s="73">
        <v>172</v>
      </c>
      <c r="BD74" s="73">
        <v>323</v>
      </c>
      <c r="BE74" s="73">
        <v>459</v>
      </c>
      <c r="BF74" s="73">
        <v>651</v>
      </c>
      <c r="BG74" s="73">
        <v>938</v>
      </c>
      <c r="BH74" s="73">
        <v>1360</v>
      </c>
      <c r="BI74" s="73">
        <v>2072</v>
      </c>
      <c r="BJ74" s="73">
        <v>2639</v>
      </c>
      <c r="BK74" s="73">
        <v>2523</v>
      </c>
      <c r="BL74" s="73">
        <v>2213</v>
      </c>
      <c r="BM74" s="73">
        <v>1</v>
      </c>
      <c r="BN74" s="73">
        <v>13523</v>
      </c>
      <c r="BP74" s="87">
        <v>1967</v>
      </c>
    </row>
    <row r="75" spans="2:68">
      <c r="B75" s="88">
        <v>1968</v>
      </c>
      <c r="C75" s="73">
        <v>5</v>
      </c>
      <c r="D75" s="73">
        <v>2</v>
      </c>
      <c r="E75" s="73">
        <v>6</v>
      </c>
      <c r="F75" s="73">
        <v>6</v>
      </c>
      <c r="G75" s="73">
        <v>9</v>
      </c>
      <c r="H75" s="73">
        <v>10</v>
      </c>
      <c r="I75" s="73">
        <v>27</v>
      </c>
      <c r="J75" s="73">
        <v>44</v>
      </c>
      <c r="K75" s="73">
        <v>94</v>
      </c>
      <c r="L75" s="73">
        <v>144</v>
      </c>
      <c r="M75" s="73">
        <v>258</v>
      </c>
      <c r="N75" s="73">
        <v>391</v>
      </c>
      <c r="O75" s="73">
        <v>611</v>
      </c>
      <c r="P75" s="73">
        <v>809</v>
      </c>
      <c r="Q75" s="73">
        <v>1025</v>
      </c>
      <c r="R75" s="73">
        <v>1282</v>
      </c>
      <c r="S75" s="73">
        <v>1104</v>
      </c>
      <c r="T75" s="73">
        <v>826</v>
      </c>
      <c r="U75" s="73">
        <v>0</v>
      </c>
      <c r="V75" s="73">
        <v>6653</v>
      </c>
      <c r="X75" s="88">
        <v>1968</v>
      </c>
      <c r="Y75" s="73">
        <v>6</v>
      </c>
      <c r="Z75" s="73">
        <v>2</v>
      </c>
      <c r="AA75" s="73">
        <v>3</v>
      </c>
      <c r="AB75" s="73">
        <v>5</v>
      </c>
      <c r="AC75" s="73">
        <v>9</v>
      </c>
      <c r="AD75" s="73">
        <v>7</v>
      </c>
      <c r="AE75" s="73">
        <v>24</v>
      </c>
      <c r="AF75" s="73">
        <v>41</v>
      </c>
      <c r="AG75" s="73">
        <v>89</v>
      </c>
      <c r="AH75" s="73">
        <v>157</v>
      </c>
      <c r="AI75" s="73">
        <v>221</v>
      </c>
      <c r="AJ75" s="73">
        <v>331</v>
      </c>
      <c r="AK75" s="73">
        <v>434</v>
      </c>
      <c r="AL75" s="73">
        <v>742</v>
      </c>
      <c r="AM75" s="73">
        <v>1167</v>
      </c>
      <c r="AN75" s="73">
        <v>1717</v>
      </c>
      <c r="AO75" s="73">
        <v>1823</v>
      </c>
      <c r="AP75" s="73">
        <v>1933</v>
      </c>
      <c r="AQ75" s="73">
        <v>0</v>
      </c>
      <c r="AR75" s="73">
        <v>8711</v>
      </c>
      <c r="AT75" s="88">
        <v>1968</v>
      </c>
      <c r="AU75" s="73">
        <v>11</v>
      </c>
      <c r="AV75" s="73">
        <v>4</v>
      </c>
      <c r="AW75" s="73">
        <v>9</v>
      </c>
      <c r="AX75" s="73">
        <v>11</v>
      </c>
      <c r="AY75" s="73">
        <v>18</v>
      </c>
      <c r="AZ75" s="73">
        <v>17</v>
      </c>
      <c r="BA75" s="73">
        <v>51</v>
      </c>
      <c r="BB75" s="73">
        <v>85</v>
      </c>
      <c r="BC75" s="73">
        <v>183</v>
      </c>
      <c r="BD75" s="73">
        <v>301</v>
      </c>
      <c r="BE75" s="73">
        <v>479</v>
      </c>
      <c r="BF75" s="73">
        <v>722</v>
      </c>
      <c r="BG75" s="73">
        <v>1045</v>
      </c>
      <c r="BH75" s="73">
        <v>1551</v>
      </c>
      <c r="BI75" s="73">
        <v>2192</v>
      </c>
      <c r="BJ75" s="73">
        <v>2999</v>
      </c>
      <c r="BK75" s="73">
        <v>2927</v>
      </c>
      <c r="BL75" s="73">
        <v>2759</v>
      </c>
      <c r="BM75" s="73">
        <v>0</v>
      </c>
      <c r="BN75" s="73">
        <v>15364</v>
      </c>
      <c r="BP75" s="88">
        <v>1968</v>
      </c>
    </row>
    <row r="76" spans="2:68">
      <c r="B76" s="88">
        <v>1969</v>
      </c>
      <c r="C76" s="73">
        <v>2</v>
      </c>
      <c r="D76" s="73">
        <v>2</v>
      </c>
      <c r="E76" s="73">
        <v>2</v>
      </c>
      <c r="F76" s="73">
        <v>5</v>
      </c>
      <c r="G76" s="73">
        <v>11</v>
      </c>
      <c r="H76" s="73">
        <v>18</v>
      </c>
      <c r="I76" s="73">
        <v>29</v>
      </c>
      <c r="J76" s="73">
        <v>54</v>
      </c>
      <c r="K76" s="73">
        <v>83</v>
      </c>
      <c r="L76" s="73">
        <v>150</v>
      </c>
      <c r="M76" s="73">
        <v>248</v>
      </c>
      <c r="N76" s="73">
        <v>373</v>
      </c>
      <c r="O76" s="73">
        <v>574</v>
      </c>
      <c r="P76" s="73">
        <v>810</v>
      </c>
      <c r="Q76" s="73">
        <v>947</v>
      </c>
      <c r="R76" s="73">
        <v>1194</v>
      </c>
      <c r="S76" s="73">
        <v>942</v>
      </c>
      <c r="T76" s="73">
        <v>794</v>
      </c>
      <c r="U76" s="73">
        <v>1</v>
      </c>
      <c r="V76" s="73">
        <v>6239</v>
      </c>
      <c r="X76" s="88">
        <v>1969</v>
      </c>
      <c r="Y76" s="73">
        <v>3</v>
      </c>
      <c r="Z76" s="73">
        <v>2</v>
      </c>
      <c r="AA76" s="73">
        <v>3</v>
      </c>
      <c r="AB76" s="73">
        <v>4</v>
      </c>
      <c r="AC76" s="73">
        <v>4</v>
      </c>
      <c r="AD76" s="73">
        <v>8</v>
      </c>
      <c r="AE76" s="73">
        <v>18</v>
      </c>
      <c r="AF76" s="73">
        <v>41</v>
      </c>
      <c r="AG76" s="73">
        <v>83</v>
      </c>
      <c r="AH76" s="73">
        <v>146</v>
      </c>
      <c r="AI76" s="73">
        <v>226</v>
      </c>
      <c r="AJ76" s="73">
        <v>275</v>
      </c>
      <c r="AK76" s="73">
        <v>446</v>
      </c>
      <c r="AL76" s="73">
        <v>710</v>
      </c>
      <c r="AM76" s="73">
        <v>1150</v>
      </c>
      <c r="AN76" s="73">
        <v>1718</v>
      </c>
      <c r="AO76" s="73">
        <v>1700</v>
      </c>
      <c r="AP76" s="73">
        <v>1856</v>
      </c>
      <c r="AQ76" s="73">
        <v>1</v>
      </c>
      <c r="AR76" s="73">
        <v>8394</v>
      </c>
      <c r="AT76" s="88">
        <v>1969</v>
      </c>
      <c r="AU76" s="73">
        <v>5</v>
      </c>
      <c r="AV76" s="73">
        <v>4</v>
      </c>
      <c r="AW76" s="73">
        <v>5</v>
      </c>
      <c r="AX76" s="73">
        <v>9</v>
      </c>
      <c r="AY76" s="73">
        <v>15</v>
      </c>
      <c r="AZ76" s="73">
        <v>26</v>
      </c>
      <c r="BA76" s="73">
        <v>47</v>
      </c>
      <c r="BB76" s="73">
        <v>95</v>
      </c>
      <c r="BC76" s="73">
        <v>166</v>
      </c>
      <c r="BD76" s="73">
        <v>296</v>
      </c>
      <c r="BE76" s="73">
        <v>474</v>
      </c>
      <c r="BF76" s="73">
        <v>648</v>
      </c>
      <c r="BG76" s="73">
        <v>1020</v>
      </c>
      <c r="BH76" s="73">
        <v>1520</v>
      </c>
      <c r="BI76" s="73">
        <v>2097</v>
      </c>
      <c r="BJ76" s="73">
        <v>2912</v>
      </c>
      <c r="BK76" s="73">
        <v>2642</v>
      </c>
      <c r="BL76" s="73">
        <v>2650</v>
      </c>
      <c r="BM76" s="73">
        <v>2</v>
      </c>
      <c r="BN76" s="73">
        <v>14633</v>
      </c>
      <c r="BP76" s="88">
        <v>1969</v>
      </c>
    </row>
    <row r="77" spans="2:68">
      <c r="B77" s="88">
        <v>1970</v>
      </c>
      <c r="C77" s="73">
        <v>5</v>
      </c>
      <c r="D77" s="73">
        <v>3</v>
      </c>
      <c r="E77" s="73">
        <v>7</v>
      </c>
      <c r="F77" s="73">
        <v>8</v>
      </c>
      <c r="G77" s="73">
        <v>9</v>
      </c>
      <c r="H77" s="73">
        <v>10</v>
      </c>
      <c r="I77" s="73">
        <v>26</v>
      </c>
      <c r="J77" s="73">
        <v>39</v>
      </c>
      <c r="K77" s="73">
        <v>75</v>
      </c>
      <c r="L77" s="73">
        <v>145</v>
      </c>
      <c r="M77" s="73">
        <v>217</v>
      </c>
      <c r="N77" s="73">
        <v>390</v>
      </c>
      <c r="O77" s="73">
        <v>564</v>
      </c>
      <c r="P77" s="73">
        <v>891</v>
      </c>
      <c r="Q77" s="73">
        <v>988</v>
      </c>
      <c r="R77" s="73">
        <v>1243</v>
      </c>
      <c r="S77" s="73">
        <v>1095</v>
      </c>
      <c r="T77" s="73">
        <v>792</v>
      </c>
      <c r="U77" s="73">
        <v>1</v>
      </c>
      <c r="V77" s="73">
        <v>6508</v>
      </c>
      <c r="X77" s="88">
        <v>1970</v>
      </c>
      <c r="Y77" s="73">
        <v>3</v>
      </c>
      <c r="Z77" s="73">
        <v>1</v>
      </c>
      <c r="AA77" s="73">
        <v>2</v>
      </c>
      <c r="AB77" s="73">
        <v>5</v>
      </c>
      <c r="AC77" s="73">
        <v>10</v>
      </c>
      <c r="AD77" s="73">
        <v>9</v>
      </c>
      <c r="AE77" s="73">
        <v>22</v>
      </c>
      <c r="AF77" s="73">
        <v>71</v>
      </c>
      <c r="AG77" s="73">
        <v>93</v>
      </c>
      <c r="AH77" s="73">
        <v>171</v>
      </c>
      <c r="AI77" s="73">
        <v>215</v>
      </c>
      <c r="AJ77" s="73">
        <v>327</v>
      </c>
      <c r="AK77" s="73">
        <v>473</v>
      </c>
      <c r="AL77" s="73">
        <v>764</v>
      </c>
      <c r="AM77" s="73">
        <v>1275</v>
      </c>
      <c r="AN77" s="73">
        <v>1771</v>
      </c>
      <c r="AO77" s="73">
        <v>1962</v>
      </c>
      <c r="AP77" s="73">
        <v>2004</v>
      </c>
      <c r="AQ77" s="73">
        <v>0</v>
      </c>
      <c r="AR77" s="73">
        <v>9178</v>
      </c>
      <c r="AT77" s="88">
        <v>1970</v>
      </c>
      <c r="AU77" s="73">
        <v>8</v>
      </c>
      <c r="AV77" s="73">
        <v>4</v>
      </c>
      <c r="AW77" s="73">
        <v>9</v>
      </c>
      <c r="AX77" s="73">
        <v>13</v>
      </c>
      <c r="AY77" s="73">
        <v>19</v>
      </c>
      <c r="AZ77" s="73">
        <v>19</v>
      </c>
      <c r="BA77" s="73">
        <v>48</v>
      </c>
      <c r="BB77" s="73">
        <v>110</v>
      </c>
      <c r="BC77" s="73">
        <v>168</v>
      </c>
      <c r="BD77" s="73">
        <v>316</v>
      </c>
      <c r="BE77" s="73">
        <v>432</v>
      </c>
      <c r="BF77" s="73">
        <v>717</v>
      </c>
      <c r="BG77" s="73">
        <v>1037</v>
      </c>
      <c r="BH77" s="73">
        <v>1655</v>
      </c>
      <c r="BI77" s="73">
        <v>2263</v>
      </c>
      <c r="BJ77" s="73">
        <v>3014</v>
      </c>
      <c r="BK77" s="73">
        <v>3057</v>
      </c>
      <c r="BL77" s="73">
        <v>2796</v>
      </c>
      <c r="BM77" s="73">
        <v>1</v>
      </c>
      <c r="BN77" s="73">
        <v>15686</v>
      </c>
      <c r="BP77" s="88">
        <v>1970</v>
      </c>
    </row>
    <row r="78" spans="2:68">
      <c r="B78" s="88">
        <v>1971</v>
      </c>
      <c r="C78" s="73">
        <v>5</v>
      </c>
      <c r="D78" s="73">
        <v>2</v>
      </c>
      <c r="E78" s="73">
        <v>2</v>
      </c>
      <c r="F78" s="73">
        <v>7</v>
      </c>
      <c r="G78" s="73">
        <v>8</v>
      </c>
      <c r="H78" s="73">
        <v>16</v>
      </c>
      <c r="I78" s="73">
        <v>20</v>
      </c>
      <c r="J78" s="73">
        <v>28</v>
      </c>
      <c r="K78" s="73">
        <v>82</v>
      </c>
      <c r="L78" s="73">
        <v>129</v>
      </c>
      <c r="M78" s="73">
        <v>219</v>
      </c>
      <c r="N78" s="73">
        <v>368</v>
      </c>
      <c r="O78" s="73">
        <v>584</v>
      </c>
      <c r="P78" s="73">
        <v>780</v>
      </c>
      <c r="Q78" s="73">
        <v>1050</v>
      </c>
      <c r="R78" s="73">
        <v>1148</v>
      </c>
      <c r="S78" s="73">
        <v>1156</v>
      </c>
      <c r="T78" s="73">
        <v>892</v>
      </c>
      <c r="U78" s="73">
        <v>1</v>
      </c>
      <c r="V78" s="73">
        <v>6497</v>
      </c>
      <c r="X78" s="88">
        <v>1971</v>
      </c>
      <c r="Y78" s="73">
        <v>5</v>
      </c>
      <c r="Z78" s="73">
        <v>2</v>
      </c>
      <c r="AA78" s="73">
        <v>0</v>
      </c>
      <c r="AB78" s="73">
        <v>8</v>
      </c>
      <c r="AC78" s="73">
        <v>6</v>
      </c>
      <c r="AD78" s="73">
        <v>15</v>
      </c>
      <c r="AE78" s="73">
        <v>26</v>
      </c>
      <c r="AF78" s="73">
        <v>41</v>
      </c>
      <c r="AG78" s="73">
        <v>100</v>
      </c>
      <c r="AH78" s="73">
        <v>171</v>
      </c>
      <c r="AI78" s="73">
        <v>213</v>
      </c>
      <c r="AJ78" s="73">
        <v>302</v>
      </c>
      <c r="AK78" s="73">
        <v>453</v>
      </c>
      <c r="AL78" s="73">
        <v>663</v>
      </c>
      <c r="AM78" s="73">
        <v>1203</v>
      </c>
      <c r="AN78" s="73">
        <v>1819</v>
      </c>
      <c r="AO78" s="73">
        <v>2025</v>
      </c>
      <c r="AP78" s="73">
        <v>2181</v>
      </c>
      <c r="AQ78" s="73">
        <v>1</v>
      </c>
      <c r="AR78" s="73">
        <v>9234</v>
      </c>
      <c r="AT78" s="88">
        <v>1971</v>
      </c>
      <c r="AU78" s="73">
        <v>10</v>
      </c>
      <c r="AV78" s="73">
        <v>4</v>
      </c>
      <c r="AW78" s="73">
        <v>2</v>
      </c>
      <c r="AX78" s="73">
        <v>15</v>
      </c>
      <c r="AY78" s="73">
        <v>14</v>
      </c>
      <c r="AZ78" s="73">
        <v>31</v>
      </c>
      <c r="BA78" s="73">
        <v>46</v>
      </c>
      <c r="BB78" s="73">
        <v>69</v>
      </c>
      <c r="BC78" s="73">
        <v>182</v>
      </c>
      <c r="BD78" s="73">
        <v>300</v>
      </c>
      <c r="BE78" s="73">
        <v>432</v>
      </c>
      <c r="BF78" s="73">
        <v>670</v>
      </c>
      <c r="BG78" s="73">
        <v>1037</v>
      </c>
      <c r="BH78" s="73">
        <v>1443</v>
      </c>
      <c r="BI78" s="73">
        <v>2253</v>
      </c>
      <c r="BJ78" s="73">
        <v>2967</v>
      </c>
      <c r="BK78" s="73">
        <v>3181</v>
      </c>
      <c r="BL78" s="73">
        <v>3073</v>
      </c>
      <c r="BM78" s="73">
        <v>2</v>
      </c>
      <c r="BN78" s="73">
        <v>15731</v>
      </c>
      <c r="BP78" s="88">
        <v>1971</v>
      </c>
    </row>
    <row r="79" spans="2:68">
      <c r="B79" s="88">
        <v>1972</v>
      </c>
      <c r="C79" s="73">
        <v>9</v>
      </c>
      <c r="D79" s="73">
        <v>0</v>
      </c>
      <c r="E79" s="73">
        <v>4</v>
      </c>
      <c r="F79" s="73">
        <v>12</v>
      </c>
      <c r="G79" s="73">
        <v>10</v>
      </c>
      <c r="H79" s="73">
        <v>3</v>
      </c>
      <c r="I79" s="73">
        <v>19</v>
      </c>
      <c r="J79" s="73">
        <v>40</v>
      </c>
      <c r="K79" s="73">
        <v>84</v>
      </c>
      <c r="L79" s="73">
        <v>149</v>
      </c>
      <c r="M79" s="73">
        <v>223</v>
      </c>
      <c r="N79" s="73">
        <v>356</v>
      </c>
      <c r="O79" s="73">
        <v>603</v>
      </c>
      <c r="P79" s="73">
        <v>806</v>
      </c>
      <c r="Q79" s="73">
        <v>1066</v>
      </c>
      <c r="R79" s="73">
        <v>1162</v>
      </c>
      <c r="S79" s="73">
        <v>1129</v>
      </c>
      <c r="T79" s="73">
        <v>946</v>
      </c>
      <c r="U79" s="73">
        <v>0</v>
      </c>
      <c r="V79" s="73">
        <v>6621</v>
      </c>
      <c r="X79" s="88">
        <v>1972</v>
      </c>
      <c r="Y79" s="73">
        <v>1</v>
      </c>
      <c r="Z79" s="73">
        <v>1</v>
      </c>
      <c r="AA79" s="73">
        <v>2</v>
      </c>
      <c r="AB79" s="73">
        <v>6</v>
      </c>
      <c r="AC79" s="73">
        <v>6</v>
      </c>
      <c r="AD79" s="73">
        <v>9</v>
      </c>
      <c r="AE79" s="73">
        <v>28</v>
      </c>
      <c r="AF79" s="73">
        <v>52</v>
      </c>
      <c r="AG79" s="73">
        <v>90</v>
      </c>
      <c r="AH79" s="73">
        <v>143</v>
      </c>
      <c r="AI79" s="73">
        <v>225</v>
      </c>
      <c r="AJ79" s="73">
        <v>311</v>
      </c>
      <c r="AK79" s="73">
        <v>437</v>
      </c>
      <c r="AL79" s="73">
        <v>713</v>
      </c>
      <c r="AM79" s="73">
        <v>1164</v>
      </c>
      <c r="AN79" s="73">
        <v>1695</v>
      </c>
      <c r="AO79" s="73">
        <v>1977</v>
      </c>
      <c r="AP79" s="73">
        <v>2288</v>
      </c>
      <c r="AQ79" s="73">
        <v>0</v>
      </c>
      <c r="AR79" s="73">
        <v>9148</v>
      </c>
      <c r="AT79" s="88">
        <v>1972</v>
      </c>
      <c r="AU79" s="73">
        <v>10</v>
      </c>
      <c r="AV79" s="73">
        <v>1</v>
      </c>
      <c r="AW79" s="73">
        <v>6</v>
      </c>
      <c r="AX79" s="73">
        <v>18</v>
      </c>
      <c r="AY79" s="73">
        <v>16</v>
      </c>
      <c r="AZ79" s="73">
        <v>12</v>
      </c>
      <c r="BA79" s="73">
        <v>47</v>
      </c>
      <c r="BB79" s="73">
        <v>92</v>
      </c>
      <c r="BC79" s="73">
        <v>174</v>
      </c>
      <c r="BD79" s="73">
        <v>292</v>
      </c>
      <c r="BE79" s="73">
        <v>448</v>
      </c>
      <c r="BF79" s="73">
        <v>667</v>
      </c>
      <c r="BG79" s="73">
        <v>1040</v>
      </c>
      <c r="BH79" s="73">
        <v>1519</v>
      </c>
      <c r="BI79" s="73">
        <v>2230</v>
      </c>
      <c r="BJ79" s="73">
        <v>2857</v>
      </c>
      <c r="BK79" s="73">
        <v>3106</v>
      </c>
      <c r="BL79" s="73">
        <v>3234</v>
      </c>
      <c r="BM79" s="73">
        <v>0</v>
      </c>
      <c r="BN79" s="73">
        <v>15769</v>
      </c>
      <c r="BP79" s="88">
        <v>1972</v>
      </c>
    </row>
    <row r="80" spans="2:68">
      <c r="B80" s="88">
        <v>1973</v>
      </c>
      <c r="C80" s="73">
        <v>4</v>
      </c>
      <c r="D80" s="73">
        <v>0</v>
      </c>
      <c r="E80" s="73">
        <v>3</v>
      </c>
      <c r="F80" s="73">
        <v>5</v>
      </c>
      <c r="G80" s="73">
        <v>9</v>
      </c>
      <c r="H80" s="73">
        <v>19</v>
      </c>
      <c r="I80" s="73">
        <v>12</v>
      </c>
      <c r="J80" s="73">
        <v>39</v>
      </c>
      <c r="K80" s="73">
        <v>80</v>
      </c>
      <c r="L80" s="73">
        <v>166</v>
      </c>
      <c r="M80" s="73">
        <v>252</v>
      </c>
      <c r="N80" s="73">
        <v>356</v>
      </c>
      <c r="O80" s="73">
        <v>582</v>
      </c>
      <c r="P80" s="73">
        <v>842</v>
      </c>
      <c r="Q80" s="73">
        <v>1115</v>
      </c>
      <c r="R80" s="73">
        <v>1165</v>
      </c>
      <c r="S80" s="73">
        <v>1069</v>
      </c>
      <c r="T80" s="73">
        <v>863</v>
      </c>
      <c r="U80" s="73">
        <v>0</v>
      </c>
      <c r="V80" s="73">
        <v>6581</v>
      </c>
      <c r="X80" s="88">
        <v>1973</v>
      </c>
      <c r="Y80" s="73">
        <v>5</v>
      </c>
      <c r="Z80" s="73">
        <v>3</v>
      </c>
      <c r="AA80" s="73">
        <v>5</v>
      </c>
      <c r="AB80" s="73">
        <v>4</v>
      </c>
      <c r="AC80" s="73">
        <v>8</v>
      </c>
      <c r="AD80" s="73">
        <v>12</v>
      </c>
      <c r="AE80" s="73">
        <v>21</v>
      </c>
      <c r="AF80" s="73">
        <v>47</v>
      </c>
      <c r="AG80" s="73">
        <v>83</v>
      </c>
      <c r="AH80" s="73">
        <v>176</v>
      </c>
      <c r="AI80" s="73">
        <v>177</v>
      </c>
      <c r="AJ80" s="73">
        <v>304</v>
      </c>
      <c r="AK80" s="73">
        <v>437</v>
      </c>
      <c r="AL80" s="73">
        <v>644</v>
      </c>
      <c r="AM80" s="73">
        <v>1155</v>
      </c>
      <c r="AN80" s="73">
        <v>1682</v>
      </c>
      <c r="AO80" s="73">
        <v>2109</v>
      </c>
      <c r="AP80" s="73">
        <v>2477</v>
      </c>
      <c r="AQ80" s="73">
        <v>2</v>
      </c>
      <c r="AR80" s="73">
        <v>9351</v>
      </c>
      <c r="AT80" s="88">
        <v>1973</v>
      </c>
      <c r="AU80" s="73">
        <v>9</v>
      </c>
      <c r="AV80" s="73">
        <v>3</v>
      </c>
      <c r="AW80" s="73">
        <v>8</v>
      </c>
      <c r="AX80" s="73">
        <v>9</v>
      </c>
      <c r="AY80" s="73">
        <v>17</v>
      </c>
      <c r="AZ80" s="73">
        <v>31</v>
      </c>
      <c r="BA80" s="73">
        <v>33</v>
      </c>
      <c r="BB80" s="73">
        <v>86</v>
      </c>
      <c r="BC80" s="73">
        <v>163</v>
      </c>
      <c r="BD80" s="73">
        <v>342</v>
      </c>
      <c r="BE80" s="73">
        <v>429</v>
      </c>
      <c r="BF80" s="73">
        <v>660</v>
      </c>
      <c r="BG80" s="73">
        <v>1019</v>
      </c>
      <c r="BH80" s="73">
        <v>1486</v>
      </c>
      <c r="BI80" s="73">
        <v>2270</v>
      </c>
      <c r="BJ80" s="73">
        <v>2847</v>
      </c>
      <c r="BK80" s="73">
        <v>3178</v>
      </c>
      <c r="BL80" s="73">
        <v>3340</v>
      </c>
      <c r="BM80" s="73">
        <v>2</v>
      </c>
      <c r="BN80" s="73">
        <v>15932</v>
      </c>
      <c r="BP80" s="88">
        <v>1973</v>
      </c>
    </row>
    <row r="81" spans="2:68">
      <c r="B81" s="88">
        <v>1974</v>
      </c>
      <c r="C81" s="73">
        <v>2</v>
      </c>
      <c r="D81" s="73">
        <v>3</v>
      </c>
      <c r="E81" s="73">
        <v>0</v>
      </c>
      <c r="F81" s="73">
        <v>3</v>
      </c>
      <c r="G81" s="73">
        <v>7</v>
      </c>
      <c r="H81" s="73">
        <v>11</v>
      </c>
      <c r="I81" s="73">
        <v>24</v>
      </c>
      <c r="J81" s="73">
        <v>39</v>
      </c>
      <c r="K81" s="73">
        <v>66</v>
      </c>
      <c r="L81" s="73">
        <v>147</v>
      </c>
      <c r="M81" s="73">
        <v>237</v>
      </c>
      <c r="N81" s="73">
        <v>356</v>
      </c>
      <c r="O81" s="73">
        <v>628</v>
      </c>
      <c r="P81" s="73">
        <v>844</v>
      </c>
      <c r="Q81" s="73">
        <v>1058</v>
      </c>
      <c r="R81" s="73">
        <v>1139</v>
      </c>
      <c r="S81" s="73">
        <v>1051</v>
      </c>
      <c r="T81" s="73">
        <v>1086</v>
      </c>
      <c r="U81" s="73">
        <v>1</v>
      </c>
      <c r="V81" s="73">
        <v>6702</v>
      </c>
      <c r="X81" s="88">
        <v>1974</v>
      </c>
      <c r="Y81" s="73">
        <v>1</v>
      </c>
      <c r="Z81" s="73">
        <v>0</v>
      </c>
      <c r="AA81" s="73">
        <v>2</v>
      </c>
      <c r="AB81" s="73">
        <v>2</v>
      </c>
      <c r="AC81" s="73">
        <v>6</v>
      </c>
      <c r="AD81" s="73">
        <v>14</v>
      </c>
      <c r="AE81" s="73">
        <v>36</v>
      </c>
      <c r="AF81" s="73">
        <v>44</v>
      </c>
      <c r="AG81" s="73">
        <v>69</v>
      </c>
      <c r="AH81" s="73">
        <v>166</v>
      </c>
      <c r="AI81" s="73">
        <v>215</v>
      </c>
      <c r="AJ81" s="73">
        <v>294</v>
      </c>
      <c r="AK81" s="73">
        <v>467</v>
      </c>
      <c r="AL81" s="73">
        <v>735</v>
      </c>
      <c r="AM81" s="73">
        <v>1155</v>
      </c>
      <c r="AN81" s="73">
        <v>1709</v>
      </c>
      <c r="AO81" s="73">
        <v>2151</v>
      </c>
      <c r="AP81" s="73">
        <v>2591</v>
      </c>
      <c r="AQ81" s="73">
        <v>1</v>
      </c>
      <c r="AR81" s="73">
        <v>9658</v>
      </c>
      <c r="AT81" s="88">
        <v>1974</v>
      </c>
      <c r="AU81" s="73">
        <v>3</v>
      </c>
      <c r="AV81" s="73">
        <v>3</v>
      </c>
      <c r="AW81" s="73">
        <v>2</v>
      </c>
      <c r="AX81" s="73">
        <v>5</v>
      </c>
      <c r="AY81" s="73">
        <v>13</v>
      </c>
      <c r="AZ81" s="73">
        <v>25</v>
      </c>
      <c r="BA81" s="73">
        <v>60</v>
      </c>
      <c r="BB81" s="73">
        <v>83</v>
      </c>
      <c r="BC81" s="73">
        <v>135</v>
      </c>
      <c r="BD81" s="73">
        <v>313</v>
      </c>
      <c r="BE81" s="73">
        <v>452</v>
      </c>
      <c r="BF81" s="73">
        <v>650</v>
      </c>
      <c r="BG81" s="73">
        <v>1095</v>
      </c>
      <c r="BH81" s="73">
        <v>1579</v>
      </c>
      <c r="BI81" s="73">
        <v>2213</v>
      </c>
      <c r="BJ81" s="73">
        <v>2848</v>
      </c>
      <c r="BK81" s="73">
        <v>3202</v>
      </c>
      <c r="BL81" s="73">
        <v>3677</v>
      </c>
      <c r="BM81" s="73">
        <v>2</v>
      </c>
      <c r="BN81" s="73">
        <v>16360</v>
      </c>
      <c r="BP81" s="88">
        <v>1974</v>
      </c>
    </row>
    <row r="82" spans="2:68">
      <c r="B82" s="88">
        <v>1975</v>
      </c>
      <c r="C82" s="73">
        <v>3</v>
      </c>
      <c r="D82" s="73">
        <v>1</v>
      </c>
      <c r="E82" s="73">
        <v>4</v>
      </c>
      <c r="F82" s="73">
        <v>11</v>
      </c>
      <c r="G82" s="73">
        <v>15</v>
      </c>
      <c r="H82" s="73">
        <v>12</v>
      </c>
      <c r="I82" s="73">
        <v>19</v>
      </c>
      <c r="J82" s="73">
        <v>42</v>
      </c>
      <c r="K82" s="73">
        <v>61</v>
      </c>
      <c r="L82" s="73">
        <v>137</v>
      </c>
      <c r="M82" s="73">
        <v>265</v>
      </c>
      <c r="N82" s="73">
        <v>363</v>
      </c>
      <c r="O82" s="73">
        <v>578</v>
      </c>
      <c r="P82" s="73">
        <v>751</v>
      </c>
      <c r="Q82" s="73">
        <v>1072</v>
      </c>
      <c r="R82" s="73">
        <v>1052</v>
      </c>
      <c r="S82" s="73">
        <v>957</v>
      </c>
      <c r="T82" s="73">
        <v>895</v>
      </c>
      <c r="U82" s="73">
        <v>1</v>
      </c>
      <c r="V82" s="73">
        <v>6239</v>
      </c>
      <c r="X82" s="88">
        <v>1975</v>
      </c>
      <c r="Y82" s="73">
        <v>4</v>
      </c>
      <c r="Z82" s="73">
        <v>4</v>
      </c>
      <c r="AA82" s="73">
        <v>3</v>
      </c>
      <c r="AB82" s="73">
        <v>8</v>
      </c>
      <c r="AC82" s="73">
        <v>10</v>
      </c>
      <c r="AD82" s="73">
        <v>10</v>
      </c>
      <c r="AE82" s="73">
        <v>22</v>
      </c>
      <c r="AF82" s="73">
        <v>42</v>
      </c>
      <c r="AG82" s="73">
        <v>73</v>
      </c>
      <c r="AH82" s="73">
        <v>143</v>
      </c>
      <c r="AI82" s="73">
        <v>213</v>
      </c>
      <c r="AJ82" s="73">
        <v>279</v>
      </c>
      <c r="AK82" s="73">
        <v>439</v>
      </c>
      <c r="AL82" s="73">
        <v>665</v>
      </c>
      <c r="AM82" s="73">
        <v>1106</v>
      </c>
      <c r="AN82" s="73">
        <v>1614</v>
      </c>
      <c r="AO82" s="73">
        <v>2007</v>
      </c>
      <c r="AP82" s="73">
        <v>2455</v>
      </c>
      <c r="AQ82" s="73">
        <v>0</v>
      </c>
      <c r="AR82" s="73">
        <v>9097</v>
      </c>
      <c r="AT82" s="88">
        <v>1975</v>
      </c>
      <c r="AU82" s="73">
        <v>7</v>
      </c>
      <c r="AV82" s="73">
        <v>5</v>
      </c>
      <c r="AW82" s="73">
        <v>7</v>
      </c>
      <c r="AX82" s="73">
        <v>19</v>
      </c>
      <c r="AY82" s="73">
        <v>25</v>
      </c>
      <c r="AZ82" s="73">
        <v>22</v>
      </c>
      <c r="BA82" s="73">
        <v>41</v>
      </c>
      <c r="BB82" s="73">
        <v>84</v>
      </c>
      <c r="BC82" s="73">
        <v>134</v>
      </c>
      <c r="BD82" s="73">
        <v>280</v>
      </c>
      <c r="BE82" s="73">
        <v>478</v>
      </c>
      <c r="BF82" s="73">
        <v>642</v>
      </c>
      <c r="BG82" s="73">
        <v>1017</v>
      </c>
      <c r="BH82" s="73">
        <v>1416</v>
      </c>
      <c r="BI82" s="73">
        <v>2178</v>
      </c>
      <c r="BJ82" s="73">
        <v>2666</v>
      </c>
      <c r="BK82" s="73">
        <v>2964</v>
      </c>
      <c r="BL82" s="73">
        <v>3350</v>
      </c>
      <c r="BM82" s="73">
        <v>1</v>
      </c>
      <c r="BN82" s="73">
        <v>15336</v>
      </c>
      <c r="BP82" s="88">
        <v>1975</v>
      </c>
    </row>
    <row r="83" spans="2:68">
      <c r="B83" s="88">
        <v>1976</v>
      </c>
      <c r="C83" s="73">
        <v>0</v>
      </c>
      <c r="D83" s="73">
        <v>1</v>
      </c>
      <c r="E83" s="73">
        <v>3</v>
      </c>
      <c r="F83" s="73">
        <v>7</v>
      </c>
      <c r="G83" s="73">
        <v>7</v>
      </c>
      <c r="H83" s="73">
        <v>14</v>
      </c>
      <c r="I83" s="73">
        <v>23</v>
      </c>
      <c r="J83" s="73">
        <v>33</v>
      </c>
      <c r="K83" s="73">
        <v>62</v>
      </c>
      <c r="L83" s="73">
        <v>125</v>
      </c>
      <c r="M83" s="73">
        <v>242</v>
      </c>
      <c r="N83" s="73">
        <v>341</v>
      </c>
      <c r="O83" s="73">
        <v>493</v>
      </c>
      <c r="P83" s="73">
        <v>766</v>
      </c>
      <c r="Q83" s="73">
        <v>1037</v>
      </c>
      <c r="R83" s="73">
        <v>1110</v>
      </c>
      <c r="S83" s="73">
        <v>981</v>
      </c>
      <c r="T83" s="73">
        <v>1000</v>
      </c>
      <c r="U83" s="73">
        <v>0</v>
      </c>
      <c r="V83" s="73">
        <v>6245</v>
      </c>
      <c r="X83" s="88">
        <v>1976</v>
      </c>
      <c r="Y83" s="73">
        <v>2</v>
      </c>
      <c r="Z83" s="73">
        <v>0</v>
      </c>
      <c r="AA83" s="73">
        <v>3</v>
      </c>
      <c r="AB83" s="73">
        <v>3</v>
      </c>
      <c r="AC83" s="73">
        <v>8</v>
      </c>
      <c r="AD83" s="73">
        <v>10</v>
      </c>
      <c r="AE83" s="73">
        <v>21</v>
      </c>
      <c r="AF83" s="73">
        <v>50</v>
      </c>
      <c r="AG83" s="73">
        <v>58</v>
      </c>
      <c r="AH83" s="73">
        <v>123</v>
      </c>
      <c r="AI83" s="73">
        <v>179</v>
      </c>
      <c r="AJ83" s="73">
        <v>274</v>
      </c>
      <c r="AK83" s="73">
        <v>439</v>
      </c>
      <c r="AL83" s="73">
        <v>667</v>
      </c>
      <c r="AM83" s="73">
        <v>1031</v>
      </c>
      <c r="AN83" s="73">
        <v>1600</v>
      </c>
      <c r="AO83" s="73">
        <v>1962</v>
      </c>
      <c r="AP83" s="73">
        <v>2591</v>
      </c>
      <c r="AQ83" s="73">
        <v>1</v>
      </c>
      <c r="AR83" s="73">
        <v>9022</v>
      </c>
      <c r="AT83" s="88">
        <v>1976</v>
      </c>
      <c r="AU83" s="73">
        <v>2</v>
      </c>
      <c r="AV83" s="73">
        <v>1</v>
      </c>
      <c r="AW83" s="73">
        <v>6</v>
      </c>
      <c r="AX83" s="73">
        <v>10</v>
      </c>
      <c r="AY83" s="73">
        <v>15</v>
      </c>
      <c r="AZ83" s="73">
        <v>24</v>
      </c>
      <c r="BA83" s="73">
        <v>44</v>
      </c>
      <c r="BB83" s="73">
        <v>83</v>
      </c>
      <c r="BC83" s="73">
        <v>120</v>
      </c>
      <c r="BD83" s="73">
        <v>248</v>
      </c>
      <c r="BE83" s="73">
        <v>421</v>
      </c>
      <c r="BF83" s="73">
        <v>615</v>
      </c>
      <c r="BG83" s="73">
        <v>932</v>
      </c>
      <c r="BH83" s="73">
        <v>1433</v>
      </c>
      <c r="BI83" s="73">
        <v>2068</v>
      </c>
      <c r="BJ83" s="73">
        <v>2710</v>
      </c>
      <c r="BK83" s="73">
        <v>2943</v>
      </c>
      <c r="BL83" s="73">
        <v>3591</v>
      </c>
      <c r="BM83" s="73">
        <v>1</v>
      </c>
      <c r="BN83" s="73">
        <v>15267</v>
      </c>
      <c r="BP83" s="88">
        <v>1976</v>
      </c>
    </row>
    <row r="84" spans="2:68">
      <c r="B84" s="88">
        <v>1977</v>
      </c>
      <c r="C84" s="73">
        <v>0</v>
      </c>
      <c r="D84" s="73">
        <v>1</v>
      </c>
      <c r="E84" s="73">
        <v>3</v>
      </c>
      <c r="F84" s="73">
        <v>11</v>
      </c>
      <c r="G84" s="73">
        <v>7</v>
      </c>
      <c r="H84" s="73">
        <v>23</v>
      </c>
      <c r="I84" s="73">
        <v>20</v>
      </c>
      <c r="J84" s="73">
        <v>36</v>
      </c>
      <c r="K84" s="73">
        <v>66</v>
      </c>
      <c r="L84" s="73">
        <v>109</v>
      </c>
      <c r="M84" s="73">
        <v>201</v>
      </c>
      <c r="N84" s="73">
        <v>286</v>
      </c>
      <c r="O84" s="73">
        <v>457</v>
      </c>
      <c r="P84" s="73">
        <v>796</v>
      </c>
      <c r="Q84" s="73">
        <v>954</v>
      </c>
      <c r="R84" s="73">
        <v>1088</v>
      </c>
      <c r="S84" s="73">
        <v>871</v>
      </c>
      <c r="T84" s="73">
        <v>938</v>
      </c>
      <c r="U84" s="73">
        <v>0</v>
      </c>
      <c r="V84" s="73">
        <v>5867</v>
      </c>
      <c r="X84" s="88">
        <v>1977</v>
      </c>
      <c r="Y84" s="73">
        <v>1</v>
      </c>
      <c r="Z84" s="73">
        <v>0</v>
      </c>
      <c r="AA84" s="73">
        <v>3</v>
      </c>
      <c r="AB84" s="73">
        <v>6</v>
      </c>
      <c r="AC84" s="73">
        <v>2</v>
      </c>
      <c r="AD84" s="73">
        <v>17</v>
      </c>
      <c r="AE84" s="73">
        <v>25</v>
      </c>
      <c r="AF84" s="73">
        <v>48</v>
      </c>
      <c r="AG84" s="73">
        <v>79</v>
      </c>
      <c r="AH84" s="73">
        <v>109</v>
      </c>
      <c r="AI84" s="73">
        <v>189</v>
      </c>
      <c r="AJ84" s="73">
        <v>241</v>
      </c>
      <c r="AK84" s="73">
        <v>395</v>
      </c>
      <c r="AL84" s="73">
        <v>651</v>
      </c>
      <c r="AM84" s="73">
        <v>997</v>
      </c>
      <c r="AN84" s="73">
        <v>1500</v>
      </c>
      <c r="AO84" s="73">
        <v>1855</v>
      </c>
      <c r="AP84" s="73">
        <v>2551</v>
      </c>
      <c r="AQ84" s="73">
        <v>0</v>
      </c>
      <c r="AR84" s="73">
        <v>8669</v>
      </c>
      <c r="AT84" s="88">
        <v>1977</v>
      </c>
      <c r="AU84" s="73">
        <v>1</v>
      </c>
      <c r="AV84" s="73">
        <v>1</v>
      </c>
      <c r="AW84" s="73">
        <v>6</v>
      </c>
      <c r="AX84" s="73">
        <v>17</v>
      </c>
      <c r="AY84" s="73">
        <v>9</v>
      </c>
      <c r="AZ84" s="73">
        <v>40</v>
      </c>
      <c r="BA84" s="73">
        <v>45</v>
      </c>
      <c r="BB84" s="73">
        <v>84</v>
      </c>
      <c r="BC84" s="73">
        <v>145</v>
      </c>
      <c r="BD84" s="73">
        <v>218</v>
      </c>
      <c r="BE84" s="73">
        <v>390</v>
      </c>
      <c r="BF84" s="73">
        <v>527</v>
      </c>
      <c r="BG84" s="73">
        <v>852</v>
      </c>
      <c r="BH84" s="73">
        <v>1447</v>
      </c>
      <c r="BI84" s="73">
        <v>1951</v>
      </c>
      <c r="BJ84" s="73">
        <v>2588</v>
      </c>
      <c r="BK84" s="73">
        <v>2726</v>
      </c>
      <c r="BL84" s="73">
        <v>3489</v>
      </c>
      <c r="BM84" s="73">
        <v>0</v>
      </c>
      <c r="BN84" s="73">
        <v>14536</v>
      </c>
      <c r="BP84" s="88">
        <v>1977</v>
      </c>
    </row>
    <row r="85" spans="2:68">
      <c r="B85" s="88">
        <v>1978</v>
      </c>
      <c r="C85" s="73">
        <v>1</v>
      </c>
      <c r="D85" s="73">
        <v>1</v>
      </c>
      <c r="E85" s="73">
        <v>4</v>
      </c>
      <c r="F85" s="73">
        <v>7</v>
      </c>
      <c r="G85" s="73">
        <v>13</v>
      </c>
      <c r="H85" s="73">
        <v>15</v>
      </c>
      <c r="I85" s="73">
        <v>16</v>
      </c>
      <c r="J85" s="73">
        <v>32</v>
      </c>
      <c r="K85" s="73">
        <v>58</v>
      </c>
      <c r="L85" s="73">
        <v>91</v>
      </c>
      <c r="M85" s="73">
        <v>186</v>
      </c>
      <c r="N85" s="73">
        <v>309</v>
      </c>
      <c r="O85" s="73">
        <v>488</v>
      </c>
      <c r="P85" s="73">
        <v>783</v>
      </c>
      <c r="Q85" s="73">
        <v>939</v>
      </c>
      <c r="R85" s="73">
        <v>1124</v>
      </c>
      <c r="S85" s="73">
        <v>867</v>
      </c>
      <c r="T85" s="73">
        <v>886</v>
      </c>
      <c r="U85" s="73">
        <v>1</v>
      </c>
      <c r="V85" s="73">
        <v>5821</v>
      </c>
      <c r="X85" s="88">
        <v>1978</v>
      </c>
      <c r="Y85" s="73">
        <v>1</v>
      </c>
      <c r="Z85" s="73">
        <v>1</v>
      </c>
      <c r="AA85" s="73">
        <v>2</v>
      </c>
      <c r="AB85" s="73">
        <v>5</v>
      </c>
      <c r="AC85" s="73">
        <v>5</v>
      </c>
      <c r="AD85" s="73">
        <v>13</v>
      </c>
      <c r="AE85" s="73">
        <v>24</v>
      </c>
      <c r="AF85" s="73">
        <v>41</v>
      </c>
      <c r="AG85" s="73">
        <v>72</v>
      </c>
      <c r="AH85" s="73">
        <v>107</v>
      </c>
      <c r="AI85" s="73">
        <v>167</v>
      </c>
      <c r="AJ85" s="73">
        <v>241</v>
      </c>
      <c r="AK85" s="73">
        <v>372</v>
      </c>
      <c r="AL85" s="73">
        <v>608</v>
      </c>
      <c r="AM85" s="73">
        <v>922</v>
      </c>
      <c r="AN85" s="73">
        <v>1413</v>
      </c>
      <c r="AO85" s="73">
        <v>1790</v>
      </c>
      <c r="AP85" s="73">
        <v>2544</v>
      </c>
      <c r="AQ85" s="73">
        <v>0</v>
      </c>
      <c r="AR85" s="73">
        <v>8328</v>
      </c>
      <c r="AT85" s="88">
        <v>1978</v>
      </c>
      <c r="AU85" s="73">
        <v>2</v>
      </c>
      <c r="AV85" s="73">
        <v>2</v>
      </c>
      <c r="AW85" s="73">
        <v>6</v>
      </c>
      <c r="AX85" s="73">
        <v>12</v>
      </c>
      <c r="AY85" s="73">
        <v>18</v>
      </c>
      <c r="AZ85" s="73">
        <v>28</v>
      </c>
      <c r="BA85" s="73">
        <v>40</v>
      </c>
      <c r="BB85" s="73">
        <v>73</v>
      </c>
      <c r="BC85" s="73">
        <v>130</v>
      </c>
      <c r="BD85" s="73">
        <v>198</v>
      </c>
      <c r="BE85" s="73">
        <v>353</v>
      </c>
      <c r="BF85" s="73">
        <v>550</v>
      </c>
      <c r="BG85" s="73">
        <v>860</v>
      </c>
      <c r="BH85" s="73">
        <v>1391</v>
      </c>
      <c r="BI85" s="73">
        <v>1861</v>
      </c>
      <c r="BJ85" s="73">
        <v>2537</v>
      </c>
      <c r="BK85" s="73">
        <v>2657</v>
      </c>
      <c r="BL85" s="73">
        <v>3430</v>
      </c>
      <c r="BM85" s="73">
        <v>1</v>
      </c>
      <c r="BN85" s="73">
        <v>14149</v>
      </c>
      <c r="BP85" s="88">
        <v>1978</v>
      </c>
    </row>
    <row r="86" spans="2:68">
      <c r="B86" s="89">
        <v>1979</v>
      </c>
      <c r="C86" s="73">
        <v>1</v>
      </c>
      <c r="D86" s="73">
        <v>3</v>
      </c>
      <c r="E86" s="73">
        <v>3</v>
      </c>
      <c r="F86" s="73">
        <v>10</v>
      </c>
      <c r="G86" s="73">
        <v>11</v>
      </c>
      <c r="H86" s="73">
        <v>17</v>
      </c>
      <c r="I86" s="73">
        <v>16</v>
      </c>
      <c r="J86" s="73">
        <v>35</v>
      </c>
      <c r="K86" s="73">
        <v>70</v>
      </c>
      <c r="L86" s="73">
        <v>107</v>
      </c>
      <c r="M86" s="73">
        <v>195</v>
      </c>
      <c r="N86" s="73">
        <v>309</v>
      </c>
      <c r="O86" s="73">
        <v>446</v>
      </c>
      <c r="P86" s="73">
        <v>717</v>
      </c>
      <c r="Q86" s="73">
        <v>902</v>
      </c>
      <c r="R86" s="73">
        <v>1015</v>
      </c>
      <c r="S86" s="73">
        <v>795</v>
      </c>
      <c r="T86" s="73">
        <v>909</v>
      </c>
      <c r="U86" s="73">
        <v>0</v>
      </c>
      <c r="V86" s="73">
        <v>5561</v>
      </c>
      <c r="X86" s="89">
        <v>1979</v>
      </c>
      <c r="Y86" s="73">
        <v>0</v>
      </c>
      <c r="Z86" s="73">
        <v>1</v>
      </c>
      <c r="AA86" s="73">
        <v>0</v>
      </c>
      <c r="AB86" s="73">
        <v>6</v>
      </c>
      <c r="AC86" s="73">
        <v>10</v>
      </c>
      <c r="AD86" s="73">
        <v>14</v>
      </c>
      <c r="AE86" s="73">
        <v>26</v>
      </c>
      <c r="AF86" s="73">
        <v>27</v>
      </c>
      <c r="AG86" s="73">
        <v>58</v>
      </c>
      <c r="AH86" s="73">
        <v>87</v>
      </c>
      <c r="AI86" s="73">
        <v>157</v>
      </c>
      <c r="AJ86" s="73">
        <v>239</v>
      </c>
      <c r="AK86" s="73">
        <v>350</v>
      </c>
      <c r="AL86" s="73">
        <v>557</v>
      </c>
      <c r="AM86" s="73">
        <v>880</v>
      </c>
      <c r="AN86" s="73">
        <v>1305</v>
      </c>
      <c r="AO86" s="73">
        <v>1695</v>
      </c>
      <c r="AP86" s="73">
        <v>2459</v>
      </c>
      <c r="AQ86" s="73">
        <v>0</v>
      </c>
      <c r="AR86" s="73">
        <v>7871</v>
      </c>
      <c r="AT86" s="89">
        <v>1979</v>
      </c>
      <c r="AU86" s="73">
        <v>1</v>
      </c>
      <c r="AV86" s="73">
        <v>4</v>
      </c>
      <c r="AW86" s="73">
        <v>3</v>
      </c>
      <c r="AX86" s="73">
        <v>16</v>
      </c>
      <c r="AY86" s="73">
        <v>21</v>
      </c>
      <c r="AZ86" s="73">
        <v>31</v>
      </c>
      <c r="BA86" s="73">
        <v>42</v>
      </c>
      <c r="BB86" s="73">
        <v>62</v>
      </c>
      <c r="BC86" s="73">
        <v>128</v>
      </c>
      <c r="BD86" s="73">
        <v>194</v>
      </c>
      <c r="BE86" s="73">
        <v>352</v>
      </c>
      <c r="BF86" s="73">
        <v>548</v>
      </c>
      <c r="BG86" s="73">
        <v>796</v>
      </c>
      <c r="BH86" s="73">
        <v>1274</v>
      </c>
      <c r="BI86" s="73">
        <v>1782</v>
      </c>
      <c r="BJ86" s="73">
        <v>2320</v>
      </c>
      <c r="BK86" s="73">
        <v>2490</v>
      </c>
      <c r="BL86" s="73">
        <v>3368</v>
      </c>
      <c r="BM86" s="73">
        <v>0</v>
      </c>
      <c r="BN86" s="73">
        <v>13432</v>
      </c>
      <c r="BP86" s="89">
        <v>1979</v>
      </c>
    </row>
    <row r="87" spans="2:68">
      <c r="B87" s="89">
        <v>1980</v>
      </c>
      <c r="C87" s="73">
        <v>2</v>
      </c>
      <c r="D87" s="73">
        <v>1</v>
      </c>
      <c r="E87" s="73">
        <v>2</v>
      </c>
      <c r="F87" s="73">
        <v>5</v>
      </c>
      <c r="G87" s="73">
        <v>5</v>
      </c>
      <c r="H87" s="73">
        <v>16</v>
      </c>
      <c r="I87" s="73">
        <v>23</v>
      </c>
      <c r="J87" s="73">
        <v>35</v>
      </c>
      <c r="K87" s="73">
        <v>43</v>
      </c>
      <c r="L87" s="73">
        <v>97</v>
      </c>
      <c r="M87" s="73">
        <v>177</v>
      </c>
      <c r="N87" s="73">
        <v>332</v>
      </c>
      <c r="O87" s="73">
        <v>450</v>
      </c>
      <c r="P87" s="73">
        <v>688</v>
      </c>
      <c r="Q87" s="73">
        <v>999</v>
      </c>
      <c r="R87" s="73">
        <v>1045</v>
      </c>
      <c r="S87" s="73">
        <v>923</v>
      </c>
      <c r="T87" s="73">
        <v>831</v>
      </c>
      <c r="U87" s="73">
        <v>1</v>
      </c>
      <c r="V87" s="73">
        <v>5675</v>
      </c>
      <c r="X87" s="89">
        <v>1980</v>
      </c>
      <c r="Y87" s="73">
        <v>2</v>
      </c>
      <c r="Z87" s="73">
        <v>1</v>
      </c>
      <c r="AA87" s="73">
        <v>3</v>
      </c>
      <c r="AB87" s="73">
        <v>5</v>
      </c>
      <c r="AC87" s="73">
        <v>8</v>
      </c>
      <c r="AD87" s="73">
        <v>13</v>
      </c>
      <c r="AE87" s="73">
        <v>12</v>
      </c>
      <c r="AF87" s="73">
        <v>17</v>
      </c>
      <c r="AG87" s="73">
        <v>61</v>
      </c>
      <c r="AH87" s="73">
        <v>91</v>
      </c>
      <c r="AI87" s="73">
        <v>140</v>
      </c>
      <c r="AJ87" s="73">
        <v>216</v>
      </c>
      <c r="AK87" s="73">
        <v>319</v>
      </c>
      <c r="AL87" s="73">
        <v>535</v>
      </c>
      <c r="AM87" s="73">
        <v>868</v>
      </c>
      <c r="AN87" s="73">
        <v>1317</v>
      </c>
      <c r="AO87" s="73">
        <v>1729</v>
      </c>
      <c r="AP87" s="73">
        <v>2711</v>
      </c>
      <c r="AQ87" s="73">
        <v>0</v>
      </c>
      <c r="AR87" s="73">
        <v>8048</v>
      </c>
      <c r="AT87" s="89">
        <v>1980</v>
      </c>
      <c r="AU87" s="73">
        <v>4</v>
      </c>
      <c r="AV87" s="73">
        <v>2</v>
      </c>
      <c r="AW87" s="73">
        <v>5</v>
      </c>
      <c r="AX87" s="73">
        <v>10</v>
      </c>
      <c r="AY87" s="73">
        <v>13</v>
      </c>
      <c r="AZ87" s="73">
        <v>29</v>
      </c>
      <c r="BA87" s="73">
        <v>35</v>
      </c>
      <c r="BB87" s="73">
        <v>52</v>
      </c>
      <c r="BC87" s="73">
        <v>104</v>
      </c>
      <c r="BD87" s="73">
        <v>188</v>
      </c>
      <c r="BE87" s="73">
        <v>317</v>
      </c>
      <c r="BF87" s="73">
        <v>548</v>
      </c>
      <c r="BG87" s="73">
        <v>769</v>
      </c>
      <c r="BH87" s="73">
        <v>1223</v>
      </c>
      <c r="BI87" s="73">
        <v>1867</v>
      </c>
      <c r="BJ87" s="73">
        <v>2362</v>
      </c>
      <c r="BK87" s="73">
        <v>2652</v>
      </c>
      <c r="BL87" s="73">
        <v>3542</v>
      </c>
      <c r="BM87" s="73">
        <v>1</v>
      </c>
      <c r="BN87" s="73">
        <v>13723</v>
      </c>
      <c r="BP87" s="89">
        <v>1980</v>
      </c>
    </row>
    <row r="88" spans="2:68">
      <c r="B88" s="89">
        <v>1981</v>
      </c>
      <c r="C88" s="73">
        <v>3</v>
      </c>
      <c r="D88" s="73">
        <v>0</v>
      </c>
      <c r="E88" s="73">
        <v>5</v>
      </c>
      <c r="F88" s="73">
        <v>4</v>
      </c>
      <c r="G88" s="73">
        <v>7</v>
      </c>
      <c r="H88" s="73">
        <v>18</v>
      </c>
      <c r="I88" s="73">
        <v>15</v>
      </c>
      <c r="J88" s="73">
        <v>31</v>
      </c>
      <c r="K88" s="73">
        <v>55</v>
      </c>
      <c r="L88" s="73">
        <v>85</v>
      </c>
      <c r="M88" s="73">
        <v>173</v>
      </c>
      <c r="N88" s="73">
        <v>298</v>
      </c>
      <c r="O88" s="73">
        <v>388</v>
      </c>
      <c r="P88" s="73">
        <v>654</v>
      </c>
      <c r="Q88" s="73">
        <v>939</v>
      </c>
      <c r="R88" s="73">
        <v>1023</v>
      </c>
      <c r="S88" s="73">
        <v>914</v>
      </c>
      <c r="T88" s="73">
        <v>973</v>
      </c>
      <c r="U88" s="73">
        <v>2</v>
      </c>
      <c r="V88" s="73">
        <v>5587</v>
      </c>
      <c r="X88" s="89">
        <v>1981</v>
      </c>
      <c r="Y88" s="73">
        <v>1</v>
      </c>
      <c r="Z88" s="73">
        <v>4</v>
      </c>
      <c r="AA88" s="73">
        <v>2</v>
      </c>
      <c r="AB88" s="73">
        <v>3</v>
      </c>
      <c r="AC88" s="73">
        <v>2</v>
      </c>
      <c r="AD88" s="73">
        <v>9</v>
      </c>
      <c r="AE88" s="73">
        <v>16</v>
      </c>
      <c r="AF88" s="73">
        <v>27</v>
      </c>
      <c r="AG88" s="73">
        <v>31</v>
      </c>
      <c r="AH88" s="73">
        <v>84</v>
      </c>
      <c r="AI88" s="73">
        <v>119</v>
      </c>
      <c r="AJ88" s="73">
        <v>202</v>
      </c>
      <c r="AK88" s="73">
        <v>333</v>
      </c>
      <c r="AL88" s="73">
        <v>484</v>
      </c>
      <c r="AM88" s="73">
        <v>896</v>
      </c>
      <c r="AN88" s="73">
        <v>1334</v>
      </c>
      <c r="AO88" s="73">
        <v>1801</v>
      </c>
      <c r="AP88" s="73">
        <v>2771</v>
      </c>
      <c r="AQ88" s="73">
        <v>0</v>
      </c>
      <c r="AR88" s="73">
        <v>8119</v>
      </c>
      <c r="AT88" s="89">
        <v>1981</v>
      </c>
      <c r="AU88" s="73">
        <v>4</v>
      </c>
      <c r="AV88" s="73">
        <v>4</v>
      </c>
      <c r="AW88" s="73">
        <v>7</v>
      </c>
      <c r="AX88" s="73">
        <v>7</v>
      </c>
      <c r="AY88" s="73">
        <v>9</v>
      </c>
      <c r="AZ88" s="73">
        <v>27</v>
      </c>
      <c r="BA88" s="73">
        <v>31</v>
      </c>
      <c r="BB88" s="73">
        <v>58</v>
      </c>
      <c r="BC88" s="73">
        <v>86</v>
      </c>
      <c r="BD88" s="73">
        <v>169</v>
      </c>
      <c r="BE88" s="73">
        <v>292</v>
      </c>
      <c r="BF88" s="73">
        <v>500</v>
      </c>
      <c r="BG88" s="73">
        <v>721</v>
      </c>
      <c r="BH88" s="73">
        <v>1138</v>
      </c>
      <c r="BI88" s="73">
        <v>1835</v>
      </c>
      <c r="BJ88" s="73">
        <v>2357</v>
      </c>
      <c r="BK88" s="73">
        <v>2715</v>
      </c>
      <c r="BL88" s="73">
        <v>3744</v>
      </c>
      <c r="BM88" s="73">
        <v>2</v>
      </c>
      <c r="BN88" s="73">
        <v>13706</v>
      </c>
      <c r="BP88" s="89">
        <v>1981</v>
      </c>
    </row>
    <row r="89" spans="2:68">
      <c r="B89" s="89">
        <v>1982</v>
      </c>
      <c r="C89" s="73">
        <v>0</v>
      </c>
      <c r="D89" s="73">
        <v>1</v>
      </c>
      <c r="E89" s="73">
        <v>3</v>
      </c>
      <c r="F89" s="73">
        <v>5</v>
      </c>
      <c r="G89" s="73">
        <v>5</v>
      </c>
      <c r="H89" s="73">
        <v>13</v>
      </c>
      <c r="I89" s="73">
        <v>28</v>
      </c>
      <c r="J89" s="73">
        <v>21</v>
      </c>
      <c r="K89" s="73">
        <v>41</v>
      </c>
      <c r="L89" s="73">
        <v>80</v>
      </c>
      <c r="M89" s="73">
        <v>154</v>
      </c>
      <c r="N89" s="73">
        <v>267</v>
      </c>
      <c r="O89" s="73">
        <v>401</v>
      </c>
      <c r="P89" s="73">
        <v>691</v>
      </c>
      <c r="Q89" s="73">
        <v>931</v>
      </c>
      <c r="R89" s="73">
        <v>1109</v>
      </c>
      <c r="S89" s="73">
        <v>950</v>
      </c>
      <c r="T89" s="73">
        <v>941</v>
      </c>
      <c r="U89" s="73">
        <v>0</v>
      </c>
      <c r="V89" s="73">
        <v>5641</v>
      </c>
      <c r="X89" s="89">
        <v>1982</v>
      </c>
      <c r="Y89" s="73">
        <v>0</v>
      </c>
      <c r="Z89" s="73">
        <v>1</v>
      </c>
      <c r="AA89" s="73">
        <v>2</v>
      </c>
      <c r="AB89" s="73">
        <v>2</v>
      </c>
      <c r="AC89" s="73">
        <v>8</v>
      </c>
      <c r="AD89" s="73">
        <v>11</v>
      </c>
      <c r="AE89" s="73">
        <v>12</v>
      </c>
      <c r="AF89" s="73">
        <v>34</v>
      </c>
      <c r="AG89" s="73">
        <v>41</v>
      </c>
      <c r="AH89" s="73">
        <v>59</v>
      </c>
      <c r="AI89" s="73">
        <v>126</v>
      </c>
      <c r="AJ89" s="73">
        <v>182</v>
      </c>
      <c r="AK89" s="73">
        <v>330</v>
      </c>
      <c r="AL89" s="73">
        <v>531</v>
      </c>
      <c r="AM89" s="73">
        <v>869</v>
      </c>
      <c r="AN89" s="73">
        <v>1299</v>
      </c>
      <c r="AO89" s="73">
        <v>1793</v>
      </c>
      <c r="AP89" s="73">
        <v>3036</v>
      </c>
      <c r="AQ89" s="73">
        <v>0</v>
      </c>
      <c r="AR89" s="73">
        <v>8336</v>
      </c>
      <c r="AT89" s="89">
        <v>1982</v>
      </c>
      <c r="AU89" s="73">
        <v>0</v>
      </c>
      <c r="AV89" s="73">
        <v>2</v>
      </c>
      <c r="AW89" s="73">
        <v>5</v>
      </c>
      <c r="AX89" s="73">
        <v>7</v>
      </c>
      <c r="AY89" s="73">
        <v>13</v>
      </c>
      <c r="AZ89" s="73">
        <v>24</v>
      </c>
      <c r="BA89" s="73">
        <v>40</v>
      </c>
      <c r="BB89" s="73">
        <v>55</v>
      </c>
      <c r="BC89" s="73">
        <v>82</v>
      </c>
      <c r="BD89" s="73">
        <v>139</v>
      </c>
      <c r="BE89" s="73">
        <v>280</v>
      </c>
      <c r="BF89" s="73">
        <v>449</v>
      </c>
      <c r="BG89" s="73">
        <v>731</v>
      </c>
      <c r="BH89" s="73">
        <v>1222</v>
      </c>
      <c r="BI89" s="73">
        <v>1800</v>
      </c>
      <c r="BJ89" s="73">
        <v>2408</v>
      </c>
      <c r="BK89" s="73">
        <v>2743</v>
      </c>
      <c r="BL89" s="73">
        <v>3977</v>
      </c>
      <c r="BM89" s="73">
        <v>0</v>
      </c>
      <c r="BN89" s="73">
        <v>13977</v>
      </c>
      <c r="BP89" s="89">
        <v>1982</v>
      </c>
    </row>
    <row r="90" spans="2:68">
      <c r="B90" s="89">
        <v>1983</v>
      </c>
      <c r="C90" s="73">
        <v>2</v>
      </c>
      <c r="D90" s="73">
        <v>2</v>
      </c>
      <c r="E90" s="73">
        <v>2</v>
      </c>
      <c r="F90" s="73">
        <v>5</v>
      </c>
      <c r="G90" s="73">
        <v>11</v>
      </c>
      <c r="H90" s="73">
        <v>17</v>
      </c>
      <c r="I90" s="73">
        <v>18</v>
      </c>
      <c r="J90" s="73">
        <v>19</v>
      </c>
      <c r="K90" s="73">
        <v>46</v>
      </c>
      <c r="L90" s="73">
        <v>66</v>
      </c>
      <c r="M90" s="73">
        <v>137</v>
      </c>
      <c r="N90" s="73">
        <v>260</v>
      </c>
      <c r="O90" s="73">
        <v>383</v>
      </c>
      <c r="P90" s="73">
        <v>577</v>
      </c>
      <c r="Q90" s="73">
        <v>854</v>
      </c>
      <c r="R90" s="73">
        <v>1029</v>
      </c>
      <c r="S90" s="73">
        <v>872</v>
      </c>
      <c r="T90" s="73">
        <v>837</v>
      </c>
      <c r="U90" s="73">
        <v>3</v>
      </c>
      <c r="V90" s="73">
        <v>5140</v>
      </c>
      <c r="X90" s="89">
        <v>1983</v>
      </c>
      <c r="Y90" s="73">
        <v>1</v>
      </c>
      <c r="Z90" s="73">
        <v>1</v>
      </c>
      <c r="AA90" s="73">
        <v>3</v>
      </c>
      <c r="AB90" s="73">
        <v>3</v>
      </c>
      <c r="AC90" s="73">
        <v>10</v>
      </c>
      <c r="AD90" s="73">
        <v>11</v>
      </c>
      <c r="AE90" s="73">
        <v>19</v>
      </c>
      <c r="AF90" s="73">
        <v>40</v>
      </c>
      <c r="AG90" s="73">
        <v>44</v>
      </c>
      <c r="AH90" s="73">
        <v>62</v>
      </c>
      <c r="AI90" s="73">
        <v>93</v>
      </c>
      <c r="AJ90" s="73">
        <v>187</v>
      </c>
      <c r="AK90" s="73">
        <v>316</v>
      </c>
      <c r="AL90" s="73">
        <v>441</v>
      </c>
      <c r="AM90" s="73">
        <v>779</v>
      </c>
      <c r="AN90" s="73">
        <v>1197</v>
      </c>
      <c r="AO90" s="73">
        <v>1602</v>
      </c>
      <c r="AP90" s="73">
        <v>2703</v>
      </c>
      <c r="AQ90" s="73">
        <v>0</v>
      </c>
      <c r="AR90" s="73">
        <v>7512</v>
      </c>
      <c r="AT90" s="89">
        <v>1983</v>
      </c>
      <c r="AU90" s="73">
        <v>3</v>
      </c>
      <c r="AV90" s="73">
        <v>3</v>
      </c>
      <c r="AW90" s="73">
        <v>5</v>
      </c>
      <c r="AX90" s="73">
        <v>8</v>
      </c>
      <c r="AY90" s="73">
        <v>21</v>
      </c>
      <c r="AZ90" s="73">
        <v>28</v>
      </c>
      <c r="BA90" s="73">
        <v>37</v>
      </c>
      <c r="BB90" s="73">
        <v>59</v>
      </c>
      <c r="BC90" s="73">
        <v>90</v>
      </c>
      <c r="BD90" s="73">
        <v>128</v>
      </c>
      <c r="BE90" s="73">
        <v>230</v>
      </c>
      <c r="BF90" s="73">
        <v>447</v>
      </c>
      <c r="BG90" s="73">
        <v>699</v>
      </c>
      <c r="BH90" s="73">
        <v>1018</v>
      </c>
      <c r="BI90" s="73">
        <v>1633</v>
      </c>
      <c r="BJ90" s="73">
        <v>2226</v>
      </c>
      <c r="BK90" s="73">
        <v>2474</v>
      </c>
      <c r="BL90" s="73">
        <v>3540</v>
      </c>
      <c r="BM90" s="73">
        <v>3</v>
      </c>
      <c r="BN90" s="73">
        <v>12652</v>
      </c>
      <c r="BP90" s="89">
        <v>1983</v>
      </c>
    </row>
    <row r="91" spans="2:68">
      <c r="B91" s="89">
        <v>1984</v>
      </c>
      <c r="C91" s="73">
        <v>1</v>
      </c>
      <c r="D91" s="73">
        <v>1</v>
      </c>
      <c r="E91" s="73">
        <v>1</v>
      </c>
      <c r="F91" s="73">
        <v>4</v>
      </c>
      <c r="G91" s="73">
        <v>6</v>
      </c>
      <c r="H91" s="73">
        <v>11</v>
      </c>
      <c r="I91" s="73">
        <v>24</v>
      </c>
      <c r="J91" s="73">
        <v>24</v>
      </c>
      <c r="K91" s="73">
        <v>47</v>
      </c>
      <c r="L91" s="73">
        <v>59</v>
      </c>
      <c r="M91" s="73">
        <v>112</v>
      </c>
      <c r="N91" s="73">
        <v>264</v>
      </c>
      <c r="O91" s="73">
        <v>378</v>
      </c>
      <c r="P91" s="73">
        <v>573</v>
      </c>
      <c r="Q91" s="73">
        <v>900</v>
      </c>
      <c r="R91" s="73">
        <v>972</v>
      </c>
      <c r="S91" s="73">
        <v>876</v>
      </c>
      <c r="T91" s="73">
        <v>854</v>
      </c>
      <c r="U91" s="73">
        <v>1</v>
      </c>
      <c r="V91" s="73">
        <v>5108</v>
      </c>
      <c r="X91" s="89">
        <v>1984</v>
      </c>
      <c r="Y91" s="73">
        <v>0</v>
      </c>
      <c r="Z91" s="73">
        <v>0</v>
      </c>
      <c r="AA91" s="73">
        <v>3</v>
      </c>
      <c r="AB91" s="73">
        <v>4</v>
      </c>
      <c r="AC91" s="73">
        <v>5</v>
      </c>
      <c r="AD91" s="73">
        <v>11</v>
      </c>
      <c r="AE91" s="73">
        <v>14</v>
      </c>
      <c r="AF91" s="73">
        <v>24</v>
      </c>
      <c r="AG91" s="73">
        <v>42</v>
      </c>
      <c r="AH91" s="73">
        <v>56</v>
      </c>
      <c r="AI91" s="73">
        <v>109</v>
      </c>
      <c r="AJ91" s="73">
        <v>153</v>
      </c>
      <c r="AK91" s="73">
        <v>255</v>
      </c>
      <c r="AL91" s="73">
        <v>436</v>
      </c>
      <c r="AM91" s="73">
        <v>813</v>
      </c>
      <c r="AN91" s="73">
        <v>1209</v>
      </c>
      <c r="AO91" s="73">
        <v>1648</v>
      </c>
      <c r="AP91" s="73">
        <v>2770</v>
      </c>
      <c r="AQ91" s="73">
        <v>0</v>
      </c>
      <c r="AR91" s="73">
        <v>7552</v>
      </c>
      <c r="AT91" s="89">
        <v>1984</v>
      </c>
      <c r="AU91" s="73">
        <v>1</v>
      </c>
      <c r="AV91" s="73">
        <v>1</v>
      </c>
      <c r="AW91" s="73">
        <v>4</v>
      </c>
      <c r="AX91" s="73">
        <v>8</v>
      </c>
      <c r="AY91" s="73">
        <v>11</v>
      </c>
      <c r="AZ91" s="73">
        <v>22</v>
      </c>
      <c r="BA91" s="73">
        <v>38</v>
      </c>
      <c r="BB91" s="73">
        <v>48</v>
      </c>
      <c r="BC91" s="73">
        <v>89</v>
      </c>
      <c r="BD91" s="73">
        <v>115</v>
      </c>
      <c r="BE91" s="73">
        <v>221</v>
      </c>
      <c r="BF91" s="73">
        <v>417</v>
      </c>
      <c r="BG91" s="73">
        <v>633</v>
      </c>
      <c r="BH91" s="73">
        <v>1009</v>
      </c>
      <c r="BI91" s="73">
        <v>1713</v>
      </c>
      <c r="BJ91" s="73">
        <v>2181</v>
      </c>
      <c r="BK91" s="73">
        <v>2524</v>
      </c>
      <c r="BL91" s="73">
        <v>3624</v>
      </c>
      <c r="BM91" s="73">
        <v>1</v>
      </c>
      <c r="BN91" s="73">
        <v>12660</v>
      </c>
      <c r="BP91" s="89">
        <v>1984</v>
      </c>
    </row>
    <row r="92" spans="2:68">
      <c r="B92" s="89">
        <v>1985</v>
      </c>
      <c r="C92" s="73">
        <v>5</v>
      </c>
      <c r="D92" s="73">
        <v>2</v>
      </c>
      <c r="E92" s="73">
        <v>2</v>
      </c>
      <c r="F92" s="73">
        <v>4</v>
      </c>
      <c r="G92" s="73">
        <v>11</v>
      </c>
      <c r="H92" s="73">
        <v>11</v>
      </c>
      <c r="I92" s="73">
        <v>14</v>
      </c>
      <c r="J92" s="73">
        <v>23</v>
      </c>
      <c r="K92" s="73">
        <v>53</v>
      </c>
      <c r="L92" s="73">
        <v>73</v>
      </c>
      <c r="M92" s="73">
        <v>124</v>
      </c>
      <c r="N92" s="73">
        <v>228</v>
      </c>
      <c r="O92" s="73">
        <v>363</v>
      </c>
      <c r="P92" s="73">
        <v>534</v>
      </c>
      <c r="Q92" s="73">
        <v>891</v>
      </c>
      <c r="R92" s="73">
        <v>1010</v>
      </c>
      <c r="S92" s="73">
        <v>1010</v>
      </c>
      <c r="T92" s="73">
        <v>915</v>
      </c>
      <c r="U92" s="73">
        <v>3</v>
      </c>
      <c r="V92" s="73">
        <v>5276</v>
      </c>
      <c r="X92" s="89">
        <v>1985</v>
      </c>
      <c r="Y92" s="73">
        <v>5</v>
      </c>
      <c r="Z92" s="73">
        <v>1</v>
      </c>
      <c r="AA92" s="73">
        <v>2</v>
      </c>
      <c r="AB92" s="73">
        <v>2</v>
      </c>
      <c r="AC92" s="73">
        <v>6</v>
      </c>
      <c r="AD92" s="73">
        <v>14</v>
      </c>
      <c r="AE92" s="73">
        <v>18</v>
      </c>
      <c r="AF92" s="73">
        <v>35</v>
      </c>
      <c r="AG92" s="73">
        <v>49</v>
      </c>
      <c r="AH92" s="73">
        <v>59</v>
      </c>
      <c r="AI92" s="73">
        <v>85</v>
      </c>
      <c r="AJ92" s="73">
        <v>172</v>
      </c>
      <c r="AK92" s="73">
        <v>274</v>
      </c>
      <c r="AL92" s="73">
        <v>450</v>
      </c>
      <c r="AM92" s="73">
        <v>820</v>
      </c>
      <c r="AN92" s="73">
        <v>1309</v>
      </c>
      <c r="AO92" s="73">
        <v>1738</v>
      </c>
      <c r="AP92" s="73">
        <v>3094</v>
      </c>
      <c r="AQ92" s="73">
        <v>0</v>
      </c>
      <c r="AR92" s="73">
        <v>8133</v>
      </c>
      <c r="AT92" s="89">
        <v>1985</v>
      </c>
      <c r="AU92" s="73">
        <v>10</v>
      </c>
      <c r="AV92" s="73">
        <v>3</v>
      </c>
      <c r="AW92" s="73">
        <v>4</v>
      </c>
      <c r="AX92" s="73">
        <v>6</v>
      </c>
      <c r="AY92" s="73">
        <v>17</v>
      </c>
      <c r="AZ92" s="73">
        <v>25</v>
      </c>
      <c r="BA92" s="73">
        <v>32</v>
      </c>
      <c r="BB92" s="73">
        <v>58</v>
      </c>
      <c r="BC92" s="73">
        <v>102</v>
      </c>
      <c r="BD92" s="73">
        <v>132</v>
      </c>
      <c r="BE92" s="73">
        <v>209</v>
      </c>
      <c r="BF92" s="73">
        <v>400</v>
      </c>
      <c r="BG92" s="73">
        <v>637</v>
      </c>
      <c r="BH92" s="73">
        <v>984</v>
      </c>
      <c r="BI92" s="73">
        <v>1711</v>
      </c>
      <c r="BJ92" s="73">
        <v>2319</v>
      </c>
      <c r="BK92" s="73">
        <v>2748</v>
      </c>
      <c r="BL92" s="73">
        <v>4009</v>
      </c>
      <c r="BM92" s="73">
        <v>3</v>
      </c>
      <c r="BN92" s="73">
        <v>13409</v>
      </c>
      <c r="BP92" s="89">
        <v>1985</v>
      </c>
    </row>
    <row r="93" spans="2:68">
      <c r="B93" s="89">
        <v>1986</v>
      </c>
      <c r="C93" s="73">
        <v>4</v>
      </c>
      <c r="D93" s="73">
        <v>0</v>
      </c>
      <c r="E93" s="73">
        <v>2</v>
      </c>
      <c r="F93" s="73">
        <v>8</v>
      </c>
      <c r="G93" s="73">
        <v>6</v>
      </c>
      <c r="H93" s="73">
        <v>12</v>
      </c>
      <c r="I93" s="73">
        <v>24</v>
      </c>
      <c r="J93" s="73">
        <v>18</v>
      </c>
      <c r="K93" s="73">
        <v>46</v>
      </c>
      <c r="L93" s="73">
        <v>70</v>
      </c>
      <c r="M93" s="73">
        <v>99</v>
      </c>
      <c r="N93" s="73">
        <v>211</v>
      </c>
      <c r="O93" s="73">
        <v>341</v>
      </c>
      <c r="P93" s="73">
        <v>540</v>
      </c>
      <c r="Q93" s="73">
        <v>821</v>
      </c>
      <c r="R93" s="73">
        <v>991</v>
      </c>
      <c r="S93" s="73">
        <v>909</v>
      </c>
      <c r="T93" s="73">
        <v>898</v>
      </c>
      <c r="U93" s="73">
        <v>0</v>
      </c>
      <c r="V93" s="73">
        <v>5000</v>
      </c>
      <c r="X93" s="89">
        <v>1986</v>
      </c>
      <c r="Y93" s="73">
        <v>0</v>
      </c>
      <c r="Z93" s="73">
        <v>1</v>
      </c>
      <c r="AA93" s="73">
        <v>1</v>
      </c>
      <c r="AB93" s="73">
        <v>5</v>
      </c>
      <c r="AC93" s="73">
        <v>5</v>
      </c>
      <c r="AD93" s="73">
        <v>9</v>
      </c>
      <c r="AE93" s="73">
        <v>11</v>
      </c>
      <c r="AF93" s="73">
        <v>25</v>
      </c>
      <c r="AG93" s="73">
        <v>33</v>
      </c>
      <c r="AH93" s="73">
        <v>42</v>
      </c>
      <c r="AI93" s="73">
        <v>91</v>
      </c>
      <c r="AJ93" s="73">
        <v>138</v>
      </c>
      <c r="AK93" s="73">
        <v>253</v>
      </c>
      <c r="AL93" s="73">
        <v>450</v>
      </c>
      <c r="AM93" s="73">
        <v>815</v>
      </c>
      <c r="AN93" s="73">
        <v>1132</v>
      </c>
      <c r="AO93" s="73">
        <v>1610</v>
      </c>
      <c r="AP93" s="73">
        <v>2870</v>
      </c>
      <c r="AQ93" s="73">
        <v>0</v>
      </c>
      <c r="AR93" s="73">
        <v>7491</v>
      </c>
      <c r="AT93" s="89">
        <v>1986</v>
      </c>
      <c r="AU93" s="73">
        <v>4</v>
      </c>
      <c r="AV93" s="73">
        <v>1</v>
      </c>
      <c r="AW93" s="73">
        <v>3</v>
      </c>
      <c r="AX93" s="73">
        <v>13</v>
      </c>
      <c r="AY93" s="73">
        <v>11</v>
      </c>
      <c r="AZ93" s="73">
        <v>21</v>
      </c>
      <c r="BA93" s="73">
        <v>35</v>
      </c>
      <c r="BB93" s="73">
        <v>43</v>
      </c>
      <c r="BC93" s="73">
        <v>79</v>
      </c>
      <c r="BD93" s="73">
        <v>112</v>
      </c>
      <c r="BE93" s="73">
        <v>190</v>
      </c>
      <c r="BF93" s="73">
        <v>349</v>
      </c>
      <c r="BG93" s="73">
        <v>594</v>
      </c>
      <c r="BH93" s="73">
        <v>990</v>
      </c>
      <c r="BI93" s="73">
        <v>1636</v>
      </c>
      <c r="BJ93" s="73">
        <v>2123</v>
      </c>
      <c r="BK93" s="73">
        <v>2519</v>
      </c>
      <c r="BL93" s="73">
        <v>3768</v>
      </c>
      <c r="BM93" s="73">
        <v>0</v>
      </c>
      <c r="BN93" s="73">
        <v>12491</v>
      </c>
      <c r="BP93" s="89">
        <v>1986</v>
      </c>
    </row>
    <row r="94" spans="2:68">
      <c r="B94" s="89">
        <v>1987</v>
      </c>
      <c r="C94" s="73">
        <v>1</v>
      </c>
      <c r="D94" s="73">
        <v>0</v>
      </c>
      <c r="E94" s="73">
        <v>0</v>
      </c>
      <c r="F94" s="73">
        <v>3</v>
      </c>
      <c r="G94" s="73">
        <v>4</v>
      </c>
      <c r="H94" s="73">
        <v>9</v>
      </c>
      <c r="I94" s="73">
        <v>8</v>
      </c>
      <c r="J94" s="73">
        <v>20</v>
      </c>
      <c r="K94" s="73">
        <v>46</v>
      </c>
      <c r="L94" s="73">
        <v>70</v>
      </c>
      <c r="M94" s="73">
        <v>106</v>
      </c>
      <c r="N94" s="73">
        <v>199</v>
      </c>
      <c r="O94" s="73">
        <v>334</v>
      </c>
      <c r="P94" s="73">
        <v>489</v>
      </c>
      <c r="Q94" s="73">
        <v>831</v>
      </c>
      <c r="R94" s="73">
        <v>1018</v>
      </c>
      <c r="S94" s="73">
        <v>963</v>
      </c>
      <c r="T94" s="73">
        <v>973</v>
      </c>
      <c r="U94" s="73">
        <v>1</v>
      </c>
      <c r="V94" s="73">
        <v>5075</v>
      </c>
      <c r="X94" s="89">
        <v>1987</v>
      </c>
      <c r="Y94" s="73">
        <v>0</v>
      </c>
      <c r="Z94" s="73">
        <v>0</v>
      </c>
      <c r="AA94" s="73">
        <v>1</v>
      </c>
      <c r="AB94" s="73">
        <v>0</v>
      </c>
      <c r="AC94" s="73">
        <v>4</v>
      </c>
      <c r="AD94" s="73">
        <v>12</v>
      </c>
      <c r="AE94" s="73">
        <v>13</v>
      </c>
      <c r="AF94" s="73">
        <v>18</v>
      </c>
      <c r="AG94" s="73">
        <v>27</v>
      </c>
      <c r="AH94" s="73">
        <v>62</v>
      </c>
      <c r="AI94" s="73">
        <v>64</v>
      </c>
      <c r="AJ94" s="73">
        <v>128</v>
      </c>
      <c r="AK94" s="73">
        <v>227</v>
      </c>
      <c r="AL94" s="73">
        <v>359</v>
      </c>
      <c r="AM94" s="73">
        <v>739</v>
      </c>
      <c r="AN94" s="73">
        <v>1184</v>
      </c>
      <c r="AO94" s="73">
        <v>1661</v>
      </c>
      <c r="AP94" s="73">
        <v>2994</v>
      </c>
      <c r="AQ94" s="73">
        <v>0</v>
      </c>
      <c r="AR94" s="73">
        <v>7493</v>
      </c>
      <c r="AT94" s="89">
        <v>1987</v>
      </c>
      <c r="AU94" s="73">
        <v>1</v>
      </c>
      <c r="AV94" s="73">
        <v>0</v>
      </c>
      <c r="AW94" s="73">
        <v>1</v>
      </c>
      <c r="AX94" s="73">
        <v>3</v>
      </c>
      <c r="AY94" s="73">
        <v>8</v>
      </c>
      <c r="AZ94" s="73">
        <v>21</v>
      </c>
      <c r="BA94" s="73">
        <v>21</v>
      </c>
      <c r="BB94" s="73">
        <v>38</v>
      </c>
      <c r="BC94" s="73">
        <v>73</v>
      </c>
      <c r="BD94" s="73">
        <v>132</v>
      </c>
      <c r="BE94" s="73">
        <v>170</v>
      </c>
      <c r="BF94" s="73">
        <v>327</v>
      </c>
      <c r="BG94" s="73">
        <v>561</v>
      </c>
      <c r="BH94" s="73">
        <v>848</v>
      </c>
      <c r="BI94" s="73">
        <v>1570</v>
      </c>
      <c r="BJ94" s="73">
        <v>2202</v>
      </c>
      <c r="BK94" s="73">
        <v>2624</v>
      </c>
      <c r="BL94" s="73">
        <v>3967</v>
      </c>
      <c r="BM94" s="73">
        <v>1</v>
      </c>
      <c r="BN94" s="73">
        <v>12568</v>
      </c>
      <c r="BP94" s="89">
        <v>1987</v>
      </c>
    </row>
    <row r="95" spans="2:68">
      <c r="B95" s="89">
        <v>1988</v>
      </c>
      <c r="C95" s="73">
        <v>1</v>
      </c>
      <c r="D95" s="73">
        <v>0</v>
      </c>
      <c r="E95" s="73">
        <v>2</v>
      </c>
      <c r="F95" s="73">
        <v>4</v>
      </c>
      <c r="G95" s="73">
        <v>12</v>
      </c>
      <c r="H95" s="73">
        <v>14</v>
      </c>
      <c r="I95" s="73">
        <v>12</v>
      </c>
      <c r="J95" s="73">
        <v>23</v>
      </c>
      <c r="K95" s="73">
        <v>46</v>
      </c>
      <c r="L95" s="73">
        <v>44</v>
      </c>
      <c r="M95" s="73">
        <v>82</v>
      </c>
      <c r="N95" s="73">
        <v>139</v>
      </c>
      <c r="O95" s="73">
        <v>315</v>
      </c>
      <c r="P95" s="73">
        <v>513</v>
      </c>
      <c r="Q95" s="73">
        <v>784</v>
      </c>
      <c r="R95" s="73">
        <v>1059</v>
      </c>
      <c r="S95" s="73">
        <v>1021</v>
      </c>
      <c r="T95" s="73">
        <v>963</v>
      </c>
      <c r="U95" s="73">
        <v>0</v>
      </c>
      <c r="V95" s="73">
        <v>5034</v>
      </c>
      <c r="X95" s="89">
        <v>1988</v>
      </c>
      <c r="Y95" s="73">
        <v>0</v>
      </c>
      <c r="Z95" s="73">
        <v>1</v>
      </c>
      <c r="AA95" s="73">
        <v>2</v>
      </c>
      <c r="AB95" s="73">
        <v>2</v>
      </c>
      <c r="AC95" s="73">
        <v>6</v>
      </c>
      <c r="AD95" s="73">
        <v>11</v>
      </c>
      <c r="AE95" s="73">
        <v>20</v>
      </c>
      <c r="AF95" s="73">
        <v>19</v>
      </c>
      <c r="AG95" s="73">
        <v>32</v>
      </c>
      <c r="AH95" s="73">
        <v>46</v>
      </c>
      <c r="AI95" s="73">
        <v>68</v>
      </c>
      <c r="AJ95" s="73">
        <v>119</v>
      </c>
      <c r="AK95" s="73">
        <v>234</v>
      </c>
      <c r="AL95" s="73">
        <v>378</v>
      </c>
      <c r="AM95" s="73">
        <v>703</v>
      </c>
      <c r="AN95" s="73">
        <v>1220</v>
      </c>
      <c r="AO95" s="73">
        <v>1637</v>
      </c>
      <c r="AP95" s="73">
        <v>2909</v>
      </c>
      <c r="AQ95" s="73">
        <v>0</v>
      </c>
      <c r="AR95" s="73">
        <v>7407</v>
      </c>
      <c r="AT95" s="89">
        <v>1988</v>
      </c>
      <c r="AU95" s="73">
        <v>1</v>
      </c>
      <c r="AV95" s="73">
        <v>1</v>
      </c>
      <c r="AW95" s="73">
        <v>4</v>
      </c>
      <c r="AX95" s="73">
        <v>6</v>
      </c>
      <c r="AY95" s="73">
        <v>18</v>
      </c>
      <c r="AZ95" s="73">
        <v>25</v>
      </c>
      <c r="BA95" s="73">
        <v>32</v>
      </c>
      <c r="BB95" s="73">
        <v>42</v>
      </c>
      <c r="BC95" s="73">
        <v>78</v>
      </c>
      <c r="BD95" s="73">
        <v>90</v>
      </c>
      <c r="BE95" s="73">
        <v>150</v>
      </c>
      <c r="BF95" s="73">
        <v>258</v>
      </c>
      <c r="BG95" s="73">
        <v>549</v>
      </c>
      <c r="BH95" s="73">
        <v>891</v>
      </c>
      <c r="BI95" s="73">
        <v>1487</v>
      </c>
      <c r="BJ95" s="73">
        <v>2279</v>
      </c>
      <c r="BK95" s="73">
        <v>2658</v>
      </c>
      <c r="BL95" s="73">
        <v>3872</v>
      </c>
      <c r="BM95" s="73">
        <v>0</v>
      </c>
      <c r="BN95" s="73">
        <v>12441</v>
      </c>
      <c r="BP95" s="89">
        <v>1988</v>
      </c>
    </row>
    <row r="96" spans="2:68">
      <c r="B96" s="89">
        <v>1989</v>
      </c>
      <c r="C96" s="73">
        <v>1</v>
      </c>
      <c r="D96" s="73">
        <v>2</v>
      </c>
      <c r="E96" s="73">
        <v>1</v>
      </c>
      <c r="F96" s="73">
        <v>7</v>
      </c>
      <c r="G96" s="73">
        <v>5</v>
      </c>
      <c r="H96" s="73">
        <v>11</v>
      </c>
      <c r="I96" s="73">
        <v>26</v>
      </c>
      <c r="J96" s="73">
        <v>24</v>
      </c>
      <c r="K96" s="73">
        <v>42</v>
      </c>
      <c r="L96" s="73">
        <v>45</v>
      </c>
      <c r="M96" s="73">
        <v>87</v>
      </c>
      <c r="N96" s="73">
        <v>161</v>
      </c>
      <c r="O96" s="73">
        <v>290</v>
      </c>
      <c r="P96" s="73">
        <v>562</v>
      </c>
      <c r="Q96" s="73">
        <v>762</v>
      </c>
      <c r="R96" s="73">
        <v>1029</v>
      </c>
      <c r="S96" s="73">
        <v>975</v>
      </c>
      <c r="T96" s="73">
        <v>1027</v>
      </c>
      <c r="U96" s="73">
        <v>0</v>
      </c>
      <c r="V96" s="73">
        <v>5057</v>
      </c>
      <c r="X96" s="89">
        <v>1989</v>
      </c>
      <c r="Y96" s="73">
        <v>0</v>
      </c>
      <c r="Z96" s="73">
        <v>0</v>
      </c>
      <c r="AA96" s="73">
        <v>2</v>
      </c>
      <c r="AB96" s="73">
        <v>1</v>
      </c>
      <c r="AC96" s="73">
        <v>3</v>
      </c>
      <c r="AD96" s="73">
        <v>9</v>
      </c>
      <c r="AE96" s="73">
        <v>10</v>
      </c>
      <c r="AF96" s="73">
        <v>15</v>
      </c>
      <c r="AG96" s="73">
        <v>46</v>
      </c>
      <c r="AH96" s="73">
        <v>48</v>
      </c>
      <c r="AI96" s="73">
        <v>73</v>
      </c>
      <c r="AJ96" s="73">
        <v>127</v>
      </c>
      <c r="AK96" s="73">
        <v>204</v>
      </c>
      <c r="AL96" s="73">
        <v>400</v>
      </c>
      <c r="AM96" s="73">
        <v>675</v>
      </c>
      <c r="AN96" s="73">
        <v>1184</v>
      </c>
      <c r="AO96" s="73">
        <v>1625</v>
      </c>
      <c r="AP96" s="73">
        <v>3100</v>
      </c>
      <c r="AQ96" s="73">
        <v>0</v>
      </c>
      <c r="AR96" s="73">
        <v>7522</v>
      </c>
      <c r="AT96" s="89">
        <v>1989</v>
      </c>
      <c r="AU96" s="73">
        <v>1</v>
      </c>
      <c r="AV96" s="73">
        <v>2</v>
      </c>
      <c r="AW96" s="73">
        <v>3</v>
      </c>
      <c r="AX96" s="73">
        <v>8</v>
      </c>
      <c r="AY96" s="73">
        <v>8</v>
      </c>
      <c r="AZ96" s="73">
        <v>20</v>
      </c>
      <c r="BA96" s="73">
        <v>36</v>
      </c>
      <c r="BB96" s="73">
        <v>39</v>
      </c>
      <c r="BC96" s="73">
        <v>88</v>
      </c>
      <c r="BD96" s="73">
        <v>93</v>
      </c>
      <c r="BE96" s="73">
        <v>160</v>
      </c>
      <c r="BF96" s="73">
        <v>288</v>
      </c>
      <c r="BG96" s="73">
        <v>494</v>
      </c>
      <c r="BH96" s="73">
        <v>962</v>
      </c>
      <c r="BI96" s="73">
        <v>1437</v>
      </c>
      <c r="BJ96" s="73">
        <v>2213</v>
      </c>
      <c r="BK96" s="73">
        <v>2600</v>
      </c>
      <c r="BL96" s="73">
        <v>4127</v>
      </c>
      <c r="BM96" s="73">
        <v>0</v>
      </c>
      <c r="BN96" s="73">
        <v>12579</v>
      </c>
      <c r="BP96" s="89">
        <v>1989</v>
      </c>
    </row>
    <row r="97" spans="2:68">
      <c r="B97" s="89">
        <v>1990</v>
      </c>
      <c r="C97" s="73">
        <v>1</v>
      </c>
      <c r="D97" s="73">
        <v>0</v>
      </c>
      <c r="E97" s="73">
        <v>2</v>
      </c>
      <c r="F97" s="73">
        <v>4</v>
      </c>
      <c r="G97" s="73">
        <v>12</v>
      </c>
      <c r="H97" s="73">
        <v>14</v>
      </c>
      <c r="I97" s="73">
        <v>12</v>
      </c>
      <c r="J97" s="73">
        <v>19</v>
      </c>
      <c r="K97" s="73">
        <v>46</v>
      </c>
      <c r="L97" s="73">
        <v>66</v>
      </c>
      <c r="M97" s="73">
        <v>106</v>
      </c>
      <c r="N97" s="73">
        <v>143</v>
      </c>
      <c r="O97" s="73">
        <v>308</v>
      </c>
      <c r="P97" s="73">
        <v>455</v>
      </c>
      <c r="Q97" s="73">
        <v>696</v>
      </c>
      <c r="R97" s="73">
        <v>1016</v>
      </c>
      <c r="S97" s="73">
        <v>940</v>
      </c>
      <c r="T97" s="73">
        <v>952</v>
      </c>
      <c r="U97" s="73">
        <v>0</v>
      </c>
      <c r="V97" s="73">
        <v>4792</v>
      </c>
      <c r="X97" s="89">
        <v>1990</v>
      </c>
      <c r="Y97" s="73">
        <v>0</v>
      </c>
      <c r="Z97" s="73">
        <v>0</v>
      </c>
      <c r="AA97" s="73">
        <v>2</v>
      </c>
      <c r="AB97" s="73">
        <v>4</v>
      </c>
      <c r="AC97" s="73">
        <v>4</v>
      </c>
      <c r="AD97" s="73">
        <v>6</v>
      </c>
      <c r="AE97" s="73">
        <v>12</v>
      </c>
      <c r="AF97" s="73">
        <v>21</v>
      </c>
      <c r="AG97" s="73">
        <v>24</v>
      </c>
      <c r="AH97" s="73">
        <v>42</v>
      </c>
      <c r="AI97" s="73">
        <v>73</v>
      </c>
      <c r="AJ97" s="73">
        <v>96</v>
      </c>
      <c r="AK97" s="73">
        <v>185</v>
      </c>
      <c r="AL97" s="73">
        <v>343</v>
      </c>
      <c r="AM97" s="73">
        <v>631</v>
      </c>
      <c r="AN97" s="73">
        <v>1232</v>
      </c>
      <c r="AO97" s="73">
        <v>1631</v>
      </c>
      <c r="AP97" s="73">
        <v>2987</v>
      </c>
      <c r="AQ97" s="73">
        <v>0</v>
      </c>
      <c r="AR97" s="73">
        <v>7293</v>
      </c>
      <c r="AT97" s="89">
        <v>1990</v>
      </c>
      <c r="AU97" s="73">
        <v>1</v>
      </c>
      <c r="AV97" s="73">
        <v>0</v>
      </c>
      <c r="AW97" s="73">
        <v>4</v>
      </c>
      <c r="AX97" s="73">
        <v>8</v>
      </c>
      <c r="AY97" s="73">
        <v>16</v>
      </c>
      <c r="AZ97" s="73">
        <v>20</v>
      </c>
      <c r="BA97" s="73">
        <v>24</v>
      </c>
      <c r="BB97" s="73">
        <v>40</v>
      </c>
      <c r="BC97" s="73">
        <v>70</v>
      </c>
      <c r="BD97" s="73">
        <v>108</v>
      </c>
      <c r="BE97" s="73">
        <v>179</v>
      </c>
      <c r="BF97" s="73">
        <v>239</v>
      </c>
      <c r="BG97" s="73">
        <v>493</v>
      </c>
      <c r="BH97" s="73">
        <v>798</v>
      </c>
      <c r="BI97" s="73">
        <v>1327</v>
      </c>
      <c r="BJ97" s="73">
        <v>2248</v>
      </c>
      <c r="BK97" s="73">
        <v>2571</v>
      </c>
      <c r="BL97" s="73">
        <v>3939</v>
      </c>
      <c r="BM97" s="73">
        <v>0</v>
      </c>
      <c r="BN97" s="73">
        <v>12085</v>
      </c>
      <c r="BP97" s="89">
        <v>1990</v>
      </c>
    </row>
    <row r="98" spans="2:68">
      <c r="B98" s="89">
        <v>1991</v>
      </c>
      <c r="C98" s="73">
        <v>1</v>
      </c>
      <c r="D98" s="73">
        <v>0</v>
      </c>
      <c r="E98" s="73">
        <v>0</v>
      </c>
      <c r="F98" s="73">
        <v>3</v>
      </c>
      <c r="G98" s="73">
        <v>2</v>
      </c>
      <c r="H98" s="73">
        <v>12</v>
      </c>
      <c r="I98" s="73">
        <v>21</v>
      </c>
      <c r="J98" s="73">
        <v>22</v>
      </c>
      <c r="K98" s="73">
        <v>46</v>
      </c>
      <c r="L98" s="73">
        <v>60</v>
      </c>
      <c r="M98" s="73">
        <v>87</v>
      </c>
      <c r="N98" s="73">
        <v>147</v>
      </c>
      <c r="O98" s="73">
        <v>278</v>
      </c>
      <c r="P98" s="73">
        <v>473</v>
      </c>
      <c r="Q98" s="73">
        <v>651</v>
      </c>
      <c r="R98" s="73">
        <v>991</v>
      </c>
      <c r="S98" s="73">
        <v>1038</v>
      </c>
      <c r="T98" s="73">
        <v>997</v>
      </c>
      <c r="U98" s="73">
        <v>0</v>
      </c>
      <c r="V98" s="73">
        <v>4829</v>
      </c>
      <c r="X98" s="89">
        <v>1991</v>
      </c>
      <c r="Y98" s="73">
        <v>1</v>
      </c>
      <c r="Z98" s="73">
        <v>1</v>
      </c>
      <c r="AA98" s="73">
        <v>0</v>
      </c>
      <c r="AB98" s="73">
        <v>0</v>
      </c>
      <c r="AC98" s="73">
        <v>8</v>
      </c>
      <c r="AD98" s="73">
        <v>7</v>
      </c>
      <c r="AE98" s="73">
        <v>11</v>
      </c>
      <c r="AF98" s="73">
        <v>23</v>
      </c>
      <c r="AG98" s="73">
        <v>33</v>
      </c>
      <c r="AH98" s="73">
        <v>37</v>
      </c>
      <c r="AI98" s="73">
        <v>86</v>
      </c>
      <c r="AJ98" s="73">
        <v>96</v>
      </c>
      <c r="AK98" s="73">
        <v>175</v>
      </c>
      <c r="AL98" s="73">
        <v>346</v>
      </c>
      <c r="AM98" s="73">
        <v>578</v>
      </c>
      <c r="AN98" s="73">
        <v>1155</v>
      </c>
      <c r="AO98" s="73">
        <v>1494</v>
      </c>
      <c r="AP98" s="73">
        <v>3003</v>
      </c>
      <c r="AQ98" s="73">
        <v>0</v>
      </c>
      <c r="AR98" s="73">
        <v>7054</v>
      </c>
      <c r="AT98" s="89">
        <v>1991</v>
      </c>
      <c r="AU98" s="73">
        <v>2</v>
      </c>
      <c r="AV98" s="73">
        <v>1</v>
      </c>
      <c r="AW98" s="73">
        <v>0</v>
      </c>
      <c r="AX98" s="73">
        <v>3</v>
      </c>
      <c r="AY98" s="73">
        <v>10</v>
      </c>
      <c r="AZ98" s="73">
        <v>19</v>
      </c>
      <c r="BA98" s="73">
        <v>32</v>
      </c>
      <c r="BB98" s="73">
        <v>45</v>
      </c>
      <c r="BC98" s="73">
        <v>79</v>
      </c>
      <c r="BD98" s="73">
        <v>97</v>
      </c>
      <c r="BE98" s="73">
        <v>173</v>
      </c>
      <c r="BF98" s="73">
        <v>243</v>
      </c>
      <c r="BG98" s="73">
        <v>453</v>
      </c>
      <c r="BH98" s="73">
        <v>819</v>
      </c>
      <c r="BI98" s="73">
        <v>1229</v>
      </c>
      <c r="BJ98" s="73">
        <v>2146</v>
      </c>
      <c r="BK98" s="73">
        <v>2532</v>
      </c>
      <c r="BL98" s="73">
        <v>4000</v>
      </c>
      <c r="BM98" s="73">
        <v>0</v>
      </c>
      <c r="BN98" s="73">
        <v>11883</v>
      </c>
      <c r="BP98" s="89">
        <v>1991</v>
      </c>
    </row>
    <row r="99" spans="2:68">
      <c r="B99" s="89">
        <v>1992</v>
      </c>
      <c r="C99" s="73">
        <v>4</v>
      </c>
      <c r="D99" s="73">
        <v>3</v>
      </c>
      <c r="E99" s="73">
        <v>2</v>
      </c>
      <c r="F99" s="73">
        <v>1</v>
      </c>
      <c r="G99" s="73">
        <v>5</v>
      </c>
      <c r="H99" s="73">
        <v>5</v>
      </c>
      <c r="I99" s="73">
        <v>15</v>
      </c>
      <c r="J99" s="73">
        <v>24</v>
      </c>
      <c r="K99" s="73">
        <v>43</v>
      </c>
      <c r="L99" s="73">
        <v>60</v>
      </c>
      <c r="M99" s="73">
        <v>74</v>
      </c>
      <c r="N99" s="73">
        <v>133</v>
      </c>
      <c r="O99" s="73">
        <v>236</v>
      </c>
      <c r="P99" s="73">
        <v>476</v>
      </c>
      <c r="Q99" s="73">
        <v>681</v>
      </c>
      <c r="R99" s="73">
        <v>1044</v>
      </c>
      <c r="S99" s="73">
        <v>1028</v>
      </c>
      <c r="T99" s="73">
        <v>1026</v>
      </c>
      <c r="U99" s="73">
        <v>0</v>
      </c>
      <c r="V99" s="73">
        <v>4860</v>
      </c>
      <c r="X99" s="89">
        <v>1992</v>
      </c>
      <c r="Y99" s="73">
        <v>1</v>
      </c>
      <c r="Z99" s="73">
        <v>3</v>
      </c>
      <c r="AA99" s="73">
        <v>1</v>
      </c>
      <c r="AB99" s="73">
        <v>0</v>
      </c>
      <c r="AC99" s="73">
        <v>7</v>
      </c>
      <c r="AD99" s="73">
        <v>6</v>
      </c>
      <c r="AE99" s="73">
        <v>14</v>
      </c>
      <c r="AF99" s="73">
        <v>19</v>
      </c>
      <c r="AG99" s="73">
        <v>31</v>
      </c>
      <c r="AH99" s="73">
        <v>56</v>
      </c>
      <c r="AI99" s="73">
        <v>75</v>
      </c>
      <c r="AJ99" s="73">
        <v>89</v>
      </c>
      <c r="AK99" s="73">
        <v>178</v>
      </c>
      <c r="AL99" s="73">
        <v>327</v>
      </c>
      <c r="AM99" s="73">
        <v>548</v>
      </c>
      <c r="AN99" s="73">
        <v>1081</v>
      </c>
      <c r="AO99" s="73">
        <v>1598</v>
      </c>
      <c r="AP99" s="73">
        <v>3092</v>
      </c>
      <c r="AQ99" s="73">
        <v>0</v>
      </c>
      <c r="AR99" s="73">
        <v>7126</v>
      </c>
      <c r="AT99" s="89">
        <v>1992</v>
      </c>
      <c r="AU99" s="73">
        <v>5</v>
      </c>
      <c r="AV99" s="73">
        <v>6</v>
      </c>
      <c r="AW99" s="73">
        <v>3</v>
      </c>
      <c r="AX99" s="73">
        <v>1</v>
      </c>
      <c r="AY99" s="73">
        <v>12</v>
      </c>
      <c r="AZ99" s="73">
        <v>11</v>
      </c>
      <c r="BA99" s="73">
        <v>29</v>
      </c>
      <c r="BB99" s="73">
        <v>43</v>
      </c>
      <c r="BC99" s="73">
        <v>74</v>
      </c>
      <c r="BD99" s="73">
        <v>116</v>
      </c>
      <c r="BE99" s="73">
        <v>149</v>
      </c>
      <c r="BF99" s="73">
        <v>222</v>
      </c>
      <c r="BG99" s="73">
        <v>414</v>
      </c>
      <c r="BH99" s="73">
        <v>803</v>
      </c>
      <c r="BI99" s="73">
        <v>1229</v>
      </c>
      <c r="BJ99" s="73">
        <v>2125</v>
      </c>
      <c r="BK99" s="73">
        <v>2626</v>
      </c>
      <c r="BL99" s="73">
        <v>4118</v>
      </c>
      <c r="BM99" s="73">
        <v>0</v>
      </c>
      <c r="BN99" s="73">
        <v>11986</v>
      </c>
      <c r="BP99" s="89">
        <v>1992</v>
      </c>
    </row>
    <row r="100" spans="2:68">
      <c r="B100" s="89">
        <v>1993</v>
      </c>
      <c r="C100" s="73">
        <v>1</v>
      </c>
      <c r="D100" s="73">
        <v>1</v>
      </c>
      <c r="E100" s="73">
        <v>0</v>
      </c>
      <c r="F100" s="73">
        <v>1</v>
      </c>
      <c r="G100" s="73">
        <v>2</v>
      </c>
      <c r="H100" s="73">
        <v>9</v>
      </c>
      <c r="I100" s="73">
        <v>12</v>
      </c>
      <c r="J100" s="73">
        <v>27</v>
      </c>
      <c r="K100" s="73">
        <v>27</v>
      </c>
      <c r="L100" s="73">
        <v>55</v>
      </c>
      <c r="M100" s="73">
        <v>81</v>
      </c>
      <c r="N100" s="73">
        <v>114</v>
      </c>
      <c r="O100" s="73">
        <v>235</v>
      </c>
      <c r="P100" s="73">
        <v>422</v>
      </c>
      <c r="Q100" s="73">
        <v>726</v>
      </c>
      <c r="R100" s="73">
        <v>952</v>
      </c>
      <c r="S100" s="73">
        <v>1047</v>
      </c>
      <c r="T100" s="73">
        <v>1107</v>
      </c>
      <c r="U100" s="73">
        <v>0</v>
      </c>
      <c r="V100" s="73">
        <v>4819</v>
      </c>
      <c r="X100" s="89">
        <v>1993</v>
      </c>
      <c r="Y100" s="73">
        <v>0</v>
      </c>
      <c r="Z100" s="73">
        <v>0</v>
      </c>
      <c r="AA100" s="73">
        <v>0</v>
      </c>
      <c r="AB100" s="73">
        <v>1</v>
      </c>
      <c r="AC100" s="73">
        <v>7</v>
      </c>
      <c r="AD100" s="73">
        <v>4</v>
      </c>
      <c r="AE100" s="73">
        <v>13</v>
      </c>
      <c r="AF100" s="73">
        <v>22</v>
      </c>
      <c r="AG100" s="73">
        <v>24</v>
      </c>
      <c r="AH100" s="73">
        <v>54</v>
      </c>
      <c r="AI100" s="73">
        <v>63</v>
      </c>
      <c r="AJ100" s="73">
        <v>79</v>
      </c>
      <c r="AK100" s="73">
        <v>141</v>
      </c>
      <c r="AL100" s="73">
        <v>291</v>
      </c>
      <c r="AM100" s="73">
        <v>605</v>
      </c>
      <c r="AN100" s="73">
        <v>1101</v>
      </c>
      <c r="AO100" s="73">
        <v>1760</v>
      </c>
      <c r="AP100" s="73">
        <v>3154</v>
      </c>
      <c r="AQ100" s="73">
        <v>0</v>
      </c>
      <c r="AR100" s="73">
        <v>7319</v>
      </c>
      <c r="AT100" s="89">
        <v>1993</v>
      </c>
      <c r="AU100" s="73">
        <v>1</v>
      </c>
      <c r="AV100" s="73">
        <v>1</v>
      </c>
      <c r="AW100" s="73">
        <v>0</v>
      </c>
      <c r="AX100" s="73">
        <v>2</v>
      </c>
      <c r="AY100" s="73">
        <v>9</v>
      </c>
      <c r="AZ100" s="73">
        <v>13</v>
      </c>
      <c r="BA100" s="73">
        <v>25</v>
      </c>
      <c r="BB100" s="73">
        <v>49</v>
      </c>
      <c r="BC100" s="73">
        <v>51</v>
      </c>
      <c r="BD100" s="73">
        <v>109</v>
      </c>
      <c r="BE100" s="73">
        <v>144</v>
      </c>
      <c r="BF100" s="73">
        <v>193</v>
      </c>
      <c r="BG100" s="73">
        <v>376</v>
      </c>
      <c r="BH100" s="73">
        <v>713</v>
      </c>
      <c r="BI100" s="73">
        <v>1331</v>
      </c>
      <c r="BJ100" s="73">
        <v>2053</v>
      </c>
      <c r="BK100" s="73">
        <v>2807</v>
      </c>
      <c r="BL100" s="73">
        <v>4261</v>
      </c>
      <c r="BM100" s="73">
        <v>0</v>
      </c>
      <c r="BN100" s="73">
        <v>12138</v>
      </c>
      <c r="BP100" s="89">
        <v>1993</v>
      </c>
    </row>
    <row r="101" spans="2:68">
      <c r="B101" s="89">
        <v>1994</v>
      </c>
      <c r="C101" s="73">
        <v>1</v>
      </c>
      <c r="D101" s="73">
        <v>3</v>
      </c>
      <c r="E101" s="73">
        <v>4</v>
      </c>
      <c r="F101" s="73">
        <v>6</v>
      </c>
      <c r="G101" s="73">
        <v>3</v>
      </c>
      <c r="H101" s="73">
        <v>7</v>
      </c>
      <c r="I101" s="73">
        <v>17</v>
      </c>
      <c r="J101" s="73">
        <v>24</v>
      </c>
      <c r="K101" s="73">
        <v>32</v>
      </c>
      <c r="L101" s="73">
        <v>60</v>
      </c>
      <c r="M101" s="73">
        <v>68</v>
      </c>
      <c r="N101" s="73">
        <v>136</v>
      </c>
      <c r="O101" s="73">
        <v>248</v>
      </c>
      <c r="P101" s="73">
        <v>414</v>
      </c>
      <c r="Q101" s="73">
        <v>729</v>
      </c>
      <c r="R101" s="73">
        <v>1032</v>
      </c>
      <c r="S101" s="73">
        <v>1178</v>
      </c>
      <c r="T101" s="73">
        <v>1298</v>
      </c>
      <c r="U101" s="73">
        <v>0</v>
      </c>
      <c r="V101" s="73">
        <v>5260</v>
      </c>
      <c r="X101" s="89">
        <v>1994</v>
      </c>
      <c r="Y101" s="73">
        <v>0</v>
      </c>
      <c r="Z101" s="73">
        <v>1</v>
      </c>
      <c r="AA101" s="73">
        <v>0</v>
      </c>
      <c r="AB101" s="73">
        <v>3</v>
      </c>
      <c r="AC101" s="73">
        <v>6</v>
      </c>
      <c r="AD101" s="73">
        <v>6</v>
      </c>
      <c r="AE101" s="73">
        <v>7</v>
      </c>
      <c r="AF101" s="73">
        <v>18</v>
      </c>
      <c r="AG101" s="73">
        <v>29</v>
      </c>
      <c r="AH101" s="73">
        <v>58</v>
      </c>
      <c r="AI101" s="73">
        <v>46</v>
      </c>
      <c r="AJ101" s="73">
        <v>73</v>
      </c>
      <c r="AK101" s="73">
        <v>140</v>
      </c>
      <c r="AL101" s="73">
        <v>305</v>
      </c>
      <c r="AM101" s="73">
        <v>586</v>
      </c>
      <c r="AN101" s="73">
        <v>1071</v>
      </c>
      <c r="AO101" s="73">
        <v>1767</v>
      </c>
      <c r="AP101" s="73">
        <v>3462</v>
      </c>
      <c r="AQ101" s="73">
        <v>0</v>
      </c>
      <c r="AR101" s="73">
        <v>7578</v>
      </c>
      <c r="AT101" s="89">
        <v>1994</v>
      </c>
      <c r="AU101" s="73">
        <v>1</v>
      </c>
      <c r="AV101" s="73">
        <v>4</v>
      </c>
      <c r="AW101" s="73">
        <v>4</v>
      </c>
      <c r="AX101" s="73">
        <v>9</v>
      </c>
      <c r="AY101" s="73">
        <v>9</v>
      </c>
      <c r="AZ101" s="73">
        <v>13</v>
      </c>
      <c r="BA101" s="73">
        <v>24</v>
      </c>
      <c r="BB101" s="73">
        <v>42</v>
      </c>
      <c r="BC101" s="73">
        <v>61</v>
      </c>
      <c r="BD101" s="73">
        <v>118</v>
      </c>
      <c r="BE101" s="73">
        <v>114</v>
      </c>
      <c r="BF101" s="73">
        <v>209</v>
      </c>
      <c r="BG101" s="73">
        <v>388</v>
      </c>
      <c r="BH101" s="73">
        <v>719</v>
      </c>
      <c r="BI101" s="73">
        <v>1315</v>
      </c>
      <c r="BJ101" s="73">
        <v>2103</v>
      </c>
      <c r="BK101" s="73">
        <v>2945</v>
      </c>
      <c r="BL101" s="73">
        <v>4760</v>
      </c>
      <c r="BM101" s="73">
        <v>0</v>
      </c>
      <c r="BN101" s="73">
        <v>12838</v>
      </c>
      <c r="BP101" s="89">
        <v>1994</v>
      </c>
    </row>
    <row r="102" spans="2:68">
      <c r="B102" s="89">
        <v>1995</v>
      </c>
      <c r="C102" s="73">
        <v>0</v>
      </c>
      <c r="D102" s="73">
        <v>0</v>
      </c>
      <c r="E102" s="73">
        <v>0</v>
      </c>
      <c r="F102" s="73">
        <v>1</v>
      </c>
      <c r="G102" s="73">
        <v>5</v>
      </c>
      <c r="H102" s="73">
        <v>7</v>
      </c>
      <c r="I102" s="73">
        <v>10</v>
      </c>
      <c r="J102" s="73">
        <v>30</v>
      </c>
      <c r="K102" s="73">
        <v>38</v>
      </c>
      <c r="L102" s="73">
        <v>58</v>
      </c>
      <c r="M102" s="73">
        <v>88</v>
      </c>
      <c r="N102" s="73">
        <v>124</v>
      </c>
      <c r="O102" s="73">
        <v>218</v>
      </c>
      <c r="P102" s="73">
        <v>420</v>
      </c>
      <c r="Q102" s="73">
        <v>730</v>
      </c>
      <c r="R102" s="73">
        <v>930</v>
      </c>
      <c r="S102" s="73">
        <v>1148</v>
      </c>
      <c r="T102" s="73">
        <v>1301</v>
      </c>
      <c r="U102" s="73">
        <v>0</v>
      </c>
      <c r="V102" s="73">
        <v>5108</v>
      </c>
      <c r="X102" s="89">
        <v>1995</v>
      </c>
      <c r="Y102" s="73">
        <v>1</v>
      </c>
      <c r="Z102" s="73">
        <v>1</v>
      </c>
      <c r="AA102" s="73">
        <v>2</v>
      </c>
      <c r="AB102" s="73">
        <v>1</v>
      </c>
      <c r="AC102" s="73">
        <v>1</v>
      </c>
      <c r="AD102" s="73">
        <v>7</v>
      </c>
      <c r="AE102" s="73">
        <v>12</v>
      </c>
      <c r="AF102" s="73">
        <v>20</v>
      </c>
      <c r="AG102" s="73">
        <v>30</v>
      </c>
      <c r="AH102" s="73">
        <v>48</v>
      </c>
      <c r="AI102" s="73">
        <v>55</v>
      </c>
      <c r="AJ102" s="73">
        <v>73</v>
      </c>
      <c r="AK102" s="73">
        <v>128</v>
      </c>
      <c r="AL102" s="73">
        <v>298</v>
      </c>
      <c r="AM102" s="73">
        <v>632</v>
      </c>
      <c r="AN102" s="73">
        <v>1029</v>
      </c>
      <c r="AO102" s="73">
        <v>1747</v>
      </c>
      <c r="AP102" s="73">
        <v>3487</v>
      </c>
      <c r="AQ102" s="73">
        <v>0</v>
      </c>
      <c r="AR102" s="73">
        <v>7572</v>
      </c>
      <c r="AT102" s="89">
        <v>1995</v>
      </c>
      <c r="AU102" s="73">
        <v>1</v>
      </c>
      <c r="AV102" s="73">
        <v>1</v>
      </c>
      <c r="AW102" s="73">
        <v>2</v>
      </c>
      <c r="AX102" s="73">
        <v>2</v>
      </c>
      <c r="AY102" s="73">
        <v>6</v>
      </c>
      <c r="AZ102" s="73">
        <v>14</v>
      </c>
      <c r="BA102" s="73">
        <v>22</v>
      </c>
      <c r="BB102" s="73">
        <v>50</v>
      </c>
      <c r="BC102" s="73">
        <v>68</v>
      </c>
      <c r="BD102" s="73">
        <v>106</v>
      </c>
      <c r="BE102" s="73">
        <v>143</v>
      </c>
      <c r="BF102" s="73">
        <v>197</v>
      </c>
      <c r="BG102" s="73">
        <v>346</v>
      </c>
      <c r="BH102" s="73">
        <v>718</v>
      </c>
      <c r="BI102" s="73">
        <v>1362</v>
      </c>
      <c r="BJ102" s="73">
        <v>1959</v>
      </c>
      <c r="BK102" s="73">
        <v>2895</v>
      </c>
      <c r="BL102" s="73">
        <v>4788</v>
      </c>
      <c r="BM102" s="73">
        <v>0</v>
      </c>
      <c r="BN102" s="73">
        <v>12680</v>
      </c>
      <c r="BP102" s="89">
        <v>1995</v>
      </c>
    </row>
    <row r="103" spans="2:68">
      <c r="B103" s="89">
        <v>1996</v>
      </c>
      <c r="C103" s="73">
        <v>1</v>
      </c>
      <c r="D103" s="73">
        <v>0</v>
      </c>
      <c r="E103" s="73">
        <v>2</v>
      </c>
      <c r="F103" s="73">
        <v>3</v>
      </c>
      <c r="G103" s="73">
        <v>5</v>
      </c>
      <c r="H103" s="73">
        <v>6</v>
      </c>
      <c r="I103" s="73">
        <v>13</v>
      </c>
      <c r="J103" s="73">
        <v>26</v>
      </c>
      <c r="K103" s="73">
        <v>37</v>
      </c>
      <c r="L103" s="73">
        <v>72</v>
      </c>
      <c r="M103" s="73">
        <v>85</v>
      </c>
      <c r="N103" s="73">
        <v>123</v>
      </c>
      <c r="O103" s="73">
        <v>199</v>
      </c>
      <c r="P103" s="73">
        <v>421</v>
      </c>
      <c r="Q103" s="73">
        <v>691</v>
      </c>
      <c r="R103" s="73">
        <v>948</v>
      </c>
      <c r="S103" s="73">
        <v>1193</v>
      </c>
      <c r="T103" s="73">
        <v>1380</v>
      </c>
      <c r="U103" s="73">
        <v>0</v>
      </c>
      <c r="V103" s="73">
        <v>5205</v>
      </c>
      <c r="X103" s="89">
        <v>1996</v>
      </c>
      <c r="Y103" s="73">
        <v>0</v>
      </c>
      <c r="Z103" s="73">
        <v>2</v>
      </c>
      <c r="AA103" s="73">
        <v>1</v>
      </c>
      <c r="AB103" s="73">
        <v>2</v>
      </c>
      <c r="AC103" s="73">
        <v>3</v>
      </c>
      <c r="AD103" s="73">
        <v>7</v>
      </c>
      <c r="AE103" s="73">
        <v>7</v>
      </c>
      <c r="AF103" s="73">
        <v>15</v>
      </c>
      <c r="AG103" s="73">
        <v>27</v>
      </c>
      <c r="AH103" s="73">
        <v>50</v>
      </c>
      <c r="AI103" s="73">
        <v>69</v>
      </c>
      <c r="AJ103" s="73">
        <v>79</v>
      </c>
      <c r="AK103" s="73">
        <v>136</v>
      </c>
      <c r="AL103" s="73">
        <v>292</v>
      </c>
      <c r="AM103" s="73">
        <v>570</v>
      </c>
      <c r="AN103" s="73">
        <v>1064</v>
      </c>
      <c r="AO103" s="73">
        <v>1683</v>
      </c>
      <c r="AP103" s="73">
        <v>3594</v>
      </c>
      <c r="AQ103" s="73">
        <v>0</v>
      </c>
      <c r="AR103" s="73">
        <v>7601</v>
      </c>
      <c r="AT103" s="89">
        <v>1996</v>
      </c>
      <c r="AU103" s="73">
        <v>1</v>
      </c>
      <c r="AV103" s="73">
        <v>2</v>
      </c>
      <c r="AW103" s="73">
        <v>3</v>
      </c>
      <c r="AX103" s="73">
        <v>5</v>
      </c>
      <c r="AY103" s="73">
        <v>8</v>
      </c>
      <c r="AZ103" s="73">
        <v>13</v>
      </c>
      <c r="BA103" s="73">
        <v>20</v>
      </c>
      <c r="BB103" s="73">
        <v>41</v>
      </c>
      <c r="BC103" s="73">
        <v>64</v>
      </c>
      <c r="BD103" s="73">
        <v>122</v>
      </c>
      <c r="BE103" s="73">
        <v>154</v>
      </c>
      <c r="BF103" s="73">
        <v>202</v>
      </c>
      <c r="BG103" s="73">
        <v>335</v>
      </c>
      <c r="BH103" s="73">
        <v>713</v>
      </c>
      <c r="BI103" s="73">
        <v>1261</v>
      </c>
      <c r="BJ103" s="73">
        <v>2012</v>
      </c>
      <c r="BK103" s="73">
        <v>2876</v>
      </c>
      <c r="BL103" s="73">
        <v>4974</v>
      </c>
      <c r="BM103" s="73">
        <v>0</v>
      </c>
      <c r="BN103" s="73">
        <v>12806</v>
      </c>
      <c r="BP103" s="89">
        <v>1996</v>
      </c>
    </row>
    <row r="104" spans="2:68">
      <c r="B104" s="90">
        <v>1997</v>
      </c>
      <c r="C104" s="73">
        <v>2</v>
      </c>
      <c r="D104" s="73">
        <v>0</v>
      </c>
      <c r="E104" s="73">
        <v>2</v>
      </c>
      <c r="F104" s="73">
        <v>2</v>
      </c>
      <c r="G104" s="73">
        <v>3</v>
      </c>
      <c r="H104" s="73">
        <v>14</v>
      </c>
      <c r="I104" s="73">
        <v>13</v>
      </c>
      <c r="J104" s="73">
        <v>16</v>
      </c>
      <c r="K104" s="73">
        <v>41</v>
      </c>
      <c r="L104" s="73">
        <v>73</v>
      </c>
      <c r="M104" s="73">
        <v>92</v>
      </c>
      <c r="N104" s="73">
        <v>110</v>
      </c>
      <c r="O104" s="73">
        <v>202</v>
      </c>
      <c r="P104" s="73">
        <v>380</v>
      </c>
      <c r="Q104" s="73">
        <v>638</v>
      </c>
      <c r="R104" s="73">
        <v>926</v>
      </c>
      <c r="S104" s="73">
        <v>1124</v>
      </c>
      <c r="T104" s="73">
        <v>1340</v>
      </c>
      <c r="U104" s="73">
        <v>0</v>
      </c>
      <c r="V104" s="73">
        <v>4978</v>
      </c>
      <c r="X104" s="90">
        <v>1997</v>
      </c>
      <c r="Y104" s="73">
        <v>1</v>
      </c>
      <c r="Z104" s="73">
        <v>0</v>
      </c>
      <c r="AA104" s="73">
        <v>1</v>
      </c>
      <c r="AB104" s="73">
        <v>3</v>
      </c>
      <c r="AC104" s="73">
        <v>3</v>
      </c>
      <c r="AD104" s="73">
        <v>8</v>
      </c>
      <c r="AE104" s="73">
        <v>19</v>
      </c>
      <c r="AF104" s="73">
        <v>20</v>
      </c>
      <c r="AG104" s="73">
        <v>26</v>
      </c>
      <c r="AH104" s="73">
        <v>47</v>
      </c>
      <c r="AI104" s="73">
        <v>59</v>
      </c>
      <c r="AJ104" s="73">
        <v>79</v>
      </c>
      <c r="AK104" s="73">
        <v>102</v>
      </c>
      <c r="AL104" s="73">
        <v>259</v>
      </c>
      <c r="AM104" s="73">
        <v>531</v>
      </c>
      <c r="AN104" s="73">
        <v>949</v>
      </c>
      <c r="AO104" s="73">
        <v>1692</v>
      </c>
      <c r="AP104" s="73">
        <v>3626</v>
      </c>
      <c r="AQ104" s="73">
        <v>0</v>
      </c>
      <c r="AR104" s="73">
        <v>7425</v>
      </c>
      <c r="AT104" s="90">
        <v>1997</v>
      </c>
      <c r="AU104" s="73">
        <v>3</v>
      </c>
      <c r="AV104" s="73">
        <v>0</v>
      </c>
      <c r="AW104" s="73">
        <v>3</v>
      </c>
      <c r="AX104" s="73">
        <v>5</v>
      </c>
      <c r="AY104" s="73">
        <v>6</v>
      </c>
      <c r="AZ104" s="73">
        <v>22</v>
      </c>
      <c r="BA104" s="73">
        <v>32</v>
      </c>
      <c r="BB104" s="73">
        <v>36</v>
      </c>
      <c r="BC104" s="73">
        <v>67</v>
      </c>
      <c r="BD104" s="73">
        <v>120</v>
      </c>
      <c r="BE104" s="73">
        <v>151</v>
      </c>
      <c r="BF104" s="73">
        <v>189</v>
      </c>
      <c r="BG104" s="73">
        <v>304</v>
      </c>
      <c r="BH104" s="73">
        <v>639</v>
      </c>
      <c r="BI104" s="73">
        <v>1169</v>
      </c>
      <c r="BJ104" s="73">
        <v>1875</v>
      </c>
      <c r="BK104" s="73">
        <v>2816</v>
      </c>
      <c r="BL104" s="73">
        <v>4966</v>
      </c>
      <c r="BM104" s="73">
        <v>0</v>
      </c>
      <c r="BN104" s="73">
        <v>12403</v>
      </c>
      <c r="BP104" s="90">
        <v>1997</v>
      </c>
    </row>
    <row r="105" spans="2:68">
      <c r="B105" s="90">
        <v>1998</v>
      </c>
      <c r="C105" s="73">
        <v>0</v>
      </c>
      <c r="D105" s="73">
        <v>1</v>
      </c>
      <c r="E105" s="73">
        <v>1</v>
      </c>
      <c r="F105" s="73">
        <v>2</v>
      </c>
      <c r="G105" s="73">
        <v>2</v>
      </c>
      <c r="H105" s="73">
        <v>5</v>
      </c>
      <c r="I105" s="73">
        <v>13</v>
      </c>
      <c r="J105" s="73">
        <v>21</v>
      </c>
      <c r="K105" s="73">
        <v>42</v>
      </c>
      <c r="L105" s="73">
        <v>59</v>
      </c>
      <c r="M105" s="73">
        <v>64</v>
      </c>
      <c r="N105" s="73">
        <v>124</v>
      </c>
      <c r="O105" s="73">
        <v>189</v>
      </c>
      <c r="P105" s="73">
        <v>346</v>
      </c>
      <c r="Q105" s="73">
        <v>646</v>
      </c>
      <c r="R105" s="73">
        <v>911</v>
      </c>
      <c r="S105" s="73">
        <v>1101</v>
      </c>
      <c r="T105" s="73">
        <v>1383</v>
      </c>
      <c r="U105" s="73">
        <v>0</v>
      </c>
      <c r="V105" s="73">
        <v>4910</v>
      </c>
      <c r="X105" s="90">
        <v>1998</v>
      </c>
      <c r="Y105" s="73">
        <v>1</v>
      </c>
      <c r="Z105" s="73">
        <v>1</v>
      </c>
      <c r="AA105" s="73">
        <v>1</v>
      </c>
      <c r="AB105" s="73">
        <v>4</v>
      </c>
      <c r="AC105" s="73">
        <v>6</v>
      </c>
      <c r="AD105" s="73">
        <v>7</v>
      </c>
      <c r="AE105" s="73">
        <v>9</v>
      </c>
      <c r="AF105" s="73">
        <v>23</v>
      </c>
      <c r="AG105" s="73">
        <v>28</v>
      </c>
      <c r="AH105" s="73">
        <v>45</v>
      </c>
      <c r="AI105" s="73">
        <v>55</v>
      </c>
      <c r="AJ105" s="73">
        <v>70</v>
      </c>
      <c r="AK105" s="73">
        <v>115</v>
      </c>
      <c r="AL105" s="73">
        <v>239</v>
      </c>
      <c r="AM105" s="73">
        <v>548</v>
      </c>
      <c r="AN105" s="73">
        <v>959</v>
      </c>
      <c r="AO105" s="73">
        <v>1639</v>
      </c>
      <c r="AP105" s="73">
        <v>3611</v>
      </c>
      <c r="AQ105" s="73">
        <v>0</v>
      </c>
      <c r="AR105" s="73">
        <v>7361</v>
      </c>
      <c r="AT105" s="90">
        <v>1998</v>
      </c>
      <c r="AU105" s="73">
        <v>1</v>
      </c>
      <c r="AV105" s="73">
        <v>2</v>
      </c>
      <c r="AW105" s="73">
        <v>2</v>
      </c>
      <c r="AX105" s="73">
        <v>6</v>
      </c>
      <c r="AY105" s="73">
        <v>8</v>
      </c>
      <c r="AZ105" s="73">
        <v>12</v>
      </c>
      <c r="BA105" s="73">
        <v>22</v>
      </c>
      <c r="BB105" s="73">
        <v>44</v>
      </c>
      <c r="BC105" s="73">
        <v>70</v>
      </c>
      <c r="BD105" s="73">
        <v>104</v>
      </c>
      <c r="BE105" s="73">
        <v>119</v>
      </c>
      <c r="BF105" s="73">
        <v>194</v>
      </c>
      <c r="BG105" s="73">
        <v>304</v>
      </c>
      <c r="BH105" s="73">
        <v>585</v>
      </c>
      <c r="BI105" s="73">
        <v>1194</v>
      </c>
      <c r="BJ105" s="73">
        <v>1870</v>
      </c>
      <c r="BK105" s="73">
        <v>2740</v>
      </c>
      <c r="BL105" s="73">
        <v>4994</v>
      </c>
      <c r="BM105" s="73">
        <v>0</v>
      </c>
      <c r="BN105" s="73">
        <v>12271</v>
      </c>
      <c r="BP105" s="90">
        <v>1998</v>
      </c>
    </row>
    <row r="106" spans="2:68">
      <c r="B106" s="90">
        <v>1999</v>
      </c>
      <c r="C106" s="73">
        <v>2</v>
      </c>
      <c r="D106" s="73">
        <v>2</v>
      </c>
      <c r="E106" s="73">
        <v>0</v>
      </c>
      <c r="F106" s="73">
        <v>6</v>
      </c>
      <c r="G106" s="73">
        <v>5</v>
      </c>
      <c r="H106" s="73">
        <v>8</v>
      </c>
      <c r="I106" s="73">
        <v>14</v>
      </c>
      <c r="J106" s="73">
        <v>19</v>
      </c>
      <c r="K106" s="73">
        <v>31</v>
      </c>
      <c r="L106" s="73">
        <v>49</v>
      </c>
      <c r="M106" s="73">
        <v>72</v>
      </c>
      <c r="N106" s="73">
        <v>132</v>
      </c>
      <c r="O106" s="73">
        <v>177</v>
      </c>
      <c r="P106" s="73">
        <v>311</v>
      </c>
      <c r="Q106" s="73">
        <v>624</v>
      </c>
      <c r="R106" s="73">
        <v>897</v>
      </c>
      <c r="S106" s="73">
        <v>1041</v>
      </c>
      <c r="T106" s="73">
        <v>1504</v>
      </c>
      <c r="U106" s="73">
        <v>0</v>
      </c>
      <c r="V106" s="73">
        <v>4894</v>
      </c>
      <c r="X106" s="90">
        <v>1999</v>
      </c>
      <c r="Y106" s="73">
        <v>0</v>
      </c>
      <c r="Z106" s="73">
        <v>2</v>
      </c>
      <c r="AA106" s="73">
        <v>0</v>
      </c>
      <c r="AB106" s="73">
        <v>1</v>
      </c>
      <c r="AC106" s="73">
        <v>2</v>
      </c>
      <c r="AD106" s="73">
        <v>5</v>
      </c>
      <c r="AE106" s="73">
        <v>14</v>
      </c>
      <c r="AF106" s="73">
        <v>16</v>
      </c>
      <c r="AG106" s="73">
        <v>28</v>
      </c>
      <c r="AH106" s="73">
        <v>37</v>
      </c>
      <c r="AI106" s="73">
        <v>59</v>
      </c>
      <c r="AJ106" s="73">
        <v>89</v>
      </c>
      <c r="AK106" s="73">
        <v>124</v>
      </c>
      <c r="AL106" s="73">
        <v>225</v>
      </c>
      <c r="AM106" s="73">
        <v>476</v>
      </c>
      <c r="AN106" s="73">
        <v>991</v>
      </c>
      <c r="AO106" s="73">
        <v>1503</v>
      </c>
      <c r="AP106" s="73">
        <v>3800</v>
      </c>
      <c r="AQ106" s="73">
        <v>0</v>
      </c>
      <c r="AR106" s="73">
        <v>7372</v>
      </c>
      <c r="AT106" s="90">
        <v>1999</v>
      </c>
      <c r="AU106" s="73">
        <v>2</v>
      </c>
      <c r="AV106" s="73">
        <v>4</v>
      </c>
      <c r="AW106" s="73">
        <v>0</v>
      </c>
      <c r="AX106" s="73">
        <v>7</v>
      </c>
      <c r="AY106" s="73">
        <v>7</v>
      </c>
      <c r="AZ106" s="73">
        <v>13</v>
      </c>
      <c r="BA106" s="73">
        <v>28</v>
      </c>
      <c r="BB106" s="73">
        <v>35</v>
      </c>
      <c r="BC106" s="73">
        <v>59</v>
      </c>
      <c r="BD106" s="73">
        <v>86</v>
      </c>
      <c r="BE106" s="73">
        <v>131</v>
      </c>
      <c r="BF106" s="73">
        <v>221</v>
      </c>
      <c r="BG106" s="73">
        <v>301</v>
      </c>
      <c r="BH106" s="73">
        <v>536</v>
      </c>
      <c r="BI106" s="73">
        <v>1100</v>
      </c>
      <c r="BJ106" s="73">
        <v>1888</v>
      </c>
      <c r="BK106" s="73">
        <v>2544</v>
      </c>
      <c r="BL106" s="73">
        <v>5304</v>
      </c>
      <c r="BM106" s="73">
        <v>0</v>
      </c>
      <c r="BN106" s="73">
        <v>12266</v>
      </c>
      <c r="BP106" s="90">
        <v>1999</v>
      </c>
    </row>
    <row r="107" spans="2:68">
      <c r="B107" s="90">
        <v>2000</v>
      </c>
      <c r="C107" s="73">
        <v>0</v>
      </c>
      <c r="D107" s="73">
        <v>1</v>
      </c>
      <c r="E107" s="73">
        <v>1</v>
      </c>
      <c r="F107" s="73">
        <v>1</v>
      </c>
      <c r="G107" s="73">
        <v>1</v>
      </c>
      <c r="H107" s="73">
        <v>9</v>
      </c>
      <c r="I107" s="73">
        <v>11</v>
      </c>
      <c r="J107" s="73">
        <v>26</v>
      </c>
      <c r="K107" s="73">
        <v>32</v>
      </c>
      <c r="L107" s="73">
        <v>47</v>
      </c>
      <c r="M107" s="73">
        <v>69</v>
      </c>
      <c r="N107" s="73">
        <v>101</v>
      </c>
      <c r="O107" s="73">
        <v>165</v>
      </c>
      <c r="P107" s="73">
        <v>313</v>
      </c>
      <c r="Q107" s="73">
        <v>617</v>
      </c>
      <c r="R107" s="73">
        <v>949</v>
      </c>
      <c r="S107" s="73">
        <v>1010</v>
      </c>
      <c r="T107" s="73">
        <v>1560</v>
      </c>
      <c r="U107" s="73">
        <v>0</v>
      </c>
      <c r="V107" s="73">
        <v>4913</v>
      </c>
      <c r="X107" s="90">
        <v>2000</v>
      </c>
      <c r="Y107" s="73">
        <v>1</v>
      </c>
      <c r="Z107" s="73">
        <v>0</v>
      </c>
      <c r="AA107" s="73">
        <v>0</v>
      </c>
      <c r="AB107" s="73">
        <v>0</v>
      </c>
      <c r="AC107" s="73">
        <v>4</v>
      </c>
      <c r="AD107" s="73">
        <v>7</v>
      </c>
      <c r="AE107" s="73">
        <v>11</v>
      </c>
      <c r="AF107" s="73">
        <v>22</v>
      </c>
      <c r="AG107" s="73">
        <v>36</v>
      </c>
      <c r="AH107" s="73">
        <v>48</v>
      </c>
      <c r="AI107" s="73">
        <v>58</v>
      </c>
      <c r="AJ107" s="73">
        <v>72</v>
      </c>
      <c r="AK107" s="73">
        <v>119</v>
      </c>
      <c r="AL107" s="73">
        <v>190</v>
      </c>
      <c r="AM107" s="73">
        <v>456</v>
      </c>
      <c r="AN107" s="73">
        <v>907</v>
      </c>
      <c r="AO107" s="73">
        <v>1534</v>
      </c>
      <c r="AP107" s="73">
        <v>3922</v>
      </c>
      <c r="AQ107" s="73">
        <v>0</v>
      </c>
      <c r="AR107" s="73">
        <v>7387</v>
      </c>
      <c r="AT107" s="90">
        <v>2000</v>
      </c>
      <c r="AU107" s="73">
        <v>1</v>
      </c>
      <c r="AV107" s="73">
        <v>1</v>
      </c>
      <c r="AW107" s="73">
        <v>1</v>
      </c>
      <c r="AX107" s="73">
        <v>1</v>
      </c>
      <c r="AY107" s="73">
        <v>5</v>
      </c>
      <c r="AZ107" s="73">
        <v>16</v>
      </c>
      <c r="BA107" s="73">
        <v>22</v>
      </c>
      <c r="BB107" s="73">
        <v>48</v>
      </c>
      <c r="BC107" s="73">
        <v>68</v>
      </c>
      <c r="BD107" s="73">
        <v>95</v>
      </c>
      <c r="BE107" s="73">
        <v>127</v>
      </c>
      <c r="BF107" s="73">
        <v>173</v>
      </c>
      <c r="BG107" s="73">
        <v>284</v>
      </c>
      <c r="BH107" s="73">
        <v>503</v>
      </c>
      <c r="BI107" s="73">
        <v>1073</v>
      </c>
      <c r="BJ107" s="73">
        <v>1856</v>
      </c>
      <c r="BK107" s="73">
        <v>2544</v>
      </c>
      <c r="BL107" s="73">
        <v>5482</v>
      </c>
      <c r="BM107" s="73">
        <v>0</v>
      </c>
      <c r="BN107" s="73">
        <v>12300</v>
      </c>
      <c r="BP107" s="90">
        <v>2000</v>
      </c>
    </row>
    <row r="108" spans="2:68">
      <c r="B108" s="90">
        <v>2001</v>
      </c>
      <c r="C108" s="73">
        <v>1</v>
      </c>
      <c r="D108" s="73">
        <v>1</v>
      </c>
      <c r="E108" s="73">
        <v>2</v>
      </c>
      <c r="F108" s="73">
        <v>2</v>
      </c>
      <c r="G108" s="73">
        <v>4</v>
      </c>
      <c r="H108" s="73">
        <v>5</v>
      </c>
      <c r="I108" s="73">
        <v>14</v>
      </c>
      <c r="J108" s="73">
        <v>17</v>
      </c>
      <c r="K108" s="73">
        <v>30</v>
      </c>
      <c r="L108" s="73">
        <v>49</v>
      </c>
      <c r="M108" s="73">
        <v>84</v>
      </c>
      <c r="N108" s="73">
        <v>118</v>
      </c>
      <c r="O108" s="73">
        <v>173</v>
      </c>
      <c r="P108" s="73">
        <v>272</v>
      </c>
      <c r="Q108" s="73">
        <v>538</v>
      </c>
      <c r="R108" s="73">
        <v>874</v>
      </c>
      <c r="S108" s="73">
        <v>1062</v>
      </c>
      <c r="T108" s="73">
        <v>1606</v>
      </c>
      <c r="U108" s="73">
        <v>0</v>
      </c>
      <c r="V108" s="73">
        <v>4852</v>
      </c>
      <c r="X108" s="90">
        <v>2001</v>
      </c>
      <c r="Y108" s="73">
        <v>1</v>
      </c>
      <c r="Z108" s="73">
        <v>1</v>
      </c>
      <c r="AA108" s="73">
        <v>0</v>
      </c>
      <c r="AB108" s="73">
        <v>0</v>
      </c>
      <c r="AC108" s="73">
        <v>3</v>
      </c>
      <c r="AD108" s="73">
        <v>4</v>
      </c>
      <c r="AE108" s="73">
        <v>14</v>
      </c>
      <c r="AF108" s="73">
        <v>12</v>
      </c>
      <c r="AG108" s="73">
        <v>32</v>
      </c>
      <c r="AH108" s="73">
        <v>37</v>
      </c>
      <c r="AI108" s="73">
        <v>58</v>
      </c>
      <c r="AJ108" s="73">
        <v>92</v>
      </c>
      <c r="AK108" s="73">
        <v>92</v>
      </c>
      <c r="AL108" s="73">
        <v>177</v>
      </c>
      <c r="AM108" s="73">
        <v>452</v>
      </c>
      <c r="AN108" s="73">
        <v>877</v>
      </c>
      <c r="AO108" s="73">
        <v>1506</v>
      </c>
      <c r="AP108" s="73">
        <v>3936</v>
      </c>
      <c r="AQ108" s="73">
        <v>0</v>
      </c>
      <c r="AR108" s="73">
        <v>7294</v>
      </c>
      <c r="AT108" s="90">
        <v>2001</v>
      </c>
      <c r="AU108" s="73">
        <v>2</v>
      </c>
      <c r="AV108" s="73">
        <v>2</v>
      </c>
      <c r="AW108" s="73">
        <v>2</v>
      </c>
      <c r="AX108" s="73">
        <v>2</v>
      </c>
      <c r="AY108" s="73">
        <v>7</v>
      </c>
      <c r="AZ108" s="73">
        <v>9</v>
      </c>
      <c r="BA108" s="73">
        <v>28</v>
      </c>
      <c r="BB108" s="73">
        <v>29</v>
      </c>
      <c r="BC108" s="73">
        <v>62</v>
      </c>
      <c r="BD108" s="73">
        <v>86</v>
      </c>
      <c r="BE108" s="73">
        <v>142</v>
      </c>
      <c r="BF108" s="73">
        <v>210</v>
      </c>
      <c r="BG108" s="73">
        <v>265</v>
      </c>
      <c r="BH108" s="73">
        <v>449</v>
      </c>
      <c r="BI108" s="73">
        <v>990</v>
      </c>
      <c r="BJ108" s="73">
        <v>1751</v>
      </c>
      <c r="BK108" s="73">
        <v>2568</v>
      </c>
      <c r="BL108" s="73">
        <v>5542</v>
      </c>
      <c r="BM108" s="73">
        <v>0</v>
      </c>
      <c r="BN108" s="73">
        <v>12146</v>
      </c>
      <c r="BP108" s="90">
        <v>2001</v>
      </c>
    </row>
    <row r="109" spans="2:68">
      <c r="B109" s="90">
        <v>2002</v>
      </c>
      <c r="C109" s="73">
        <v>2</v>
      </c>
      <c r="D109" s="73">
        <v>1</v>
      </c>
      <c r="E109" s="73">
        <v>1</v>
      </c>
      <c r="F109" s="73">
        <v>3</v>
      </c>
      <c r="G109" s="73">
        <v>10</v>
      </c>
      <c r="H109" s="73">
        <v>5</v>
      </c>
      <c r="I109" s="73">
        <v>6</v>
      </c>
      <c r="J109" s="73">
        <v>19</v>
      </c>
      <c r="K109" s="73">
        <v>39</v>
      </c>
      <c r="L109" s="73">
        <v>57</v>
      </c>
      <c r="M109" s="73">
        <v>84</v>
      </c>
      <c r="N109" s="73">
        <v>112</v>
      </c>
      <c r="O109" s="73">
        <v>177</v>
      </c>
      <c r="P109" s="73">
        <v>276</v>
      </c>
      <c r="Q109" s="73">
        <v>517</v>
      </c>
      <c r="R109" s="73">
        <v>885</v>
      </c>
      <c r="S109" s="73">
        <v>1097</v>
      </c>
      <c r="T109" s="73">
        <v>1677</v>
      </c>
      <c r="U109" s="73">
        <v>1</v>
      </c>
      <c r="V109" s="73">
        <v>4969</v>
      </c>
      <c r="X109" s="90">
        <v>2002</v>
      </c>
      <c r="Y109" s="73">
        <v>1</v>
      </c>
      <c r="Z109" s="73">
        <v>1</v>
      </c>
      <c r="AA109" s="73">
        <v>1</v>
      </c>
      <c r="AB109" s="73">
        <v>3</v>
      </c>
      <c r="AC109" s="73">
        <v>0</v>
      </c>
      <c r="AD109" s="73">
        <v>5</v>
      </c>
      <c r="AE109" s="73">
        <v>11</v>
      </c>
      <c r="AF109" s="73">
        <v>23</v>
      </c>
      <c r="AG109" s="73">
        <v>32</v>
      </c>
      <c r="AH109" s="73">
        <v>48</v>
      </c>
      <c r="AI109" s="73">
        <v>47</v>
      </c>
      <c r="AJ109" s="73">
        <v>62</v>
      </c>
      <c r="AK109" s="73">
        <v>95</v>
      </c>
      <c r="AL109" s="73">
        <v>181</v>
      </c>
      <c r="AM109" s="73">
        <v>398</v>
      </c>
      <c r="AN109" s="73">
        <v>901</v>
      </c>
      <c r="AO109" s="73">
        <v>1596</v>
      </c>
      <c r="AP109" s="73">
        <v>4156</v>
      </c>
      <c r="AQ109" s="73">
        <v>3</v>
      </c>
      <c r="AR109" s="73">
        <v>7564</v>
      </c>
      <c r="AT109" s="90">
        <v>2002</v>
      </c>
      <c r="AU109" s="73">
        <v>3</v>
      </c>
      <c r="AV109" s="73">
        <v>2</v>
      </c>
      <c r="AW109" s="73">
        <v>2</v>
      </c>
      <c r="AX109" s="73">
        <v>6</v>
      </c>
      <c r="AY109" s="73">
        <v>10</v>
      </c>
      <c r="AZ109" s="73">
        <v>10</v>
      </c>
      <c r="BA109" s="73">
        <v>17</v>
      </c>
      <c r="BB109" s="73">
        <v>42</v>
      </c>
      <c r="BC109" s="73">
        <v>71</v>
      </c>
      <c r="BD109" s="73">
        <v>105</v>
      </c>
      <c r="BE109" s="73">
        <v>131</v>
      </c>
      <c r="BF109" s="73">
        <v>174</v>
      </c>
      <c r="BG109" s="73">
        <v>272</v>
      </c>
      <c r="BH109" s="73">
        <v>457</v>
      </c>
      <c r="BI109" s="73">
        <v>915</v>
      </c>
      <c r="BJ109" s="73">
        <v>1786</v>
      </c>
      <c r="BK109" s="73">
        <v>2693</v>
      </c>
      <c r="BL109" s="73">
        <v>5833</v>
      </c>
      <c r="BM109" s="73">
        <v>4</v>
      </c>
      <c r="BN109" s="73">
        <v>12533</v>
      </c>
      <c r="BP109" s="90">
        <v>2002</v>
      </c>
    </row>
    <row r="110" spans="2:68">
      <c r="B110" s="90">
        <v>2003</v>
      </c>
      <c r="C110" s="73">
        <v>4</v>
      </c>
      <c r="D110" s="73">
        <v>1</v>
      </c>
      <c r="E110" s="73">
        <v>2</v>
      </c>
      <c r="F110" s="73">
        <v>5</v>
      </c>
      <c r="G110" s="73">
        <v>6</v>
      </c>
      <c r="H110" s="73">
        <v>8</v>
      </c>
      <c r="I110" s="73">
        <v>12</v>
      </c>
      <c r="J110" s="73">
        <v>16</v>
      </c>
      <c r="K110" s="73">
        <v>25</v>
      </c>
      <c r="L110" s="73">
        <v>57</v>
      </c>
      <c r="M110" s="73">
        <v>67</v>
      </c>
      <c r="N110" s="73">
        <v>121</v>
      </c>
      <c r="O110" s="73">
        <v>151</v>
      </c>
      <c r="P110" s="73">
        <v>250</v>
      </c>
      <c r="Q110" s="73">
        <v>480</v>
      </c>
      <c r="R110" s="73">
        <v>906</v>
      </c>
      <c r="S110" s="73">
        <v>1076</v>
      </c>
      <c r="T110" s="73">
        <v>1648</v>
      </c>
      <c r="U110" s="73">
        <v>0</v>
      </c>
      <c r="V110" s="73">
        <v>4835</v>
      </c>
      <c r="X110" s="90">
        <v>2003</v>
      </c>
      <c r="Y110" s="73">
        <v>2</v>
      </c>
      <c r="Z110" s="73">
        <v>0</v>
      </c>
      <c r="AA110" s="73">
        <v>3</v>
      </c>
      <c r="AB110" s="73">
        <v>5</v>
      </c>
      <c r="AC110" s="73">
        <v>2</v>
      </c>
      <c r="AD110" s="73">
        <v>5</v>
      </c>
      <c r="AE110" s="73">
        <v>6</v>
      </c>
      <c r="AF110" s="73">
        <v>19</v>
      </c>
      <c r="AG110" s="73">
        <v>32</v>
      </c>
      <c r="AH110" s="73">
        <v>58</v>
      </c>
      <c r="AI110" s="73">
        <v>50</v>
      </c>
      <c r="AJ110" s="73">
        <v>56</v>
      </c>
      <c r="AK110" s="73">
        <v>117</v>
      </c>
      <c r="AL110" s="73">
        <v>190</v>
      </c>
      <c r="AM110" s="73">
        <v>389</v>
      </c>
      <c r="AN110" s="73">
        <v>837</v>
      </c>
      <c r="AO110" s="73">
        <v>1490</v>
      </c>
      <c r="AP110" s="73">
        <v>4144</v>
      </c>
      <c r="AQ110" s="73">
        <v>0</v>
      </c>
      <c r="AR110" s="73">
        <v>7405</v>
      </c>
      <c r="AT110" s="90">
        <v>2003</v>
      </c>
      <c r="AU110" s="73">
        <v>6</v>
      </c>
      <c r="AV110" s="73">
        <v>1</v>
      </c>
      <c r="AW110" s="73">
        <v>5</v>
      </c>
      <c r="AX110" s="73">
        <v>10</v>
      </c>
      <c r="AY110" s="73">
        <v>8</v>
      </c>
      <c r="AZ110" s="73">
        <v>13</v>
      </c>
      <c r="BA110" s="73">
        <v>18</v>
      </c>
      <c r="BB110" s="73">
        <v>35</v>
      </c>
      <c r="BC110" s="73">
        <v>57</v>
      </c>
      <c r="BD110" s="73">
        <v>115</v>
      </c>
      <c r="BE110" s="73">
        <v>117</v>
      </c>
      <c r="BF110" s="73">
        <v>177</v>
      </c>
      <c r="BG110" s="73">
        <v>268</v>
      </c>
      <c r="BH110" s="73">
        <v>440</v>
      </c>
      <c r="BI110" s="73">
        <v>869</v>
      </c>
      <c r="BJ110" s="73">
        <v>1743</v>
      </c>
      <c r="BK110" s="73">
        <v>2566</v>
      </c>
      <c r="BL110" s="73">
        <v>5792</v>
      </c>
      <c r="BM110" s="73">
        <v>0</v>
      </c>
      <c r="BN110" s="73">
        <v>12240</v>
      </c>
      <c r="BP110" s="90">
        <v>2003</v>
      </c>
    </row>
    <row r="111" spans="2:68">
      <c r="B111" s="90">
        <v>2004</v>
      </c>
      <c r="C111" s="73">
        <v>5</v>
      </c>
      <c r="D111" s="73">
        <v>1</v>
      </c>
      <c r="E111" s="73">
        <v>0</v>
      </c>
      <c r="F111" s="73">
        <v>1</v>
      </c>
      <c r="G111" s="73">
        <v>8</v>
      </c>
      <c r="H111" s="73">
        <v>3</v>
      </c>
      <c r="I111" s="73">
        <v>8</v>
      </c>
      <c r="J111" s="73">
        <v>11</v>
      </c>
      <c r="K111" s="73">
        <v>39</v>
      </c>
      <c r="L111" s="73">
        <v>53</v>
      </c>
      <c r="M111" s="73">
        <v>73</v>
      </c>
      <c r="N111" s="73">
        <v>98</v>
      </c>
      <c r="O111" s="73">
        <v>146</v>
      </c>
      <c r="P111" s="73">
        <v>248</v>
      </c>
      <c r="Q111" s="73">
        <v>458</v>
      </c>
      <c r="R111" s="73">
        <v>879</v>
      </c>
      <c r="S111" s="73">
        <v>1125</v>
      </c>
      <c r="T111" s="73">
        <v>1670</v>
      </c>
      <c r="U111" s="73">
        <v>0</v>
      </c>
      <c r="V111" s="73">
        <v>4826</v>
      </c>
      <c r="X111" s="90">
        <v>2004</v>
      </c>
      <c r="Y111" s="73">
        <v>1</v>
      </c>
      <c r="Z111" s="73">
        <v>0</v>
      </c>
      <c r="AA111" s="73">
        <v>0</v>
      </c>
      <c r="AB111" s="73">
        <v>2</v>
      </c>
      <c r="AC111" s="73">
        <v>4</v>
      </c>
      <c r="AD111" s="73">
        <v>9</v>
      </c>
      <c r="AE111" s="73">
        <v>6</v>
      </c>
      <c r="AF111" s="73">
        <v>13</v>
      </c>
      <c r="AG111" s="73">
        <v>25</v>
      </c>
      <c r="AH111" s="73">
        <v>39</v>
      </c>
      <c r="AI111" s="73">
        <v>71</v>
      </c>
      <c r="AJ111" s="73">
        <v>64</v>
      </c>
      <c r="AK111" s="73">
        <v>95</v>
      </c>
      <c r="AL111" s="73">
        <v>192</v>
      </c>
      <c r="AM111" s="73">
        <v>329</v>
      </c>
      <c r="AN111" s="73">
        <v>800</v>
      </c>
      <c r="AO111" s="73">
        <v>1533</v>
      </c>
      <c r="AP111" s="73">
        <v>4032</v>
      </c>
      <c r="AQ111" s="73">
        <v>0</v>
      </c>
      <c r="AR111" s="73">
        <v>7215</v>
      </c>
      <c r="AT111" s="90">
        <v>2004</v>
      </c>
      <c r="AU111" s="73">
        <v>6</v>
      </c>
      <c r="AV111" s="73">
        <v>1</v>
      </c>
      <c r="AW111" s="73">
        <v>0</v>
      </c>
      <c r="AX111" s="73">
        <v>3</v>
      </c>
      <c r="AY111" s="73">
        <v>12</v>
      </c>
      <c r="AZ111" s="73">
        <v>12</v>
      </c>
      <c r="BA111" s="73">
        <v>14</v>
      </c>
      <c r="BB111" s="73">
        <v>24</v>
      </c>
      <c r="BC111" s="73">
        <v>64</v>
      </c>
      <c r="BD111" s="73">
        <v>92</v>
      </c>
      <c r="BE111" s="73">
        <v>144</v>
      </c>
      <c r="BF111" s="73">
        <v>162</v>
      </c>
      <c r="BG111" s="73">
        <v>241</v>
      </c>
      <c r="BH111" s="73">
        <v>440</v>
      </c>
      <c r="BI111" s="73">
        <v>787</v>
      </c>
      <c r="BJ111" s="73">
        <v>1679</v>
      </c>
      <c r="BK111" s="73">
        <v>2658</v>
      </c>
      <c r="BL111" s="73">
        <v>5702</v>
      </c>
      <c r="BM111" s="73">
        <v>0</v>
      </c>
      <c r="BN111" s="73">
        <v>12041</v>
      </c>
      <c r="BP111" s="90">
        <v>2004</v>
      </c>
    </row>
    <row r="112" spans="2:68">
      <c r="B112" s="90">
        <v>2005</v>
      </c>
      <c r="C112" s="73">
        <v>5</v>
      </c>
      <c r="D112" s="73">
        <v>1</v>
      </c>
      <c r="E112" s="73">
        <v>4</v>
      </c>
      <c r="F112" s="73">
        <v>4</v>
      </c>
      <c r="G112" s="73">
        <v>6</v>
      </c>
      <c r="H112" s="73">
        <v>3</v>
      </c>
      <c r="I112" s="73">
        <v>13</v>
      </c>
      <c r="J112" s="73">
        <v>19</v>
      </c>
      <c r="K112" s="73">
        <v>32</v>
      </c>
      <c r="L112" s="73">
        <v>44</v>
      </c>
      <c r="M112" s="73">
        <v>52</v>
      </c>
      <c r="N112" s="73">
        <v>107</v>
      </c>
      <c r="O112" s="73">
        <v>152</v>
      </c>
      <c r="P112" s="73">
        <v>261</v>
      </c>
      <c r="Q112" s="73">
        <v>394</v>
      </c>
      <c r="R112" s="73">
        <v>802</v>
      </c>
      <c r="S112" s="73">
        <v>1126</v>
      </c>
      <c r="T112" s="73">
        <v>1643</v>
      </c>
      <c r="U112" s="73">
        <v>0</v>
      </c>
      <c r="V112" s="73">
        <v>4668</v>
      </c>
      <c r="X112" s="90">
        <v>2005</v>
      </c>
      <c r="Y112" s="73">
        <v>1</v>
      </c>
      <c r="Z112" s="73">
        <v>0</v>
      </c>
      <c r="AA112" s="73">
        <v>0</v>
      </c>
      <c r="AB112" s="73">
        <v>2</v>
      </c>
      <c r="AC112" s="73">
        <v>0</v>
      </c>
      <c r="AD112" s="73">
        <v>5</v>
      </c>
      <c r="AE112" s="73">
        <v>7</v>
      </c>
      <c r="AF112" s="73">
        <v>27</v>
      </c>
      <c r="AG112" s="73">
        <v>30</v>
      </c>
      <c r="AH112" s="73">
        <v>38</v>
      </c>
      <c r="AI112" s="73">
        <v>56</v>
      </c>
      <c r="AJ112" s="73">
        <v>70</v>
      </c>
      <c r="AK112" s="73">
        <v>82</v>
      </c>
      <c r="AL112" s="73">
        <v>142</v>
      </c>
      <c r="AM112" s="73">
        <v>342</v>
      </c>
      <c r="AN112" s="73">
        <v>710</v>
      </c>
      <c r="AO112" s="73">
        <v>1399</v>
      </c>
      <c r="AP112" s="73">
        <v>3934</v>
      </c>
      <c r="AQ112" s="73">
        <v>0</v>
      </c>
      <c r="AR112" s="73">
        <v>6845</v>
      </c>
      <c r="AT112" s="90">
        <v>2005</v>
      </c>
      <c r="AU112" s="73">
        <v>6</v>
      </c>
      <c r="AV112" s="73">
        <v>1</v>
      </c>
      <c r="AW112" s="73">
        <v>4</v>
      </c>
      <c r="AX112" s="73">
        <v>6</v>
      </c>
      <c r="AY112" s="73">
        <v>6</v>
      </c>
      <c r="AZ112" s="73">
        <v>8</v>
      </c>
      <c r="BA112" s="73">
        <v>20</v>
      </c>
      <c r="BB112" s="73">
        <v>46</v>
      </c>
      <c r="BC112" s="73">
        <v>62</v>
      </c>
      <c r="BD112" s="73">
        <v>82</v>
      </c>
      <c r="BE112" s="73">
        <v>108</v>
      </c>
      <c r="BF112" s="73">
        <v>177</v>
      </c>
      <c r="BG112" s="73">
        <v>234</v>
      </c>
      <c r="BH112" s="73">
        <v>403</v>
      </c>
      <c r="BI112" s="73">
        <v>736</v>
      </c>
      <c r="BJ112" s="73">
        <v>1512</v>
      </c>
      <c r="BK112" s="73">
        <v>2525</v>
      </c>
      <c r="BL112" s="73">
        <v>5577</v>
      </c>
      <c r="BM112" s="73">
        <v>0</v>
      </c>
      <c r="BN112" s="73">
        <v>11513</v>
      </c>
      <c r="BP112" s="90">
        <v>2005</v>
      </c>
    </row>
    <row r="113" spans="2:68">
      <c r="B113" s="90">
        <v>2006</v>
      </c>
      <c r="C113" s="73">
        <v>4</v>
      </c>
      <c r="D113" s="73">
        <v>0</v>
      </c>
      <c r="E113" s="73">
        <v>1</v>
      </c>
      <c r="F113" s="73">
        <v>1</v>
      </c>
      <c r="G113" s="73">
        <v>5</v>
      </c>
      <c r="H113" s="73">
        <v>3</v>
      </c>
      <c r="I113" s="73">
        <v>13</v>
      </c>
      <c r="J113" s="73">
        <v>17</v>
      </c>
      <c r="K113" s="73">
        <v>30</v>
      </c>
      <c r="L113" s="73">
        <v>55</v>
      </c>
      <c r="M113" s="73">
        <v>81</v>
      </c>
      <c r="N113" s="73">
        <v>100</v>
      </c>
      <c r="O113" s="73">
        <v>156</v>
      </c>
      <c r="P113" s="73">
        <v>217</v>
      </c>
      <c r="Q113" s="73">
        <v>386</v>
      </c>
      <c r="R113" s="73">
        <v>774</v>
      </c>
      <c r="S113" s="73">
        <v>1071</v>
      </c>
      <c r="T113" s="73">
        <v>1569</v>
      </c>
      <c r="U113" s="73">
        <v>0</v>
      </c>
      <c r="V113" s="73">
        <v>4483</v>
      </c>
      <c r="X113" s="90">
        <v>2006</v>
      </c>
      <c r="Y113" s="73">
        <v>3</v>
      </c>
      <c r="Z113" s="73">
        <v>1</v>
      </c>
      <c r="AA113" s="73">
        <v>2</v>
      </c>
      <c r="AB113" s="73">
        <v>3</v>
      </c>
      <c r="AC113" s="73">
        <v>9</v>
      </c>
      <c r="AD113" s="73">
        <v>5</v>
      </c>
      <c r="AE113" s="73">
        <v>8</v>
      </c>
      <c r="AF113" s="73">
        <v>19</v>
      </c>
      <c r="AG113" s="73">
        <v>20</v>
      </c>
      <c r="AH113" s="73">
        <v>54</v>
      </c>
      <c r="AI113" s="73">
        <v>73</v>
      </c>
      <c r="AJ113" s="73">
        <v>70</v>
      </c>
      <c r="AK113" s="73">
        <v>94</v>
      </c>
      <c r="AL113" s="73">
        <v>138</v>
      </c>
      <c r="AM113" s="73">
        <v>333</v>
      </c>
      <c r="AN113" s="73">
        <v>739</v>
      </c>
      <c r="AO113" s="73">
        <v>1400</v>
      </c>
      <c r="AP113" s="73">
        <v>4025</v>
      </c>
      <c r="AQ113" s="73">
        <v>0</v>
      </c>
      <c r="AR113" s="73">
        <v>6996</v>
      </c>
      <c r="AT113" s="90">
        <v>2006</v>
      </c>
      <c r="AU113" s="73">
        <v>7</v>
      </c>
      <c r="AV113" s="73">
        <v>1</v>
      </c>
      <c r="AW113" s="73">
        <v>3</v>
      </c>
      <c r="AX113" s="73">
        <v>4</v>
      </c>
      <c r="AY113" s="73">
        <v>14</v>
      </c>
      <c r="AZ113" s="73">
        <v>8</v>
      </c>
      <c r="BA113" s="73">
        <v>21</v>
      </c>
      <c r="BB113" s="73">
        <v>36</v>
      </c>
      <c r="BC113" s="73">
        <v>50</v>
      </c>
      <c r="BD113" s="73">
        <v>109</v>
      </c>
      <c r="BE113" s="73">
        <v>154</v>
      </c>
      <c r="BF113" s="73">
        <v>170</v>
      </c>
      <c r="BG113" s="73">
        <v>250</v>
      </c>
      <c r="BH113" s="73">
        <v>355</v>
      </c>
      <c r="BI113" s="73">
        <v>719</v>
      </c>
      <c r="BJ113" s="73">
        <v>1513</v>
      </c>
      <c r="BK113" s="73">
        <v>2471</v>
      </c>
      <c r="BL113" s="73">
        <v>5594</v>
      </c>
      <c r="BM113" s="73">
        <v>0</v>
      </c>
      <c r="BN113" s="73">
        <v>11479</v>
      </c>
      <c r="BP113" s="90">
        <v>2006</v>
      </c>
    </row>
    <row r="114" spans="2:68">
      <c r="B114" s="90">
        <v>2007</v>
      </c>
      <c r="C114" s="73">
        <v>6</v>
      </c>
      <c r="D114" s="73">
        <v>0</v>
      </c>
      <c r="E114" s="73">
        <v>0</v>
      </c>
      <c r="F114" s="73">
        <v>1</v>
      </c>
      <c r="G114" s="73">
        <v>2</v>
      </c>
      <c r="H114" s="73">
        <v>3</v>
      </c>
      <c r="I114" s="73">
        <v>8</v>
      </c>
      <c r="J114" s="73">
        <v>13</v>
      </c>
      <c r="K114" s="73">
        <v>30</v>
      </c>
      <c r="L114" s="73">
        <v>58</v>
      </c>
      <c r="M114" s="73">
        <v>82</v>
      </c>
      <c r="N114" s="73">
        <v>104</v>
      </c>
      <c r="O114" s="73">
        <v>156</v>
      </c>
      <c r="P114" s="73">
        <v>230</v>
      </c>
      <c r="Q114" s="73">
        <v>352</v>
      </c>
      <c r="R114" s="73">
        <v>757</v>
      </c>
      <c r="S114" s="73">
        <v>1012</v>
      </c>
      <c r="T114" s="73">
        <v>1709</v>
      </c>
      <c r="U114" s="73">
        <v>0</v>
      </c>
      <c r="V114" s="73">
        <v>4523</v>
      </c>
      <c r="X114" s="90">
        <v>2007</v>
      </c>
      <c r="Y114" s="73">
        <v>3</v>
      </c>
      <c r="Z114" s="73">
        <v>2</v>
      </c>
      <c r="AA114" s="73">
        <v>1</v>
      </c>
      <c r="AB114" s="73">
        <v>8</v>
      </c>
      <c r="AC114" s="73">
        <v>5</v>
      </c>
      <c r="AD114" s="73">
        <v>3</v>
      </c>
      <c r="AE114" s="73">
        <v>10</v>
      </c>
      <c r="AF114" s="73">
        <v>13</v>
      </c>
      <c r="AG114" s="73">
        <v>28</v>
      </c>
      <c r="AH114" s="73">
        <v>43</v>
      </c>
      <c r="AI114" s="73">
        <v>63</v>
      </c>
      <c r="AJ114" s="73">
        <v>64</v>
      </c>
      <c r="AK114" s="73">
        <v>112</v>
      </c>
      <c r="AL114" s="73">
        <v>165</v>
      </c>
      <c r="AM114" s="73">
        <v>305</v>
      </c>
      <c r="AN114" s="73">
        <v>690</v>
      </c>
      <c r="AO114" s="73">
        <v>1303</v>
      </c>
      <c r="AP114" s="73">
        <v>4164</v>
      </c>
      <c r="AQ114" s="73">
        <v>0</v>
      </c>
      <c r="AR114" s="73">
        <v>6982</v>
      </c>
      <c r="AT114" s="90">
        <v>2007</v>
      </c>
      <c r="AU114" s="73">
        <v>9</v>
      </c>
      <c r="AV114" s="73">
        <v>2</v>
      </c>
      <c r="AW114" s="73">
        <v>1</v>
      </c>
      <c r="AX114" s="73">
        <v>9</v>
      </c>
      <c r="AY114" s="73">
        <v>7</v>
      </c>
      <c r="AZ114" s="73">
        <v>6</v>
      </c>
      <c r="BA114" s="73">
        <v>18</v>
      </c>
      <c r="BB114" s="73">
        <v>26</v>
      </c>
      <c r="BC114" s="73">
        <v>58</v>
      </c>
      <c r="BD114" s="73">
        <v>101</v>
      </c>
      <c r="BE114" s="73">
        <v>145</v>
      </c>
      <c r="BF114" s="73">
        <v>168</v>
      </c>
      <c r="BG114" s="73">
        <v>268</v>
      </c>
      <c r="BH114" s="73">
        <v>395</v>
      </c>
      <c r="BI114" s="73">
        <v>657</v>
      </c>
      <c r="BJ114" s="73">
        <v>1447</v>
      </c>
      <c r="BK114" s="73">
        <v>2315</v>
      </c>
      <c r="BL114" s="73">
        <v>5873</v>
      </c>
      <c r="BM114" s="73">
        <v>0</v>
      </c>
      <c r="BN114" s="73">
        <v>11505</v>
      </c>
      <c r="BP114" s="90">
        <v>2007</v>
      </c>
    </row>
    <row r="115" spans="2:68">
      <c r="B115" s="90">
        <v>2008</v>
      </c>
      <c r="C115" s="73">
        <v>7</v>
      </c>
      <c r="D115" s="73">
        <v>1</v>
      </c>
      <c r="E115" s="73">
        <v>0</v>
      </c>
      <c r="F115" s="73">
        <v>5</v>
      </c>
      <c r="G115" s="73">
        <v>2</v>
      </c>
      <c r="H115" s="73">
        <v>10</v>
      </c>
      <c r="I115" s="73">
        <v>16</v>
      </c>
      <c r="J115" s="73">
        <v>21</v>
      </c>
      <c r="K115" s="73">
        <v>37</v>
      </c>
      <c r="L115" s="73">
        <v>53</v>
      </c>
      <c r="M115" s="73">
        <v>75</v>
      </c>
      <c r="N115" s="73">
        <v>99</v>
      </c>
      <c r="O115" s="73">
        <v>156</v>
      </c>
      <c r="P115" s="73">
        <v>246</v>
      </c>
      <c r="Q115" s="73">
        <v>377</v>
      </c>
      <c r="R115" s="73">
        <v>700</v>
      </c>
      <c r="S115" s="73">
        <v>1045</v>
      </c>
      <c r="T115" s="73">
        <v>1882</v>
      </c>
      <c r="U115" s="73">
        <v>1</v>
      </c>
      <c r="V115" s="73">
        <v>4733</v>
      </c>
      <c r="X115" s="90">
        <v>2008</v>
      </c>
      <c r="Y115" s="73">
        <v>6</v>
      </c>
      <c r="Z115" s="73">
        <v>1</v>
      </c>
      <c r="AA115" s="73">
        <v>2</v>
      </c>
      <c r="AB115" s="73">
        <v>0</v>
      </c>
      <c r="AC115" s="73">
        <v>2</v>
      </c>
      <c r="AD115" s="73">
        <v>4</v>
      </c>
      <c r="AE115" s="73">
        <v>11</v>
      </c>
      <c r="AF115" s="73">
        <v>18</v>
      </c>
      <c r="AG115" s="73">
        <v>35</v>
      </c>
      <c r="AH115" s="73">
        <v>41</v>
      </c>
      <c r="AI115" s="73">
        <v>45</v>
      </c>
      <c r="AJ115" s="73">
        <v>71</v>
      </c>
      <c r="AK115" s="73">
        <v>124</v>
      </c>
      <c r="AL115" s="73">
        <v>158</v>
      </c>
      <c r="AM115" s="73">
        <v>295</v>
      </c>
      <c r="AN115" s="73">
        <v>702</v>
      </c>
      <c r="AO115" s="73">
        <v>1416</v>
      </c>
      <c r="AP115" s="73">
        <v>4314</v>
      </c>
      <c r="AQ115" s="73">
        <v>1</v>
      </c>
      <c r="AR115" s="73">
        <v>7246</v>
      </c>
      <c r="AT115" s="90">
        <v>2008</v>
      </c>
      <c r="AU115" s="73">
        <v>13</v>
      </c>
      <c r="AV115" s="73">
        <v>2</v>
      </c>
      <c r="AW115" s="73">
        <v>2</v>
      </c>
      <c r="AX115" s="73">
        <v>5</v>
      </c>
      <c r="AY115" s="73">
        <v>4</v>
      </c>
      <c r="AZ115" s="73">
        <v>14</v>
      </c>
      <c r="BA115" s="73">
        <v>27</v>
      </c>
      <c r="BB115" s="73">
        <v>39</v>
      </c>
      <c r="BC115" s="73">
        <v>72</v>
      </c>
      <c r="BD115" s="73">
        <v>94</v>
      </c>
      <c r="BE115" s="73">
        <v>120</v>
      </c>
      <c r="BF115" s="73">
        <v>170</v>
      </c>
      <c r="BG115" s="73">
        <v>280</v>
      </c>
      <c r="BH115" s="73">
        <v>404</v>
      </c>
      <c r="BI115" s="73">
        <v>672</v>
      </c>
      <c r="BJ115" s="73">
        <v>1402</v>
      </c>
      <c r="BK115" s="73">
        <v>2461</v>
      </c>
      <c r="BL115" s="73">
        <v>6196</v>
      </c>
      <c r="BM115" s="73">
        <v>2</v>
      </c>
      <c r="BN115" s="73">
        <v>11979</v>
      </c>
      <c r="BP115" s="90">
        <v>2008</v>
      </c>
    </row>
    <row r="116" spans="2:68">
      <c r="B116" s="90">
        <v>2009</v>
      </c>
      <c r="C116" s="73">
        <v>8</v>
      </c>
      <c r="D116" s="73">
        <v>0</v>
      </c>
      <c r="E116" s="73">
        <v>1</v>
      </c>
      <c r="F116" s="73">
        <v>5</v>
      </c>
      <c r="G116" s="73">
        <v>1</v>
      </c>
      <c r="H116" s="73">
        <v>7</v>
      </c>
      <c r="I116" s="73">
        <v>10</v>
      </c>
      <c r="J116" s="73">
        <v>19</v>
      </c>
      <c r="K116" s="73">
        <v>23</v>
      </c>
      <c r="L116" s="73">
        <v>55</v>
      </c>
      <c r="M116" s="73">
        <v>95</v>
      </c>
      <c r="N116" s="73">
        <v>114</v>
      </c>
      <c r="O116" s="73">
        <v>148</v>
      </c>
      <c r="P116" s="73">
        <v>216</v>
      </c>
      <c r="Q116" s="73">
        <v>376</v>
      </c>
      <c r="R116" s="73">
        <v>657</v>
      </c>
      <c r="S116" s="73">
        <v>983</v>
      </c>
      <c r="T116" s="73">
        <v>1793</v>
      </c>
      <c r="U116" s="73">
        <v>1</v>
      </c>
      <c r="V116" s="73">
        <v>4512</v>
      </c>
      <c r="X116" s="90">
        <v>2009</v>
      </c>
      <c r="Y116" s="73">
        <v>2</v>
      </c>
      <c r="Z116" s="73">
        <v>1</v>
      </c>
      <c r="AA116" s="73">
        <v>1</v>
      </c>
      <c r="AB116" s="73">
        <v>2</v>
      </c>
      <c r="AC116" s="73">
        <v>2</v>
      </c>
      <c r="AD116" s="73">
        <v>4</v>
      </c>
      <c r="AE116" s="73">
        <v>11</v>
      </c>
      <c r="AF116" s="73">
        <v>7</v>
      </c>
      <c r="AG116" s="73">
        <v>18</v>
      </c>
      <c r="AH116" s="73">
        <v>37</v>
      </c>
      <c r="AI116" s="73">
        <v>60</v>
      </c>
      <c r="AJ116" s="73">
        <v>72</v>
      </c>
      <c r="AK116" s="73">
        <v>119</v>
      </c>
      <c r="AL116" s="73">
        <v>127</v>
      </c>
      <c r="AM116" s="73">
        <v>285</v>
      </c>
      <c r="AN116" s="73">
        <v>596</v>
      </c>
      <c r="AO116" s="73">
        <v>1249</v>
      </c>
      <c r="AP116" s="73">
        <v>4110</v>
      </c>
      <c r="AQ116" s="73">
        <v>1</v>
      </c>
      <c r="AR116" s="73">
        <v>6704</v>
      </c>
      <c r="AT116" s="90">
        <v>2009</v>
      </c>
      <c r="AU116" s="73">
        <v>10</v>
      </c>
      <c r="AV116" s="73">
        <v>1</v>
      </c>
      <c r="AW116" s="73">
        <v>2</v>
      </c>
      <c r="AX116" s="73">
        <v>7</v>
      </c>
      <c r="AY116" s="73">
        <v>3</v>
      </c>
      <c r="AZ116" s="73">
        <v>11</v>
      </c>
      <c r="BA116" s="73">
        <v>21</v>
      </c>
      <c r="BB116" s="73">
        <v>26</v>
      </c>
      <c r="BC116" s="73">
        <v>41</v>
      </c>
      <c r="BD116" s="73">
        <v>92</v>
      </c>
      <c r="BE116" s="73">
        <v>155</v>
      </c>
      <c r="BF116" s="73">
        <v>186</v>
      </c>
      <c r="BG116" s="73">
        <v>267</v>
      </c>
      <c r="BH116" s="73">
        <v>343</v>
      </c>
      <c r="BI116" s="73">
        <v>661</v>
      </c>
      <c r="BJ116" s="73">
        <v>1253</v>
      </c>
      <c r="BK116" s="73">
        <v>2232</v>
      </c>
      <c r="BL116" s="73">
        <v>5903</v>
      </c>
      <c r="BM116" s="73">
        <v>2</v>
      </c>
      <c r="BN116" s="73">
        <v>11216</v>
      </c>
      <c r="BP116" s="90">
        <v>2009</v>
      </c>
    </row>
    <row r="117" spans="2:68">
      <c r="B117" s="90">
        <v>2010</v>
      </c>
      <c r="C117" s="73">
        <v>3</v>
      </c>
      <c r="D117" s="73">
        <v>0</v>
      </c>
      <c r="E117" s="73">
        <v>0</v>
      </c>
      <c r="F117" s="73">
        <v>3</v>
      </c>
      <c r="G117" s="73">
        <v>4</v>
      </c>
      <c r="H117" s="73">
        <v>9</v>
      </c>
      <c r="I117" s="73">
        <v>9</v>
      </c>
      <c r="J117" s="73">
        <v>20</v>
      </c>
      <c r="K117" s="73">
        <v>30</v>
      </c>
      <c r="L117" s="73">
        <v>39</v>
      </c>
      <c r="M117" s="73">
        <v>61</v>
      </c>
      <c r="N117" s="73">
        <v>92</v>
      </c>
      <c r="O117" s="73">
        <v>150</v>
      </c>
      <c r="P117" s="73">
        <v>228</v>
      </c>
      <c r="Q117" s="73">
        <v>378</v>
      </c>
      <c r="R117" s="73">
        <v>558</v>
      </c>
      <c r="S117" s="73">
        <v>988</v>
      </c>
      <c r="T117" s="73">
        <v>1759</v>
      </c>
      <c r="U117" s="73">
        <v>0</v>
      </c>
      <c r="V117" s="73">
        <v>4331</v>
      </c>
      <c r="X117" s="90">
        <v>2010</v>
      </c>
      <c r="Y117" s="73">
        <v>4</v>
      </c>
      <c r="Z117" s="73">
        <v>2</v>
      </c>
      <c r="AA117" s="73">
        <v>1</v>
      </c>
      <c r="AB117" s="73">
        <v>1</v>
      </c>
      <c r="AC117" s="73">
        <v>2</v>
      </c>
      <c r="AD117" s="73">
        <v>6</v>
      </c>
      <c r="AE117" s="73">
        <v>8</v>
      </c>
      <c r="AF117" s="73">
        <v>17</v>
      </c>
      <c r="AG117" s="73">
        <v>36</v>
      </c>
      <c r="AH117" s="73">
        <v>48</v>
      </c>
      <c r="AI117" s="73">
        <v>63</v>
      </c>
      <c r="AJ117" s="73">
        <v>71</v>
      </c>
      <c r="AK117" s="73">
        <v>106</v>
      </c>
      <c r="AL117" s="73">
        <v>175</v>
      </c>
      <c r="AM117" s="73">
        <v>293</v>
      </c>
      <c r="AN117" s="73">
        <v>563</v>
      </c>
      <c r="AO117" s="73">
        <v>1179</v>
      </c>
      <c r="AP117" s="73">
        <v>4294</v>
      </c>
      <c r="AQ117" s="73">
        <v>0</v>
      </c>
      <c r="AR117" s="73">
        <v>6869</v>
      </c>
      <c r="AT117" s="90">
        <v>2010</v>
      </c>
      <c r="AU117" s="73">
        <v>7</v>
      </c>
      <c r="AV117" s="73">
        <v>2</v>
      </c>
      <c r="AW117" s="73">
        <v>1</v>
      </c>
      <c r="AX117" s="73">
        <v>4</v>
      </c>
      <c r="AY117" s="73">
        <v>6</v>
      </c>
      <c r="AZ117" s="73">
        <v>15</v>
      </c>
      <c r="BA117" s="73">
        <v>17</v>
      </c>
      <c r="BB117" s="73">
        <v>37</v>
      </c>
      <c r="BC117" s="73">
        <v>66</v>
      </c>
      <c r="BD117" s="73">
        <v>87</v>
      </c>
      <c r="BE117" s="73">
        <v>124</v>
      </c>
      <c r="BF117" s="73">
        <v>163</v>
      </c>
      <c r="BG117" s="73">
        <v>256</v>
      </c>
      <c r="BH117" s="73">
        <v>403</v>
      </c>
      <c r="BI117" s="73">
        <v>671</v>
      </c>
      <c r="BJ117" s="73">
        <v>1121</v>
      </c>
      <c r="BK117" s="73">
        <v>2167</v>
      </c>
      <c r="BL117" s="73">
        <v>6053</v>
      </c>
      <c r="BM117" s="73">
        <v>0</v>
      </c>
      <c r="BN117" s="73">
        <v>11200</v>
      </c>
      <c r="BP117" s="90">
        <v>2010</v>
      </c>
    </row>
    <row r="118" spans="2:68">
      <c r="B118" s="90">
        <v>2011</v>
      </c>
      <c r="C118" s="73">
        <v>2</v>
      </c>
      <c r="D118" s="73">
        <v>1</v>
      </c>
      <c r="E118" s="73">
        <v>1</v>
      </c>
      <c r="F118" s="73">
        <v>2</v>
      </c>
      <c r="G118" s="73">
        <v>4</v>
      </c>
      <c r="H118" s="73">
        <v>6</v>
      </c>
      <c r="I118" s="73">
        <v>5</v>
      </c>
      <c r="J118" s="73">
        <v>16</v>
      </c>
      <c r="K118" s="73">
        <v>29</v>
      </c>
      <c r="L118" s="73">
        <v>47</v>
      </c>
      <c r="M118" s="73">
        <v>67</v>
      </c>
      <c r="N118" s="73">
        <v>105</v>
      </c>
      <c r="O118" s="73">
        <v>170</v>
      </c>
      <c r="P118" s="73">
        <v>194</v>
      </c>
      <c r="Q118" s="73">
        <v>373</v>
      </c>
      <c r="R118" s="73">
        <v>611</v>
      </c>
      <c r="S118" s="73">
        <v>942</v>
      </c>
      <c r="T118" s="73">
        <v>1849</v>
      </c>
      <c r="U118" s="73">
        <v>0</v>
      </c>
      <c r="V118" s="73">
        <v>4424</v>
      </c>
      <c r="X118" s="90">
        <v>2011</v>
      </c>
      <c r="Y118" s="73">
        <v>2</v>
      </c>
      <c r="Z118" s="73">
        <v>0</v>
      </c>
      <c r="AA118" s="73">
        <v>1</v>
      </c>
      <c r="AB118" s="73">
        <v>3</v>
      </c>
      <c r="AC118" s="73">
        <v>3</v>
      </c>
      <c r="AD118" s="73">
        <v>4</v>
      </c>
      <c r="AE118" s="73">
        <v>10</v>
      </c>
      <c r="AF118" s="73">
        <v>9</v>
      </c>
      <c r="AG118" s="73">
        <v>24</v>
      </c>
      <c r="AH118" s="73">
        <v>43</v>
      </c>
      <c r="AI118" s="73">
        <v>80</v>
      </c>
      <c r="AJ118" s="73">
        <v>62</v>
      </c>
      <c r="AK118" s="73">
        <v>102</v>
      </c>
      <c r="AL118" s="73">
        <v>140</v>
      </c>
      <c r="AM118" s="73">
        <v>282</v>
      </c>
      <c r="AN118" s="73">
        <v>540</v>
      </c>
      <c r="AO118" s="73">
        <v>1179</v>
      </c>
      <c r="AP118" s="73">
        <v>4337</v>
      </c>
      <c r="AQ118" s="73">
        <v>0</v>
      </c>
      <c r="AR118" s="73">
        <v>6821</v>
      </c>
      <c r="AT118" s="90">
        <v>2011</v>
      </c>
      <c r="AU118" s="73">
        <v>4</v>
      </c>
      <c r="AV118" s="73">
        <v>1</v>
      </c>
      <c r="AW118" s="73">
        <v>2</v>
      </c>
      <c r="AX118" s="73">
        <v>5</v>
      </c>
      <c r="AY118" s="73">
        <v>7</v>
      </c>
      <c r="AZ118" s="73">
        <v>10</v>
      </c>
      <c r="BA118" s="73">
        <v>15</v>
      </c>
      <c r="BB118" s="73">
        <v>25</v>
      </c>
      <c r="BC118" s="73">
        <v>53</v>
      </c>
      <c r="BD118" s="73">
        <v>90</v>
      </c>
      <c r="BE118" s="73">
        <v>147</v>
      </c>
      <c r="BF118" s="73">
        <v>167</v>
      </c>
      <c r="BG118" s="73">
        <v>272</v>
      </c>
      <c r="BH118" s="73">
        <v>334</v>
      </c>
      <c r="BI118" s="73">
        <v>655</v>
      </c>
      <c r="BJ118" s="73">
        <v>1151</v>
      </c>
      <c r="BK118" s="73">
        <v>2121</v>
      </c>
      <c r="BL118" s="73">
        <v>6186</v>
      </c>
      <c r="BM118" s="73">
        <v>0</v>
      </c>
      <c r="BN118" s="73">
        <v>11245</v>
      </c>
      <c r="BP118" s="90">
        <v>2011</v>
      </c>
    </row>
    <row r="119" spans="2:68">
      <c r="B119" s="90">
        <v>2012</v>
      </c>
      <c r="C119" s="73">
        <v>5</v>
      </c>
      <c r="D119" s="73">
        <v>0</v>
      </c>
      <c r="E119" s="73">
        <v>2</v>
      </c>
      <c r="F119" s="73">
        <v>0</v>
      </c>
      <c r="G119" s="73">
        <v>3</v>
      </c>
      <c r="H119" s="73">
        <v>4</v>
      </c>
      <c r="I119" s="73">
        <v>6</v>
      </c>
      <c r="J119" s="73">
        <v>11</v>
      </c>
      <c r="K119" s="73">
        <v>31</v>
      </c>
      <c r="L119" s="73">
        <v>40</v>
      </c>
      <c r="M119" s="73">
        <v>97</v>
      </c>
      <c r="N119" s="73">
        <v>103</v>
      </c>
      <c r="O119" s="73">
        <v>148</v>
      </c>
      <c r="P119" s="73">
        <v>213</v>
      </c>
      <c r="Q119" s="73">
        <v>359</v>
      </c>
      <c r="R119" s="73">
        <v>514</v>
      </c>
      <c r="S119" s="73">
        <v>912</v>
      </c>
      <c r="T119" s="73">
        <v>1800</v>
      </c>
      <c r="U119" s="73">
        <v>0</v>
      </c>
      <c r="V119" s="73">
        <v>4248</v>
      </c>
      <c r="X119" s="90">
        <v>2012</v>
      </c>
      <c r="Y119" s="73">
        <v>2</v>
      </c>
      <c r="Z119" s="73">
        <v>1</v>
      </c>
      <c r="AA119" s="73">
        <v>1</v>
      </c>
      <c r="AB119" s="73">
        <v>3</v>
      </c>
      <c r="AC119" s="73">
        <v>0</v>
      </c>
      <c r="AD119" s="73">
        <v>4</v>
      </c>
      <c r="AE119" s="73">
        <v>9</v>
      </c>
      <c r="AF119" s="73">
        <v>19</v>
      </c>
      <c r="AG119" s="73">
        <v>39</v>
      </c>
      <c r="AH119" s="73">
        <v>44</v>
      </c>
      <c r="AI119" s="73">
        <v>56</v>
      </c>
      <c r="AJ119" s="73">
        <v>76</v>
      </c>
      <c r="AK119" s="73">
        <v>94</v>
      </c>
      <c r="AL119" s="73">
        <v>168</v>
      </c>
      <c r="AM119" s="73">
        <v>257</v>
      </c>
      <c r="AN119" s="73">
        <v>553</v>
      </c>
      <c r="AO119" s="73">
        <v>1116</v>
      </c>
      <c r="AP119" s="73">
        <v>4095</v>
      </c>
      <c r="AQ119" s="73">
        <v>0</v>
      </c>
      <c r="AR119" s="73">
        <v>6537</v>
      </c>
      <c r="AT119" s="90">
        <v>2012</v>
      </c>
      <c r="AU119" s="73">
        <v>7</v>
      </c>
      <c r="AV119" s="73">
        <v>1</v>
      </c>
      <c r="AW119" s="73">
        <v>3</v>
      </c>
      <c r="AX119" s="73">
        <v>3</v>
      </c>
      <c r="AY119" s="73">
        <v>3</v>
      </c>
      <c r="AZ119" s="73">
        <v>8</v>
      </c>
      <c r="BA119" s="73">
        <v>15</v>
      </c>
      <c r="BB119" s="73">
        <v>30</v>
      </c>
      <c r="BC119" s="73">
        <v>70</v>
      </c>
      <c r="BD119" s="73">
        <v>84</v>
      </c>
      <c r="BE119" s="73">
        <v>153</v>
      </c>
      <c r="BF119" s="73">
        <v>179</v>
      </c>
      <c r="BG119" s="73">
        <v>242</v>
      </c>
      <c r="BH119" s="73">
        <v>381</v>
      </c>
      <c r="BI119" s="73">
        <v>616</v>
      </c>
      <c r="BJ119" s="73">
        <v>1067</v>
      </c>
      <c r="BK119" s="73">
        <v>2028</v>
      </c>
      <c r="BL119" s="73">
        <v>5895</v>
      </c>
      <c r="BM119" s="73">
        <v>0</v>
      </c>
      <c r="BN119" s="73">
        <v>10785</v>
      </c>
      <c r="BP119" s="90">
        <v>2012</v>
      </c>
    </row>
    <row r="120" spans="2:68">
      <c r="B120" s="90">
        <v>2013</v>
      </c>
      <c r="C120" s="73">
        <v>2</v>
      </c>
      <c r="D120" s="73">
        <v>1</v>
      </c>
      <c r="E120" s="73">
        <v>0</v>
      </c>
      <c r="F120" s="73">
        <v>2</v>
      </c>
      <c r="G120" s="73">
        <v>2</v>
      </c>
      <c r="H120" s="73">
        <v>0</v>
      </c>
      <c r="I120" s="73">
        <v>9</v>
      </c>
      <c r="J120" s="73">
        <v>11</v>
      </c>
      <c r="K120" s="73">
        <v>34</v>
      </c>
      <c r="L120" s="73">
        <v>39</v>
      </c>
      <c r="M120" s="73">
        <v>61</v>
      </c>
      <c r="N120" s="73">
        <v>87</v>
      </c>
      <c r="O120" s="73">
        <v>132</v>
      </c>
      <c r="P120" s="73">
        <v>243</v>
      </c>
      <c r="Q120" s="73">
        <v>332</v>
      </c>
      <c r="R120" s="73">
        <v>522</v>
      </c>
      <c r="S120" s="73">
        <v>844</v>
      </c>
      <c r="T120" s="73">
        <v>1861</v>
      </c>
      <c r="U120" s="73">
        <v>2</v>
      </c>
      <c r="V120" s="73">
        <v>4184</v>
      </c>
      <c r="X120" s="90">
        <v>2013</v>
      </c>
      <c r="Y120" s="73">
        <v>2</v>
      </c>
      <c r="Z120" s="73">
        <v>1</v>
      </c>
      <c r="AA120" s="73">
        <v>0</v>
      </c>
      <c r="AB120" s="73">
        <v>2</v>
      </c>
      <c r="AC120" s="73">
        <v>0</v>
      </c>
      <c r="AD120" s="73">
        <v>3</v>
      </c>
      <c r="AE120" s="73">
        <v>8</v>
      </c>
      <c r="AF120" s="73">
        <v>10</v>
      </c>
      <c r="AG120" s="73">
        <v>24</v>
      </c>
      <c r="AH120" s="73">
        <v>49</v>
      </c>
      <c r="AI120" s="73">
        <v>65</v>
      </c>
      <c r="AJ120" s="73">
        <v>68</v>
      </c>
      <c r="AK120" s="73">
        <v>101</v>
      </c>
      <c r="AL120" s="73">
        <v>152</v>
      </c>
      <c r="AM120" s="73">
        <v>248</v>
      </c>
      <c r="AN120" s="73">
        <v>512</v>
      </c>
      <c r="AO120" s="73">
        <v>1078</v>
      </c>
      <c r="AP120" s="73">
        <v>4063</v>
      </c>
      <c r="AQ120" s="73">
        <v>0</v>
      </c>
      <c r="AR120" s="73">
        <v>6386</v>
      </c>
      <c r="AT120" s="90">
        <v>2013</v>
      </c>
      <c r="AU120" s="73">
        <v>4</v>
      </c>
      <c r="AV120" s="73">
        <v>2</v>
      </c>
      <c r="AW120" s="73">
        <v>0</v>
      </c>
      <c r="AX120" s="73">
        <v>4</v>
      </c>
      <c r="AY120" s="73">
        <v>2</v>
      </c>
      <c r="AZ120" s="73">
        <v>3</v>
      </c>
      <c r="BA120" s="73">
        <v>17</v>
      </c>
      <c r="BB120" s="73">
        <v>21</v>
      </c>
      <c r="BC120" s="73">
        <v>58</v>
      </c>
      <c r="BD120" s="73">
        <v>88</v>
      </c>
      <c r="BE120" s="73">
        <v>126</v>
      </c>
      <c r="BF120" s="73">
        <v>155</v>
      </c>
      <c r="BG120" s="73">
        <v>233</v>
      </c>
      <c r="BH120" s="73">
        <v>395</v>
      </c>
      <c r="BI120" s="73">
        <v>580</v>
      </c>
      <c r="BJ120" s="73">
        <v>1034</v>
      </c>
      <c r="BK120" s="73">
        <v>1922</v>
      </c>
      <c r="BL120" s="73">
        <v>5924</v>
      </c>
      <c r="BM120" s="73">
        <v>2</v>
      </c>
      <c r="BN120" s="73">
        <v>10570</v>
      </c>
      <c r="BP120" s="90">
        <v>2013</v>
      </c>
    </row>
    <row r="121" spans="2:68">
      <c r="B121" s="90">
        <v>2014</v>
      </c>
      <c r="C121" s="73">
        <v>1</v>
      </c>
      <c r="D121" s="73">
        <v>0</v>
      </c>
      <c r="E121" s="73">
        <v>1</v>
      </c>
      <c r="F121" s="73">
        <v>1</v>
      </c>
      <c r="G121" s="73">
        <v>1</v>
      </c>
      <c r="H121" s="73">
        <v>1</v>
      </c>
      <c r="I121" s="73">
        <v>4</v>
      </c>
      <c r="J121" s="73">
        <v>19</v>
      </c>
      <c r="K121" s="73">
        <v>25</v>
      </c>
      <c r="L121" s="73">
        <v>51</v>
      </c>
      <c r="M121" s="73">
        <v>63</v>
      </c>
      <c r="N121" s="73">
        <v>106</v>
      </c>
      <c r="O121" s="73">
        <v>144</v>
      </c>
      <c r="P121" s="73">
        <v>222</v>
      </c>
      <c r="Q121" s="73">
        <v>337</v>
      </c>
      <c r="R121" s="73">
        <v>573</v>
      </c>
      <c r="S121" s="73">
        <v>820</v>
      </c>
      <c r="T121" s="73">
        <v>1900</v>
      </c>
      <c r="U121" s="73">
        <v>1</v>
      </c>
      <c r="V121" s="73">
        <v>4270</v>
      </c>
      <c r="X121" s="90">
        <v>2014</v>
      </c>
      <c r="Y121" s="73">
        <v>0</v>
      </c>
      <c r="Z121" s="73">
        <v>1</v>
      </c>
      <c r="AA121" s="73">
        <v>1</v>
      </c>
      <c r="AB121" s="73">
        <v>3</v>
      </c>
      <c r="AC121" s="73">
        <v>0</v>
      </c>
      <c r="AD121" s="73">
        <v>1</v>
      </c>
      <c r="AE121" s="73">
        <v>6</v>
      </c>
      <c r="AF121" s="73">
        <v>11</v>
      </c>
      <c r="AG121" s="73">
        <v>25</v>
      </c>
      <c r="AH121" s="73">
        <v>43</v>
      </c>
      <c r="AI121" s="73">
        <v>62</v>
      </c>
      <c r="AJ121" s="73">
        <v>91</v>
      </c>
      <c r="AK121" s="73">
        <v>98</v>
      </c>
      <c r="AL121" s="73">
        <v>169</v>
      </c>
      <c r="AM121" s="73">
        <v>254</v>
      </c>
      <c r="AN121" s="73">
        <v>519</v>
      </c>
      <c r="AO121" s="73">
        <v>1001</v>
      </c>
      <c r="AP121" s="73">
        <v>4190</v>
      </c>
      <c r="AQ121" s="73">
        <v>0</v>
      </c>
      <c r="AR121" s="73">
        <v>6475</v>
      </c>
      <c r="AT121" s="90">
        <v>2014</v>
      </c>
      <c r="AU121" s="73">
        <v>1</v>
      </c>
      <c r="AV121" s="73">
        <v>1</v>
      </c>
      <c r="AW121" s="73">
        <v>2</v>
      </c>
      <c r="AX121" s="73">
        <v>4</v>
      </c>
      <c r="AY121" s="73">
        <v>1</v>
      </c>
      <c r="AZ121" s="73">
        <v>2</v>
      </c>
      <c r="BA121" s="73">
        <v>10</v>
      </c>
      <c r="BB121" s="73">
        <v>30</v>
      </c>
      <c r="BC121" s="73">
        <v>50</v>
      </c>
      <c r="BD121" s="73">
        <v>94</v>
      </c>
      <c r="BE121" s="73">
        <v>125</v>
      </c>
      <c r="BF121" s="73">
        <v>197</v>
      </c>
      <c r="BG121" s="73">
        <v>242</v>
      </c>
      <c r="BH121" s="73">
        <v>391</v>
      </c>
      <c r="BI121" s="73">
        <v>591</v>
      </c>
      <c r="BJ121" s="73">
        <v>1092</v>
      </c>
      <c r="BK121" s="73">
        <v>1821</v>
      </c>
      <c r="BL121" s="73">
        <v>6090</v>
      </c>
      <c r="BM121" s="73">
        <v>1</v>
      </c>
      <c r="BN121" s="73">
        <v>10745</v>
      </c>
      <c r="BP121" s="90">
        <v>2014</v>
      </c>
    </row>
    <row r="122" spans="2:68">
      <c r="B122" s="90">
        <v>2015</v>
      </c>
      <c r="C122" s="73">
        <v>1</v>
      </c>
      <c r="D122" s="73">
        <v>1</v>
      </c>
      <c r="E122" s="73">
        <v>0</v>
      </c>
      <c r="F122" s="73">
        <v>1</v>
      </c>
      <c r="G122" s="73">
        <v>3</v>
      </c>
      <c r="H122" s="73">
        <v>1</v>
      </c>
      <c r="I122" s="73">
        <v>7</v>
      </c>
      <c r="J122" s="73">
        <v>11</v>
      </c>
      <c r="K122" s="73">
        <v>22</v>
      </c>
      <c r="L122" s="73">
        <v>46</v>
      </c>
      <c r="M122" s="73">
        <v>59</v>
      </c>
      <c r="N122" s="73">
        <v>104</v>
      </c>
      <c r="O122" s="73">
        <v>151</v>
      </c>
      <c r="P122" s="73">
        <v>239</v>
      </c>
      <c r="Q122" s="73">
        <v>352</v>
      </c>
      <c r="R122" s="73">
        <v>536</v>
      </c>
      <c r="S122" s="73">
        <v>827</v>
      </c>
      <c r="T122" s="73">
        <v>2006</v>
      </c>
      <c r="U122" s="73">
        <v>0</v>
      </c>
      <c r="V122" s="73">
        <v>4367</v>
      </c>
      <c r="X122" s="90">
        <v>2015</v>
      </c>
      <c r="Y122" s="73">
        <v>1</v>
      </c>
      <c r="Z122" s="73">
        <v>0</v>
      </c>
      <c r="AA122" s="73">
        <v>0</v>
      </c>
      <c r="AB122" s="73">
        <v>0</v>
      </c>
      <c r="AC122" s="73">
        <v>2</v>
      </c>
      <c r="AD122" s="73">
        <v>1</v>
      </c>
      <c r="AE122" s="73">
        <v>6</v>
      </c>
      <c r="AF122" s="73">
        <v>10</v>
      </c>
      <c r="AG122" s="73">
        <v>18</v>
      </c>
      <c r="AH122" s="73">
        <v>31</v>
      </c>
      <c r="AI122" s="73">
        <v>49</v>
      </c>
      <c r="AJ122" s="73">
        <v>70</v>
      </c>
      <c r="AK122" s="73">
        <v>119</v>
      </c>
      <c r="AL122" s="73">
        <v>159</v>
      </c>
      <c r="AM122" s="73">
        <v>264</v>
      </c>
      <c r="AN122" s="73">
        <v>516</v>
      </c>
      <c r="AO122" s="73">
        <v>963</v>
      </c>
      <c r="AP122" s="73">
        <v>4297</v>
      </c>
      <c r="AQ122" s="73">
        <v>0</v>
      </c>
      <c r="AR122" s="73">
        <v>6506</v>
      </c>
      <c r="AT122" s="90">
        <v>2015</v>
      </c>
      <c r="AU122" s="73">
        <v>2</v>
      </c>
      <c r="AV122" s="73">
        <v>1</v>
      </c>
      <c r="AW122" s="73">
        <v>0</v>
      </c>
      <c r="AX122" s="73">
        <v>1</v>
      </c>
      <c r="AY122" s="73">
        <v>5</v>
      </c>
      <c r="AZ122" s="73">
        <v>2</v>
      </c>
      <c r="BA122" s="73">
        <v>13</v>
      </c>
      <c r="BB122" s="73">
        <v>21</v>
      </c>
      <c r="BC122" s="73">
        <v>40</v>
      </c>
      <c r="BD122" s="73">
        <v>77</v>
      </c>
      <c r="BE122" s="73">
        <v>108</v>
      </c>
      <c r="BF122" s="73">
        <v>174</v>
      </c>
      <c r="BG122" s="73">
        <v>270</v>
      </c>
      <c r="BH122" s="73">
        <v>398</v>
      </c>
      <c r="BI122" s="73">
        <v>616</v>
      </c>
      <c r="BJ122" s="73">
        <v>1052</v>
      </c>
      <c r="BK122" s="73">
        <v>1790</v>
      </c>
      <c r="BL122" s="73">
        <v>6303</v>
      </c>
      <c r="BM122" s="73">
        <v>0</v>
      </c>
      <c r="BN122" s="73">
        <v>10873</v>
      </c>
      <c r="BP122" s="90">
        <v>2015</v>
      </c>
    </row>
    <row r="123" spans="2:68">
      <c r="B123" s="90">
        <v>2016</v>
      </c>
      <c r="C123" s="73">
        <v>0</v>
      </c>
      <c r="D123" s="73">
        <v>2</v>
      </c>
      <c r="E123" s="73">
        <v>0</v>
      </c>
      <c r="F123" s="73">
        <v>0</v>
      </c>
      <c r="G123" s="73">
        <v>3</v>
      </c>
      <c r="H123" s="73">
        <v>2</v>
      </c>
      <c r="I123" s="73">
        <v>2</v>
      </c>
      <c r="J123" s="73">
        <v>12</v>
      </c>
      <c r="K123" s="73">
        <v>26</v>
      </c>
      <c r="L123" s="73">
        <v>54</v>
      </c>
      <c r="M123" s="73">
        <v>83</v>
      </c>
      <c r="N123" s="73">
        <v>117</v>
      </c>
      <c r="O123" s="73">
        <v>127</v>
      </c>
      <c r="P123" s="73">
        <v>244</v>
      </c>
      <c r="Q123" s="73">
        <v>393</v>
      </c>
      <c r="R123" s="73">
        <v>572</v>
      </c>
      <c r="S123" s="73">
        <v>790</v>
      </c>
      <c r="T123" s="73">
        <v>1833</v>
      </c>
      <c r="U123" s="73">
        <v>0</v>
      </c>
      <c r="V123" s="73">
        <v>4260</v>
      </c>
      <c r="X123" s="90">
        <v>2016</v>
      </c>
      <c r="Y123" s="73">
        <v>5</v>
      </c>
      <c r="Z123" s="73">
        <v>1</v>
      </c>
      <c r="AA123" s="73">
        <v>0</v>
      </c>
      <c r="AB123" s="73">
        <v>2</v>
      </c>
      <c r="AC123" s="73">
        <v>2</v>
      </c>
      <c r="AD123" s="73">
        <v>1</v>
      </c>
      <c r="AE123" s="73">
        <v>7</v>
      </c>
      <c r="AF123" s="73">
        <v>17</v>
      </c>
      <c r="AG123" s="73">
        <v>32</v>
      </c>
      <c r="AH123" s="73">
        <v>39</v>
      </c>
      <c r="AI123" s="73">
        <v>74</v>
      </c>
      <c r="AJ123" s="73">
        <v>80</v>
      </c>
      <c r="AK123" s="73">
        <v>103</v>
      </c>
      <c r="AL123" s="73">
        <v>173</v>
      </c>
      <c r="AM123" s="73">
        <v>244</v>
      </c>
      <c r="AN123" s="73">
        <v>511</v>
      </c>
      <c r="AO123" s="73">
        <v>953</v>
      </c>
      <c r="AP123" s="73">
        <v>3998</v>
      </c>
      <c r="AQ123" s="73">
        <v>0</v>
      </c>
      <c r="AR123" s="73">
        <v>6242</v>
      </c>
      <c r="AT123" s="90">
        <v>2016</v>
      </c>
      <c r="AU123" s="73">
        <v>5</v>
      </c>
      <c r="AV123" s="73">
        <v>3</v>
      </c>
      <c r="AW123" s="73">
        <v>0</v>
      </c>
      <c r="AX123" s="73">
        <v>2</v>
      </c>
      <c r="AY123" s="73">
        <v>5</v>
      </c>
      <c r="AZ123" s="73">
        <v>3</v>
      </c>
      <c r="BA123" s="73">
        <v>9</v>
      </c>
      <c r="BB123" s="73">
        <v>29</v>
      </c>
      <c r="BC123" s="73">
        <v>58</v>
      </c>
      <c r="BD123" s="73">
        <v>93</v>
      </c>
      <c r="BE123" s="73">
        <v>157</v>
      </c>
      <c r="BF123" s="73">
        <v>197</v>
      </c>
      <c r="BG123" s="73">
        <v>230</v>
      </c>
      <c r="BH123" s="73">
        <v>417</v>
      </c>
      <c r="BI123" s="73">
        <v>637</v>
      </c>
      <c r="BJ123" s="73">
        <v>1083</v>
      </c>
      <c r="BK123" s="73">
        <v>1743</v>
      </c>
      <c r="BL123" s="73">
        <v>5831</v>
      </c>
      <c r="BM123" s="73">
        <v>0</v>
      </c>
      <c r="BN123" s="73">
        <v>10502</v>
      </c>
      <c r="BP123" s="90">
        <v>2016</v>
      </c>
    </row>
    <row r="124" spans="2:68">
      <c r="B124" s="90">
        <v>2017</v>
      </c>
      <c r="C124" s="73">
        <v>1</v>
      </c>
      <c r="D124" s="73">
        <v>0</v>
      </c>
      <c r="E124" s="73">
        <v>2</v>
      </c>
      <c r="F124" s="73">
        <v>2</v>
      </c>
      <c r="G124" s="73">
        <v>3</v>
      </c>
      <c r="H124" s="73">
        <v>7</v>
      </c>
      <c r="I124" s="73">
        <v>9</v>
      </c>
      <c r="J124" s="73">
        <v>14</v>
      </c>
      <c r="K124" s="73">
        <v>29</v>
      </c>
      <c r="L124" s="73">
        <v>58</v>
      </c>
      <c r="M124" s="73">
        <v>65</v>
      </c>
      <c r="N124" s="73">
        <v>108</v>
      </c>
      <c r="O124" s="73">
        <v>130</v>
      </c>
      <c r="P124" s="73">
        <v>226</v>
      </c>
      <c r="Q124" s="73">
        <v>373</v>
      </c>
      <c r="R124" s="73">
        <v>569</v>
      </c>
      <c r="S124" s="73">
        <v>754</v>
      </c>
      <c r="T124" s="73">
        <v>1979</v>
      </c>
      <c r="U124" s="73">
        <v>1</v>
      </c>
      <c r="V124" s="73">
        <v>4330</v>
      </c>
      <c r="X124" s="90">
        <v>2017</v>
      </c>
      <c r="Y124" s="73">
        <v>0</v>
      </c>
      <c r="Z124" s="73">
        <v>1</v>
      </c>
      <c r="AA124" s="73">
        <v>1</v>
      </c>
      <c r="AB124" s="73">
        <v>0</v>
      </c>
      <c r="AC124" s="73">
        <v>2</v>
      </c>
      <c r="AD124" s="73">
        <v>1</v>
      </c>
      <c r="AE124" s="73">
        <v>8</v>
      </c>
      <c r="AF124" s="73">
        <v>13</v>
      </c>
      <c r="AG124" s="73">
        <v>28</v>
      </c>
      <c r="AH124" s="73">
        <v>51</v>
      </c>
      <c r="AI124" s="73">
        <v>59</v>
      </c>
      <c r="AJ124" s="73">
        <v>86</v>
      </c>
      <c r="AK124" s="73">
        <v>71</v>
      </c>
      <c r="AL124" s="73">
        <v>173</v>
      </c>
      <c r="AM124" s="73">
        <v>282</v>
      </c>
      <c r="AN124" s="73">
        <v>518</v>
      </c>
      <c r="AO124" s="73">
        <v>891</v>
      </c>
      <c r="AP124" s="73">
        <v>3738</v>
      </c>
      <c r="AQ124" s="73">
        <v>0</v>
      </c>
      <c r="AR124" s="73">
        <v>5923</v>
      </c>
      <c r="AT124" s="90">
        <v>2017</v>
      </c>
      <c r="AU124" s="73">
        <v>1</v>
      </c>
      <c r="AV124" s="73">
        <v>1</v>
      </c>
      <c r="AW124" s="73">
        <v>3</v>
      </c>
      <c r="AX124" s="73">
        <v>2</v>
      </c>
      <c r="AY124" s="73">
        <v>5</v>
      </c>
      <c r="AZ124" s="73">
        <v>8</v>
      </c>
      <c r="BA124" s="73">
        <v>17</v>
      </c>
      <c r="BB124" s="73">
        <v>27</v>
      </c>
      <c r="BC124" s="73">
        <v>57</v>
      </c>
      <c r="BD124" s="73">
        <v>109</v>
      </c>
      <c r="BE124" s="73">
        <v>124</v>
      </c>
      <c r="BF124" s="73">
        <v>194</v>
      </c>
      <c r="BG124" s="73">
        <v>201</v>
      </c>
      <c r="BH124" s="73">
        <v>399</v>
      </c>
      <c r="BI124" s="73">
        <v>655</v>
      </c>
      <c r="BJ124" s="73">
        <v>1087</v>
      </c>
      <c r="BK124" s="73">
        <v>1645</v>
      </c>
      <c r="BL124" s="73">
        <v>5717</v>
      </c>
      <c r="BM124" s="73">
        <v>1</v>
      </c>
      <c r="BN124" s="73">
        <v>10253</v>
      </c>
      <c r="BP124" s="90">
        <v>2017</v>
      </c>
    </row>
    <row r="125" spans="2:68">
      <c r="B125" s="90">
        <v>2018</v>
      </c>
      <c r="C125" s="73">
        <v>2</v>
      </c>
      <c r="D125" s="73">
        <v>0</v>
      </c>
      <c r="E125" s="73">
        <v>0</v>
      </c>
      <c r="F125" s="73">
        <v>4</v>
      </c>
      <c r="G125" s="73">
        <v>3</v>
      </c>
      <c r="H125" s="73">
        <v>3</v>
      </c>
      <c r="I125" s="73">
        <v>8</v>
      </c>
      <c r="J125" s="73">
        <v>22</v>
      </c>
      <c r="K125" s="73">
        <v>28</v>
      </c>
      <c r="L125" s="73">
        <v>46</v>
      </c>
      <c r="M125" s="73">
        <v>66</v>
      </c>
      <c r="N125" s="73">
        <v>108</v>
      </c>
      <c r="O125" s="73">
        <v>151</v>
      </c>
      <c r="P125" s="73">
        <v>248</v>
      </c>
      <c r="Q125" s="73">
        <v>389</v>
      </c>
      <c r="R125" s="73">
        <v>547</v>
      </c>
      <c r="S125" s="73">
        <v>771</v>
      </c>
      <c r="T125" s="73">
        <v>1810</v>
      </c>
      <c r="U125" s="73">
        <v>0</v>
      </c>
      <c r="V125" s="73">
        <v>4206</v>
      </c>
      <c r="X125" s="90">
        <v>2018</v>
      </c>
      <c r="Y125" s="73">
        <v>1</v>
      </c>
      <c r="Z125" s="73">
        <v>1</v>
      </c>
      <c r="AA125" s="73">
        <v>2</v>
      </c>
      <c r="AB125" s="73">
        <v>2</v>
      </c>
      <c r="AC125" s="73">
        <v>0</v>
      </c>
      <c r="AD125" s="73">
        <v>2</v>
      </c>
      <c r="AE125" s="73">
        <v>9</v>
      </c>
      <c r="AF125" s="73">
        <v>11</v>
      </c>
      <c r="AG125" s="73">
        <v>18</v>
      </c>
      <c r="AH125" s="73">
        <v>42</v>
      </c>
      <c r="AI125" s="73">
        <v>63</v>
      </c>
      <c r="AJ125" s="73">
        <v>79</v>
      </c>
      <c r="AK125" s="73">
        <v>105</v>
      </c>
      <c r="AL125" s="73">
        <v>179</v>
      </c>
      <c r="AM125" s="73">
        <v>294</v>
      </c>
      <c r="AN125" s="73">
        <v>488</v>
      </c>
      <c r="AO125" s="73">
        <v>904</v>
      </c>
      <c r="AP125" s="73">
        <v>3673</v>
      </c>
      <c r="AQ125" s="73">
        <v>0</v>
      </c>
      <c r="AR125" s="73">
        <v>5873</v>
      </c>
      <c r="AT125" s="90">
        <v>2018</v>
      </c>
      <c r="AU125" s="73">
        <v>3</v>
      </c>
      <c r="AV125" s="73">
        <v>1</v>
      </c>
      <c r="AW125" s="73">
        <v>2</v>
      </c>
      <c r="AX125" s="73">
        <v>6</v>
      </c>
      <c r="AY125" s="73">
        <v>3</v>
      </c>
      <c r="AZ125" s="73">
        <v>5</v>
      </c>
      <c r="BA125" s="73">
        <v>17</v>
      </c>
      <c r="BB125" s="73">
        <v>33</v>
      </c>
      <c r="BC125" s="73">
        <v>46</v>
      </c>
      <c r="BD125" s="73">
        <v>88</v>
      </c>
      <c r="BE125" s="73">
        <v>129</v>
      </c>
      <c r="BF125" s="73">
        <v>187</v>
      </c>
      <c r="BG125" s="73">
        <v>256</v>
      </c>
      <c r="BH125" s="73">
        <v>427</v>
      </c>
      <c r="BI125" s="73">
        <v>683</v>
      </c>
      <c r="BJ125" s="73">
        <v>1035</v>
      </c>
      <c r="BK125" s="73">
        <v>1675</v>
      </c>
      <c r="BL125" s="73">
        <v>5483</v>
      </c>
      <c r="BM125" s="73">
        <v>0</v>
      </c>
      <c r="BN125" s="73">
        <v>10079</v>
      </c>
      <c r="BP125" s="90">
        <v>2018</v>
      </c>
    </row>
    <row r="126" spans="2:68">
      <c r="B126" s="90">
        <v>2019</v>
      </c>
      <c r="C126" s="73">
        <v>2</v>
      </c>
      <c r="D126" s="73">
        <v>1</v>
      </c>
      <c r="E126" s="73">
        <v>0</v>
      </c>
      <c r="F126" s="73">
        <v>1</v>
      </c>
      <c r="G126" s="73">
        <v>2</v>
      </c>
      <c r="H126" s="73">
        <v>6</v>
      </c>
      <c r="I126" s="73">
        <v>15</v>
      </c>
      <c r="J126" s="73">
        <v>14</v>
      </c>
      <c r="K126" s="73">
        <v>33</v>
      </c>
      <c r="L126" s="73">
        <v>48</v>
      </c>
      <c r="M126" s="73">
        <v>81</v>
      </c>
      <c r="N126" s="73">
        <v>106</v>
      </c>
      <c r="O126" s="73">
        <v>151</v>
      </c>
      <c r="P126" s="73">
        <v>224</v>
      </c>
      <c r="Q126" s="73">
        <v>353</v>
      </c>
      <c r="R126" s="73">
        <v>535</v>
      </c>
      <c r="S126" s="73">
        <v>721</v>
      </c>
      <c r="T126" s="73">
        <v>1777</v>
      </c>
      <c r="U126" s="73">
        <v>0</v>
      </c>
      <c r="V126" s="73">
        <v>4070</v>
      </c>
      <c r="X126" s="90">
        <v>2019</v>
      </c>
      <c r="Y126" s="73">
        <v>2</v>
      </c>
      <c r="Z126" s="73">
        <v>0</v>
      </c>
      <c r="AA126" s="73">
        <v>3</v>
      </c>
      <c r="AB126" s="73">
        <v>1</v>
      </c>
      <c r="AC126" s="73">
        <v>2</v>
      </c>
      <c r="AD126" s="73">
        <v>4</v>
      </c>
      <c r="AE126" s="73">
        <v>6</v>
      </c>
      <c r="AF126" s="73">
        <v>11</v>
      </c>
      <c r="AG126" s="73">
        <v>19</v>
      </c>
      <c r="AH126" s="73">
        <v>46</v>
      </c>
      <c r="AI126" s="73">
        <v>74</v>
      </c>
      <c r="AJ126" s="73">
        <v>83</v>
      </c>
      <c r="AK126" s="73">
        <v>129</v>
      </c>
      <c r="AL126" s="73">
        <v>164</v>
      </c>
      <c r="AM126" s="73">
        <v>276</v>
      </c>
      <c r="AN126" s="73">
        <v>452</v>
      </c>
      <c r="AO126" s="73">
        <v>841</v>
      </c>
      <c r="AP126" s="73">
        <v>3636</v>
      </c>
      <c r="AQ126" s="73">
        <v>0</v>
      </c>
      <c r="AR126" s="73">
        <v>5749</v>
      </c>
      <c r="AT126" s="90">
        <v>2019</v>
      </c>
      <c r="AU126" s="73">
        <v>4</v>
      </c>
      <c r="AV126" s="73">
        <v>1</v>
      </c>
      <c r="AW126" s="73">
        <v>3</v>
      </c>
      <c r="AX126" s="73">
        <v>2</v>
      </c>
      <c r="AY126" s="73">
        <v>4</v>
      </c>
      <c r="AZ126" s="73">
        <v>10</v>
      </c>
      <c r="BA126" s="73">
        <v>21</v>
      </c>
      <c r="BB126" s="73">
        <v>25</v>
      </c>
      <c r="BC126" s="73">
        <v>52</v>
      </c>
      <c r="BD126" s="73">
        <v>94</v>
      </c>
      <c r="BE126" s="73">
        <v>155</v>
      </c>
      <c r="BF126" s="73">
        <v>189</v>
      </c>
      <c r="BG126" s="73">
        <v>280</v>
      </c>
      <c r="BH126" s="73">
        <v>388</v>
      </c>
      <c r="BI126" s="73">
        <v>629</v>
      </c>
      <c r="BJ126" s="73">
        <v>987</v>
      </c>
      <c r="BK126" s="73">
        <v>1562</v>
      </c>
      <c r="BL126" s="73">
        <v>5413</v>
      </c>
      <c r="BM126" s="73">
        <v>0</v>
      </c>
      <c r="BN126" s="73">
        <v>9819</v>
      </c>
      <c r="BP126" s="90">
        <v>2019</v>
      </c>
    </row>
    <row r="127" spans="2:68">
      <c r="B127" s="90">
        <v>2020</v>
      </c>
      <c r="C127" s="73">
        <v>3</v>
      </c>
      <c r="D127" s="73">
        <v>0</v>
      </c>
      <c r="E127" s="73">
        <v>0</v>
      </c>
      <c r="F127" s="73">
        <v>4</v>
      </c>
      <c r="G127" s="73">
        <v>1</v>
      </c>
      <c r="H127" s="73">
        <v>11</v>
      </c>
      <c r="I127" s="73">
        <v>10</v>
      </c>
      <c r="J127" s="73">
        <v>11</v>
      </c>
      <c r="K127" s="73">
        <v>30</v>
      </c>
      <c r="L127" s="73">
        <v>61</v>
      </c>
      <c r="M127" s="73">
        <v>64</v>
      </c>
      <c r="N127" s="73">
        <v>78</v>
      </c>
      <c r="O127" s="73">
        <v>153</v>
      </c>
      <c r="P127" s="73">
        <v>213</v>
      </c>
      <c r="Q127" s="73">
        <v>368</v>
      </c>
      <c r="R127" s="73">
        <v>533</v>
      </c>
      <c r="S127" s="73">
        <v>712</v>
      </c>
      <c r="T127" s="73">
        <v>1742</v>
      </c>
      <c r="U127" s="73">
        <v>0</v>
      </c>
      <c r="V127" s="73">
        <v>3994</v>
      </c>
      <c r="X127" s="90">
        <v>2020</v>
      </c>
      <c r="Y127" s="73">
        <v>1</v>
      </c>
      <c r="Z127" s="73">
        <v>1</v>
      </c>
      <c r="AA127" s="73">
        <v>2</v>
      </c>
      <c r="AB127" s="73">
        <v>1</v>
      </c>
      <c r="AC127" s="73">
        <v>4</v>
      </c>
      <c r="AD127" s="73">
        <v>2</v>
      </c>
      <c r="AE127" s="73">
        <v>5</v>
      </c>
      <c r="AF127" s="73">
        <v>9</v>
      </c>
      <c r="AG127" s="73">
        <v>26</v>
      </c>
      <c r="AH127" s="73">
        <v>53</v>
      </c>
      <c r="AI127" s="73">
        <v>43</v>
      </c>
      <c r="AJ127" s="73">
        <v>71</v>
      </c>
      <c r="AK127" s="73">
        <v>93</v>
      </c>
      <c r="AL127" s="73">
        <v>168</v>
      </c>
      <c r="AM127" s="73">
        <v>280</v>
      </c>
      <c r="AN127" s="73">
        <v>468</v>
      </c>
      <c r="AO127" s="73">
        <v>845</v>
      </c>
      <c r="AP127" s="73">
        <v>3432</v>
      </c>
      <c r="AQ127" s="73">
        <v>1</v>
      </c>
      <c r="AR127" s="73">
        <v>5505</v>
      </c>
      <c r="AT127" s="90">
        <v>2020</v>
      </c>
      <c r="AU127" s="73">
        <v>4</v>
      </c>
      <c r="AV127" s="73">
        <v>1</v>
      </c>
      <c r="AW127" s="73">
        <v>2</v>
      </c>
      <c r="AX127" s="73">
        <v>5</v>
      </c>
      <c r="AY127" s="73">
        <v>5</v>
      </c>
      <c r="AZ127" s="73">
        <v>13</v>
      </c>
      <c r="BA127" s="73">
        <v>15</v>
      </c>
      <c r="BB127" s="73">
        <v>20</v>
      </c>
      <c r="BC127" s="73">
        <v>56</v>
      </c>
      <c r="BD127" s="73">
        <v>114</v>
      </c>
      <c r="BE127" s="73">
        <v>107</v>
      </c>
      <c r="BF127" s="73">
        <v>149</v>
      </c>
      <c r="BG127" s="73">
        <v>246</v>
      </c>
      <c r="BH127" s="73">
        <v>381</v>
      </c>
      <c r="BI127" s="73">
        <v>648</v>
      </c>
      <c r="BJ127" s="73">
        <v>1001</v>
      </c>
      <c r="BK127" s="73">
        <v>1557</v>
      </c>
      <c r="BL127" s="73">
        <v>5174</v>
      </c>
      <c r="BM127" s="73">
        <v>1</v>
      </c>
      <c r="BN127" s="73">
        <v>9499</v>
      </c>
      <c r="BP127" s="90">
        <v>2020</v>
      </c>
    </row>
    <row r="128" spans="2:68">
      <c r="B128" s="90">
        <v>2021</v>
      </c>
      <c r="C128" s="73">
        <v>0</v>
      </c>
      <c r="D128" s="73">
        <v>3</v>
      </c>
      <c r="E128" s="73">
        <v>0</v>
      </c>
      <c r="F128" s="73">
        <v>2</v>
      </c>
      <c r="G128" s="73">
        <v>2</v>
      </c>
      <c r="H128" s="73">
        <v>8</v>
      </c>
      <c r="I128" s="73">
        <v>8</v>
      </c>
      <c r="J128" s="73">
        <v>15</v>
      </c>
      <c r="K128" s="73">
        <v>21</v>
      </c>
      <c r="L128" s="73">
        <v>47</v>
      </c>
      <c r="M128" s="73">
        <v>69</v>
      </c>
      <c r="N128" s="73">
        <v>104</v>
      </c>
      <c r="O128" s="73">
        <v>161</v>
      </c>
      <c r="P128" s="73">
        <v>212</v>
      </c>
      <c r="Q128" s="73">
        <v>384</v>
      </c>
      <c r="R128" s="73">
        <v>599</v>
      </c>
      <c r="S128" s="73">
        <v>719</v>
      </c>
      <c r="T128" s="73">
        <v>1826</v>
      </c>
      <c r="U128" s="73">
        <v>0</v>
      </c>
      <c r="V128" s="73">
        <v>4180</v>
      </c>
      <c r="X128" s="90">
        <v>2021</v>
      </c>
      <c r="Y128" s="73">
        <v>2</v>
      </c>
      <c r="Z128" s="73">
        <v>0</v>
      </c>
      <c r="AA128" s="73">
        <v>1</v>
      </c>
      <c r="AB128" s="73">
        <v>2</v>
      </c>
      <c r="AC128" s="73">
        <v>3</v>
      </c>
      <c r="AD128" s="73">
        <v>5</v>
      </c>
      <c r="AE128" s="73">
        <v>9</v>
      </c>
      <c r="AF128" s="73">
        <v>13</v>
      </c>
      <c r="AG128" s="73">
        <v>23</v>
      </c>
      <c r="AH128" s="73">
        <v>48</v>
      </c>
      <c r="AI128" s="73">
        <v>59</v>
      </c>
      <c r="AJ128" s="73">
        <v>86</v>
      </c>
      <c r="AK128" s="73">
        <v>112</v>
      </c>
      <c r="AL128" s="73">
        <v>165</v>
      </c>
      <c r="AM128" s="73">
        <v>297</v>
      </c>
      <c r="AN128" s="73">
        <v>487</v>
      </c>
      <c r="AO128" s="73">
        <v>808</v>
      </c>
      <c r="AP128" s="73">
        <v>3500</v>
      </c>
      <c r="AQ128" s="73">
        <v>0</v>
      </c>
      <c r="AR128" s="73">
        <v>5620</v>
      </c>
      <c r="AT128" s="90">
        <v>2021</v>
      </c>
      <c r="AU128" s="73">
        <v>2</v>
      </c>
      <c r="AV128" s="73">
        <v>3</v>
      </c>
      <c r="AW128" s="73">
        <v>1</v>
      </c>
      <c r="AX128" s="73">
        <v>4</v>
      </c>
      <c r="AY128" s="73">
        <v>5</v>
      </c>
      <c r="AZ128" s="73">
        <v>13</v>
      </c>
      <c r="BA128" s="73">
        <v>17</v>
      </c>
      <c r="BB128" s="73">
        <v>28</v>
      </c>
      <c r="BC128" s="73">
        <v>44</v>
      </c>
      <c r="BD128" s="73">
        <v>95</v>
      </c>
      <c r="BE128" s="73">
        <v>128</v>
      </c>
      <c r="BF128" s="73">
        <v>190</v>
      </c>
      <c r="BG128" s="73">
        <v>273</v>
      </c>
      <c r="BH128" s="73">
        <v>377</v>
      </c>
      <c r="BI128" s="73">
        <v>681</v>
      </c>
      <c r="BJ128" s="73">
        <v>1086</v>
      </c>
      <c r="BK128" s="73">
        <v>1527</v>
      </c>
      <c r="BL128" s="73">
        <v>5326</v>
      </c>
      <c r="BM128" s="73">
        <v>0</v>
      </c>
      <c r="BN128" s="73">
        <v>9800</v>
      </c>
      <c r="BP128" s="90">
        <v>2021</v>
      </c>
    </row>
    <row r="129" spans="2:68">
      <c r="B129" s="90">
        <v>2022</v>
      </c>
      <c r="C129" s="73" t="s">
        <v>24</v>
      </c>
      <c r="D129" s="73" t="s">
        <v>24</v>
      </c>
      <c r="E129" s="73" t="s">
        <v>24</v>
      </c>
      <c r="F129" s="73" t="s">
        <v>24</v>
      </c>
      <c r="G129" s="73" t="s">
        <v>24</v>
      </c>
      <c r="H129" s="73" t="s">
        <v>24</v>
      </c>
      <c r="I129" s="73" t="s">
        <v>24</v>
      </c>
      <c r="J129" s="73" t="s">
        <v>24</v>
      </c>
      <c r="K129" s="73" t="s">
        <v>24</v>
      </c>
      <c r="L129" s="73" t="s">
        <v>24</v>
      </c>
      <c r="M129" s="73" t="s">
        <v>24</v>
      </c>
      <c r="N129" s="73" t="s">
        <v>24</v>
      </c>
      <c r="O129" s="73" t="s">
        <v>24</v>
      </c>
      <c r="P129" s="73" t="s">
        <v>24</v>
      </c>
      <c r="Q129" s="73" t="s">
        <v>24</v>
      </c>
      <c r="R129" s="73" t="s">
        <v>24</v>
      </c>
      <c r="S129" s="73" t="s">
        <v>24</v>
      </c>
      <c r="T129" s="73" t="s">
        <v>24</v>
      </c>
      <c r="U129" s="73" t="s">
        <v>24</v>
      </c>
      <c r="V129" s="73" t="s">
        <v>24</v>
      </c>
      <c r="X129" s="90">
        <v>2022</v>
      </c>
      <c r="Y129" s="73" t="s">
        <v>24</v>
      </c>
      <c r="Z129" s="73" t="s">
        <v>24</v>
      </c>
      <c r="AA129" s="73" t="s">
        <v>24</v>
      </c>
      <c r="AB129" s="73" t="s">
        <v>24</v>
      </c>
      <c r="AC129" s="73" t="s">
        <v>24</v>
      </c>
      <c r="AD129" s="73" t="s">
        <v>24</v>
      </c>
      <c r="AE129" s="73" t="s">
        <v>24</v>
      </c>
      <c r="AF129" s="73" t="s">
        <v>24</v>
      </c>
      <c r="AG129" s="73" t="s">
        <v>24</v>
      </c>
      <c r="AH129" s="73" t="s">
        <v>24</v>
      </c>
      <c r="AI129" s="73" t="s">
        <v>24</v>
      </c>
      <c r="AJ129" s="73" t="s">
        <v>24</v>
      </c>
      <c r="AK129" s="73" t="s">
        <v>24</v>
      </c>
      <c r="AL129" s="73" t="s">
        <v>24</v>
      </c>
      <c r="AM129" s="73" t="s">
        <v>24</v>
      </c>
      <c r="AN129" s="73" t="s">
        <v>24</v>
      </c>
      <c r="AO129" s="73" t="s">
        <v>24</v>
      </c>
      <c r="AP129" s="73" t="s">
        <v>24</v>
      </c>
      <c r="AQ129" s="73" t="s">
        <v>24</v>
      </c>
      <c r="AR129" s="73" t="s">
        <v>24</v>
      </c>
      <c r="AT129" s="90">
        <v>2022</v>
      </c>
      <c r="AU129" s="73" t="s">
        <v>24</v>
      </c>
      <c r="AV129" s="73" t="s">
        <v>24</v>
      </c>
      <c r="AW129" s="73" t="s">
        <v>24</v>
      </c>
      <c r="AX129" s="73" t="s">
        <v>24</v>
      </c>
      <c r="AY129" s="73" t="s">
        <v>24</v>
      </c>
      <c r="AZ129" s="73" t="s">
        <v>24</v>
      </c>
      <c r="BA129" s="73" t="s">
        <v>24</v>
      </c>
      <c r="BB129" s="73" t="s">
        <v>24</v>
      </c>
      <c r="BC129" s="73" t="s">
        <v>24</v>
      </c>
      <c r="BD129" s="73" t="s">
        <v>24</v>
      </c>
      <c r="BE129" s="73" t="s">
        <v>24</v>
      </c>
      <c r="BF129" s="73" t="s">
        <v>24</v>
      </c>
      <c r="BG129" s="73" t="s">
        <v>24</v>
      </c>
      <c r="BH129" s="73" t="s">
        <v>24</v>
      </c>
      <c r="BI129" s="73" t="s">
        <v>24</v>
      </c>
      <c r="BJ129" s="73" t="s">
        <v>24</v>
      </c>
      <c r="BK129" s="73" t="s">
        <v>24</v>
      </c>
      <c r="BL129" s="73" t="s">
        <v>24</v>
      </c>
      <c r="BM129" s="73" t="s">
        <v>24</v>
      </c>
      <c r="BN129" s="73" t="s">
        <v>24</v>
      </c>
      <c r="BP129" s="90">
        <v>2022</v>
      </c>
    </row>
    <row r="130" spans="2:68">
      <c r="B130" s="90">
        <v>2023</v>
      </c>
      <c r="C130" s="73" t="s">
        <v>24</v>
      </c>
      <c r="D130" s="73" t="s">
        <v>24</v>
      </c>
      <c r="E130" s="73" t="s">
        <v>24</v>
      </c>
      <c r="F130" s="73" t="s">
        <v>24</v>
      </c>
      <c r="G130" s="73" t="s">
        <v>24</v>
      </c>
      <c r="H130" s="73" t="s">
        <v>24</v>
      </c>
      <c r="I130" s="73" t="s">
        <v>24</v>
      </c>
      <c r="J130" s="73" t="s">
        <v>24</v>
      </c>
      <c r="K130" s="73" t="s">
        <v>24</v>
      </c>
      <c r="L130" s="73" t="s">
        <v>24</v>
      </c>
      <c r="M130" s="73" t="s">
        <v>24</v>
      </c>
      <c r="N130" s="73" t="s">
        <v>24</v>
      </c>
      <c r="O130" s="73" t="s">
        <v>24</v>
      </c>
      <c r="P130" s="73" t="s">
        <v>24</v>
      </c>
      <c r="Q130" s="73" t="s">
        <v>24</v>
      </c>
      <c r="R130" s="73" t="s">
        <v>24</v>
      </c>
      <c r="S130" s="73" t="s">
        <v>24</v>
      </c>
      <c r="T130" s="73" t="s">
        <v>24</v>
      </c>
      <c r="U130" s="73" t="s">
        <v>24</v>
      </c>
      <c r="V130" s="73" t="s">
        <v>24</v>
      </c>
      <c r="X130" s="90">
        <v>2023</v>
      </c>
      <c r="Y130" s="73" t="s">
        <v>24</v>
      </c>
      <c r="Z130" s="73" t="s">
        <v>24</v>
      </c>
      <c r="AA130" s="73" t="s">
        <v>24</v>
      </c>
      <c r="AB130" s="73" t="s">
        <v>24</v>
      </c>
      <c r="AC130" s="73" t="s">
        <v>24</v>
      </c>
      <c r="AD130" s="73" t="s">
        <v>24</v>
      </c>
      <c r="AE130" s="73" t="s">
        <v>24</v>
      </c>
      <c r="AF130" s="73" t="s">
        <v>24</v>
      </c>
      <c r="AG130" s="73" t="s">
        <v>24</v>
      </c>
      <c r="AH130" s="73" t="s">
        <v>24</v>
      </c>
      <c r="AI130" s="73" t="s">
        <v>24</v>
      </c>
      <c r="AJ130" s="73" t="s">
        <v>24</v>
      </c>
      <c r="AK130" s="73" t="s">
        <v>24</v>
      </c>
      <c r="AL130" s="73" t="s">
        <v>24</v>
      </c>
      <c r="AM130" s="73" t="s">
        <v>24</v>
      </c>
      <c r="AN130" s="73" t="s">
        <v>24</v>
      </c>
      <c r="AO130" s="73" t="s">
        <v>24</v>
      </c>
      <c r="AP130" s="73" t="s">
        <v>24</v>
      </c>
      <c r="AQ130" s="73" t="s">
        <v>24</v>
      </c>
      <c r="AR130" s="73" t="s">
        <v>24</v>
      </c>
      <c r="AT130" s="90">
        <v>2023</v>
      </c>
      <c r="AU130" s="73" t="s">
        <v>24</v>
      </c>
      <c r="AV130" s="73" t="s">
        <v>24</v>
      </c>
      <c r="AW130" s="73" t="s">
        <v>24</v>
      </c>
      <c r="AX130" s="73" t="s">
        <v>24</v>
      </c>
      <c r="AY130" s="73" t="s">
        <v>24</v>
      </c>
      <c r="AZ130" s="73" t="s">
        <v>24</v>
      </c>
      <c r="BA130" s="73" t="s">
        <v>24</v>
      </c>
      <c r="BB130" s="73" t="s">
        <v>24</v>
      </c>
      <c r="BC130" s="73" t="s">
        <v>24</v>
      </c>
      <c r="BD130" s="73" t="s">
        <v>24</v>
      </c>
      <c r="BE130" s="73" t="s">
        <v>24</v>
      </c>
      <c r="BF130" s="73" t="s">
        <v>24</v>
      </c>
      <c r="BG130" s="73" t="s">
        <v>24</v>
      </c>
      <c r="BH130" s="73" t="s">
        <v>24</v>
      </c>
      <c r="BI130" s="73" t="s">
        <v>24</v>
      </c>
      <c r="BJ130" s="73" t="s">
        <v>24</v>
      </c>
      <c r="BK130" s="73" t="s">
        <v>24</v>
      </c>
      <c r="BL130" s="73" t="s">
        <v>24</v>
      </c>
      <c r="BM130" s="73" t="s">
        <v>24</v>
      </c>
      <c r="BN130" s="73" t="s">
        <v>24</v>
      </c>
      <c r="BP130" s="90">
        <v>2023</v>
      </c>
    </row>
    <row r="131" spans="2:68">
      <c r="B131" s="90">
        <v>2024</v>
      </c>
      <c r="C131" s="73" t="s">
        <v>24</v>
      </c>
      <c r="D131" s="73" t="s">
        <v>24</v>
      </c>
      <c r="E131" s="73" t="s">
        <v>24</v>
      </c>
      <c r="F131" s="73" t="s">
        <v>24</v>
      </c>
      <c r="G131" s="73" t="s">
        <v>24</v>
      </c>
      <c r="H131" s="73" t="s">
        <v>24</v>
      </c>
      <c r="I131" s="73" t="s">
        <v>24</v>
      </c>
      <c r="J131" s="73" t="s">
        <v>24</v>
      </c>
      <c r="K131" s="73" t="s">
        <v>24</v>
      </c>
      <c r="L131" s="73" t="s">
        <v>24</v>
      </c>
      <c r="M131" s="73" t="s">
        <v>24</v>
      </c>
      <c r="N131" s="73" t="s">
        <v>24</v>
      </c>
      <c r="O131" s="73" t="s">
        <v>24</v>
      </c>
      <c r="P131" s="73" t="s">
        <v>24</v>
      </c>
      <c r="Q131" s="73" t="s">
        <v>24</v>
      </c>
      <c r="R131" s="73" t="s">
        <v>24</v>
      </c>
      <c r="S131" s="73" t="s">
        <v>24</v>
      </c>
      <c r="T131" s="73" t="s">
        <v>24</v>
      </c>
      <c r="U131" s="73" t="s">
        <v>24</v>
      </c>
      <c r="V131" s="73" t="s">
        <v>24</v>
      </c>
      <c r="X131" s="90">
        <v>2024</v>
      </c>
      <c r="Y131" s="73" t="s">
        <v>24</v>
      </c>
      <c r="Z131" s="73" t="s">
        <v>24</v>
      </c>
      <c r="AA131" s="73" t="s">
        <v>24</v>
      </c>
      <c r="AB131" s="73" t="s">
        <v>24</v>
      </c>
      <c r="AC131" s="73" t="s">
        <v>24</v>
      </c>
      <c r="AD131" s="73" t="s">
        <v>24</v>
      </c>
      <c r="AE131" s="73" t="s">
        <v>24</v>
      </c>
      <c r="AF131" s="73" t="s">
        <v>24</v>
      </c>
      <c r="AG131" s="73" t="s">
        <v>24</v>
      </c>
      <c r="AH131" s="73" t="s">
        <v>24</v>
      </c>
      <c r="AI131" s="73" t="s">
        <v>24</v>
      </c>
      <c r="AJ131" s="73" t="s">
        <v>24</v>
      </c>
      <c r="AK131" s="73" t="s">
        <v>24</v>
      </c>
      <c r="AL131" s="73" t="s">
        <v>24</v>
      </c>
      <c r="AM131" s="73" t="s">
        <v>24</v>
      </c>
      <c r="AN131" s="73" t="s">
        <v>24</v>
      </c>
      <c r="AO131" s="73" t="s">
        <v>24</v>
      </c>
      <c r="AP131" s="73" t="s">
        <v>24</v>
      </c>
      <c r="AQ131" s="73" t="s">
        <v>24</v>
      </c>
      <c r="AR131" s="73" t="s">
        <v>24</v>
      </c>
      <c r="AT131" s="90">
        <v>2024</v>
      </c>
      <c r="AU131" s="73" t="s">
        <v>24</v>
      </c>
      <c r="AV131" s="73" t="s">
        <v>24</v>
      </c>
      <c r="AW131" s="73" t="s">
        <v>24</v>
      </c>
      <c r="AX131" s="73" t="s">
        <v>24</v>
      </c>
      <c r="AY131" s="73" t="s">
        <v>24</v>
      </c>
      <c r="AZ131" s="73" t="s">
        <v>24</v>
      </c>
      <c r="BA131" s="73" t="s">
        <v>24</v>
      </c>
      <c r="BB131" s="73" t="s">
        <v>24</v>
      </c>
      <c r="BC131" s="73" t="s">
        <v>24</v>
      </c>
      <c r="BD131" s="73" t="s">
        <v>24</v>
      </c>
      <c r="BE131" s="73" t="s">
        <v>24</v>
      </c>
      <c r="BF131" s="73" t="s">
        <v>24</v>
      </c>
      <c r="BG131" s="73" t="s">
        <v>24</v>
      </c>
      <c r="BH131" s="73" t="s">
        <v>24</v>
      </c>
      <c r="BI131" s="73" t="s">
        <v>24</v>
      </c>
      <c r="BJ131" s="73" t="s">
        <v>24</v>
      </c>
      <c r="BK131" s="73" t="s">
        <v>24</v>
      </c>
      <c r="BL131" s="73" t="s">
        <v>24</v>
      </c>
      <c r="BM131" s="73" t="s">
        <v>24</v>
      </c>
      <c r="BN131" s="73" t="s">
        <v>24</v>
      </c>
      <c r="BP131" s="90">
        <v>2024</v>
      </c>
    </row>
    <row r="132" spans="2:68">
      <c r="B132" s="90">
        <v>2025</v>
      </c>
      <c r="C132" s="73" t="s">
        <v>24</v>
      </c>
      <c r="D132" s="73" t="s">
        <v>24</v>
      </c>
      <c r="E132" s="73" t="s">
        <v>24</v>
      </c>
      <c r="F132" s="73" t="s">
        <v>24</v>
      </c>
      <c r="G132" s="73" t="s">
        <v>24</v>
      </c>
      <c r="H132" s="73" t="s">
        <v>24</v>
      </c>
      <c r="I132" s="73" t="s">
        <v>24</v>
      </c>
      <c r="J132" s="73" t="s">
        <v>24</v>
      </c>
      <c r="K132" s="73" t="s">
        <v>24</v>
      </c>
      <c r="L132" s="73" t="s">
        <v>24</v>
      </c>
      <c r="M132" s="73" t="s">
        <v>24</v>
      </c>
      <c r="N132" s="73" t="s">
        <v>24</v>
      </c>
      <c r="O132" s="73" t="s">
        <v>24</v>
      </c>
      <c r="P132" s="73" t="s">
        <v>24</v>
      </c>
      <c r="Q132" s="73" t="s">
        <v>24</v>
      </c>
      <c r="R132" s="73" t="s">
        <v>24</v>
      </c>
      <c r="S132" s="73" t="s">
        <v>24</v>
      </c>
      <c r="T132" s="73" t="s">
        <v>24</v>
      </c>
      <c r="U132" s="73" t="s">
        <v>24</v>
      </c>
      <c r="V132" s="73" t="s">
        <v>24</v>
      </c>
      <c r="X132" s="90">
        <v>2025</v>
      </c>
      <c r="Y132" s="73" t="s">
        <v>24</v>
      </c>
      <c r="Z132" s="73" t="s">
        <v>24</v>
      </c>
      <c r="AA132" s="73" t="s">
        <v>24</v>
      </c>
      <c r="AB132" s="73" t="s">
        <v>24</v>
      </c>
      <c r="AC132" s="73" t="s">
        <v>24</v>
      </c>
      <c r="AD132" s="73" t="s">
        <v>24</v>
      </c>
      <c r="AE132" s="73" t="s">
        <v>24</v>
      </c>
      <c r="AF132" s="73" t="s">
        <v>24</v>
      </c>
      <c r="AG132" s="73" t="s">
        <v>24</v>
      </c>
      <c r="AH132" s="73" t="s">
        <v>24</v>
      </c>
      <c r="AI132" s="73" t="s">
        <v>24</v>
      </c>
      <c r="AJ132" s="73" t="s">
        <v>24</v>
      </c>
      <c r="AK132" s="73" t="s">
        <v>24</v>
      </c>
      <c r="AL132" s="73" t="s">
        <v>24</v>
      </c>
      <c r="AM132" s="73" t="s">
        <v>24</v>
      </c>
      <c r="AN132" s="73" t="s">
        <v>24</v>
      </c>
      <c r="AO132" s="73" t="s">
        <v>24</v>
      </c>
      <c r="AP132" s="73" t="s">
        <v>24</v>
      </c>
      <c r="AQ132" s="73" t="s">
        <v>24</v>
      </c>
      <c r="AR132" s="73" t="s">
        <v>24</v>
      </c>
      <c r="AT132" s="90">
        <v>2025</v>
      </c>
      <c r="AU132" s="73" t="s">
        <v>24</v>
      </c>
      <c r="AV132" s="73" t="s">
        <v>24</v>
      </c>
      <c r="AW132" s="73" t="s">
        <v>24</v>
      </c>
      <c r="AX132" s="73" t="s">
        <v>24</v>
      </c>
      <c r="AY132" s="73" t="s">
        <v>24</v>
      </c>
      <c r="AZ132" s="73" t="s">
        <v>24</v>
      </c>
      <c r="BA132" s="73" t="s">
        <v>24</v>
      </c>
      <c r="BB132" s="73" t="s">
        <v>24</v>
      </c>
      <c r="BC132" s="73" t="s">
        <v>24</v>
      </c>
      <c r="BD132" s="73" t="s">
        <v>24</v>
      </c>
      <c r="BE132" s="73" t="s">
        <v>24</v>
      </c>
      <c r="BF132" s="73" t="s">
        <v>24</v>
      </c>
      <c r="BG132" s="73" t="s">
        <v>24</v>
      </c>
      <c r="BH132" s="73" t="s">
        <v>24</v>
      </c>
      <c r="BI132" s="73" t="s">
        <v>24</v>
      </c>
      <c r="BJ132" s="73" t="s">
        <v>24</v>
      </c>
      <c r="BK132" s="73" t="s">
        <v>24</v>
      </c>
      <c r="BL132" s="73" t="s">
        <v>24</v>
      </c>
      <c r="BM132" s="73" t="s">
        <v>24</v>
      </c>
      <c r="BN132" s="73" t="s">
        <v>24</v>
      </c>
      <c r="BP132" s="90">
        <v>2025</v>
      </c>
    </row>
  </sheetData>
  <mergeCells count="3">
    <mergeCell ref="C5:U5"/>
    <mergeCell ref="Y5:AQ5"/>
    <mergeCell ref="AU5:BM5"/>
  </mergeCells>
  <pageMargins left="0.25" right="0.25" top="0.75" bottom="0.75" header="0.3" footer="0.3"/>
  <pageSetup paperSize="9" scale="2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P132"/>
  <sheetViews>
    <sheetView zoomScaleNormal="100" workbookViewId="0">
      <pane ySplit="6" topLeftCell="A7" activePane="bottomLeft" state="frozen"/>
      <selection pane="bottomLeft"/>
    </sheetView>
  </sheetViews>
  <sheetFormatPr defaultColWidth="8.85546875" defaultRowHeight="15"/>
  <cols>
    <col min="1" max="1" width="3.7109375" style="62" customWidth="1"/>
    <col min="2" max="2" width="8.85546875" style="1" customWidth="1"/>
    <col min="3" max="20" width="8.85546875" style="62" customWidth="1"/>
    <col min="21" max="21" width="10.28515625" style="62" bestFit="1" customWidth="1"/>
    <col min="22" max="22" width="20.85546875" style="66" bestFit="1" customWidth="1"/>
    <col min="23" max="23" width="8.85546875" style="62" customWidth="1"/>
    <col min="24" max="24" width="8.85546875" style="1" customWidth="1"/>
    <col min="25" max="42" width="8.85546875" style="62" customWidth="1"/>
    <col min="43" max="43" width="10.28515625" style="62" bestFit="1" customWidth="1"/>
    <col min="44" max="44" width="24.42578125" style="62" bestFit="1" customWidth="1"/>
    <col min="45" max="45" width="8.85546875" style="62" customWidth="1"/>
    <col min="46" max="46" width="8.85546875" style="1" customWidth="1"/>
    <col min="47" max="64" width="8.85546875" style="62" customWidth="1"/>
    <col min="65" max="65" width="10.28515625" style="62" bestFit="1" customWidth="1"/>
    <col min="66" max="66" width="20.85546875" style="62" bestFit="1" customWidth="1"/>
    <col min="67" max="67" width="8.85546875" style="62" customWidth="1"/>
    <col min="68" max="68" width="8.85546875" style="1" customWidth="1"/>
    <col min="69" max="69" width="3.85546875" style="62" customWidth="1"/>
    <col min="70" max="16384" width="8.85546875" style="62"/>
  </cols>
  <sheetData>
    <row r="1" spans="1:68" s="4" customFormat="1" ht="23.25">
      <c r="A1" s="151"/>
      <c r="B1" s="57" t="s">
        <v>212</v>
      </c>
      <c r="V1" s="45"/>
    </row>
    <row r="2" spans="1:68" s="6" customFormat="1" ht="23.25">
      <c r="A2" s="163"/>
      <c r="B2" s="7" t="s">
        <v>134</v>
      </c>
      <c r="V2" s="44"/>
    </row>
    <row r="3" spans="1:68" s="193" customFormat="1"/>
    <row r="4" spans="1:68" s="4" customFormat="1" ht="21">
      <c r="A4" s="162"/>
      <c r="B4" s="13" t="s">
        <v>1</v>
      </c>
      <c r="C4" s="6"/>
      <c r="D4" s="6"/>
      <c r="E4" s="6"/>
      <c r="F4" s="6"/>
      <c r="G4" s="6"/>
      <c r="H4" s="6"/>
      <c r="I4" s="6"/>
      <c r="J4" s="6"/>
      <c r="K4" s="6"/>
      <c r="L4" s="6"/>
      <c r="M4" s="6"/>
      <c r="N4" s="6"/>
      <c r="O4" s="6"/>
      <c r="P4" s="6"/>
      <c r="Q4" s="6"/>
      <c r="R4" s="6"/>
      <c r="S4" s="6"/>
      <c r="T4" s="6"/>
      <c r="U4" s="6"/>
      <c r="V4" s="6"/>
      <c r="W4" s="6"/>
      <c r="X4" s="13" t="s">
        <v>3</v>
      </c>
      <c r="Y4" s="6"/>
      <c r="Z4" s="6"/>
      <c r="AA4" s="6"/>
      <c r="AB4" s="6"/>
      <c r="AC4" s="6"/>
      <c r="AD4" s="6"/>
      <c r="AE4" s="6"/>
      <c r="AF4" s="6"/>
      <c r="AG4" s="6"/>
      <c r="AH4" s="6"/>
      <c r="AI4" s="6"/>
      <c r="AJ4" s="6"/>
      <c r="AK4" s="6"/>
      <c r="AL4" s="6"/>
      <c r="AM4" s="6"/>
      <c r="AN4" s="6"/>
      <c r="AO4" s="6"/>
      <c r="AP4" s="6"/>
      <c r="AQ4" s="6"/>
      <c r="AR4" s="6"/>
      <c r="AS4" s="6"/>
      <c r="AT4" s="13" t="s">
        <v>4</v>
      </c>
      <c r="AU4" s="6"/>
      <c r="AV4" s="6"/>
      <c r="AW4" s="6"/>
      <c r="AX4" s="6"/>
      <c r="AY4" s="6"/>
      <c r="AZ4" s="6"/>
      <c r="BA4" s="6"/>
      <c r="BB4" s="6"/>
      <c r="BC4" s="6"/>
      <c r="BD4" s="6"/>
      <c r="BE4" s="6"/>
      <c r="BF4" s="6"/>
      <c r="BG4" s="6"/>
      <c r="BH4" s="6"/>
      <c r="BI4" s="6"/>
      <c r="BJ4" s="6"/>
      <c r="BK4" s="6"/>
      <c r="BL4" s="6"/>
      <c r="BM4" s="6"/>
      <c r="BN4" s="6"/>
      <c r="BO4" s="6"/>
      <c r="BP4" s="6"/>
    </row>
    <row r="5" spans="1:68" s="76" customFormat="1">
      <c r="A5" s="4"/>
      <c r="B5" s="4"/>
      <c r="C5" s="251" t="s">
        <v>121</v>
      </c>
      <c r="D5" s="251"/>
      <c r="E5" s="251"/>
      <c r="F5" s="251"/>
      <c r="G5" s="251"/>
      <c r="H5" s="251"/>
      <c r="I5" s="251"/>
      <c r="J5" s="251"/>
      <c r="K5" s="251"/>
      <c r="L5" s="251"/>
      <c r="M5" s="251"/>
      <c r="N5" s="251"/>
      <c r="O5" s="251"/>
      <c r="P5" s="251"/>
      <c r="Q5" s="251"/>
      <c r="R5" s="251"/>
      <c r="S5" s="251"/>
      <c r="T5" s="251"/>
      <c r="U5" s="181"/>
      <c r="V5" s="183" t="s">
        <v>123</v>
      </c>
      <c r="W5" s="4"/>
      <c r="X5" s="4"/>
      <c r="Y5" s="251" t="s">
        <v>121</v>
      </c>
      <c r="Z5" s="251"/>
      <c r="AA5" s="251"/>
      <c r="AB5" s="251"/>
      <c r="AC5" s="251"/>
      <c r="AD5" s="251"/>
      <c r="AE5" s="251"/>
      <c r="AF5" s="251"/>
      <c r="AG5" s="251"/>
      <c r="AH5" s="251"/>
      <c r="AI5" s="251"/>
      <c r="AJ5" s="251"/>
      <c r="AK5" s="251"/>
      <c r="AL5" s="251"/>
      <c r="AM5" s="251"/>
      <c r="AN5" s="251"/>
      <c r="AO5" s="251"/>
      <c r="AP5" s="251"/>
      <c r="AQ5" s="181"/>
      <c r="AR5" s="183" t="s">
        <v>123</v>
      </c>
      <c r="AS5" s="4"/>
      <c r="AT5" s="4"/>
      <c r="AU5" s="252" t="s">
        <v>121</v>
      </c>
      <c r="AV5" s="252"/>
      <c r="AW5" s="252"/>
      <c r="AX5" s="252"/>
      <c r="AY5" s="252"/>
      <c r="AZ5" s="252"/>
      <c r="BA5" s="252"/>
      <c r="BB5" s="252"/>
      <c r="BC5" s="252"/>
      <c r="BD5" s="252"/>
      <c r="BE5" s="252"/>
      <c r="BF5" s="252"/>
      <c r="BG5" s="252"/>
      <c r="BH5" s="252"/>
      <c r="BI5" s="252"/>
      <c r="BJ5" s="252"/>
      <c r="BK5" s="252"/>
      <c r="BL5" s="252"/>
      <c r="BM5" s="181"/>
      <c r="BN5" s="183" t="s">
        <v>123</v>
      </c>
      <c r="BO5" s="4"/>
      <c r="BP5" s="4"/>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5" t="s">
        <v>25</v>
      </c>
      <c r="V6" s="183" t="s">
        <v>122</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25</v>
      </c>
      <c r="AR6" s="183" t="s">
        <v>122</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25</v>
      </c>
      <c r="BN6" s="183" t="s">
        <v>122</v>
      </c>
      <c r="BP6" s="182" t="s">
        <v>5</v>
      </c>
    </row>
    <row r="7" spans="1:68">
      <c r="B7" s="79">
        <v>1900</v>
      </c>
      <c r="C7" s="74" t="s">
        <v>24</v>
      </c>
      <c r="D7" s="74" t="s">
        <v>24</v>
      </c>
      <c r="E7" s="74" t="s">
        <v>24</v>
      </c>
      <c r="F7" s="74" t="s">
        <v>24</v>
      </c>
      <c r="G7" s="74" t="s">
        <v>24</v>
      </c>
      <c r="H7" s="74" t="s">
        <v>24</v>
      </c>
      <c r="I7" s="74" t="s">
        <v>24</v>
      </c>
      <c r="J7" s="74" t="s">
        <v>24</v>
      </c>
      <c r="K7" s="74" t="s">
        <v>24</v>
      </c>
      <c r="L7" s="74" t="s">
        <v>24</v>
      </c>
      <c r="M7" s="74" t="s">
        <v>24</v>
      </c>
      <c r="N7" s="74" t="s">
        <v>24</v>
      </c>
      <c r="O7" s="74" t="s">
        <v>24</v>
      </c>
      <c r="P7" s="74" t="s">
        <v>24</v>
      </c>
      <c r="Q7" s="74" t="s">
        <v>24</v>
      </c>
      <c r="R7" s="74" t="s">
        <v>24</v>
      </c>
      <c r="S7" s="74" t="s">
        <v>24</v>
      </c>
      <c r="T7" s="74" t="s">
        <v>24</v>
      </c>
      <c r="U7" s="72"/>
      <c r="V7" s="72" t="s">
        <v>24</v>
      </c>
      <c r="X7" s="79">
        <v>1900</v>
      </c>
      <c r="Y7" s="74" t="s">
        <v>24</v>
      </c>
      <c r="Z7" s="74" t="s">
        <v>24</v>
      </c>
      <c r="AA7" s="74" t="s">
        <v>24</v>
      </c>
      <c r="AB7" s="74" t="s">
        <v>24</v>
      </c>
      <c r="AC7" s="74" t="s">
        <v>24</v>
      </c>
      <c r="AD7" s="74" t="s">
        <v>24</v>
      </c>
      <c r="AE7" s="74" t="s">
        <v>24</v>
      </c>
      <c r="AF7" s="74" t="s">
        <v>24</v>
      </c>
      <c r="AG7" s="74" t="s">
        <v>24</v>
      </c>
      <c r="AH7" s="74" t="s">
        <v>24</v>
      </c>
      <c r="AI7" s="74" t="s">
        <v>24</v>
      </c>
      <c r="AJ7" s="74" t="s">
        <v>24</v>
      </c>
      <c r="AK7" s="74" t="s">
        <v>24</v>
      </c>
      <c r="AL7" s="74" t="s">
        <v>24</v>
      </c>
      <c r="AM7" s="74" t="s">
        <v>24</v>
      </c>
      <c r="AN7" s="74" t="s">
        <v>24</v>
      </c>
      <c r="AO7" s="74" t="s">
        <v>24</v>
      </c>
      <c r="AP7" s="74" t="s">
        <v>24</v>
      </c>
      <c r="AQ7" s="72"/>
      <c r="AR7" s="72"/>
      <c r="AT7" s="79">
        <v>1900</v>
      </c>
      <c r="AU7" s="74"/>
      <c r="AV7" s="74"/>
      <c r="AW7" s="74"/>
      <c r="AX7" s="74"/>
      <c r="AY7" s="74"/>
      <c r="AZ7" s="74"/>
      <c r="BA7" s="74"/>
      <c r="BB7" s="74"/>
      <c r="BC7" s="74"/>
      <c r="BD7" s="74"/>
      <c r="BE7" s="74"/>
      <c r="BF7" s="74"/>
      <c r="BG7" s="74"/>
      <c r="BH7" s="74"/>
      <c r="BI7" s="74"/>
      <c r="BJ7" s="74"/>
      <c r="BK7" s="74"/>
      <c r="BL7" s="74"/>
      <c r="BM7" s="72"/>
      <c r="BN7" s="72"/>
      <c r="BP7" s="79">
        <v>1900</v>
      </c>
    </row>
    <row r="8" spans="1:68">
      <c r="B8" s="79">
        <v>1901</v>
      </c>
      <c r="C8" s="74" t="s">
        <v>24</v>
      </c>
      <c r="D8" s="74" t="s">
        <v>24</v>
      </c>
      <c r="E8" s="74" t="s">
        <v>24</v>
      </c>
      <c r="F8" s="74" t="s">
        <v>24</v>
      </c>
      <c r="G8" s="74" t="s">
        <v>24</v>
      </c>
      <c r="H8" s="74" t="s">
        <v>24</v>
      </c>
      <c r="I8" s="74" t="s">
        <v>24</v>
      </c>
      <c r="J8" s="74" t="s">
        <v>24</v>
      </c>
      <c r="K8" s="74" t="s">
        <v>24</v>
      </c>
      <c r="L8" s="74" t="s">
        <v>24</v>
      </c>
      <c r="M8" s="74" t="s">
        <v>24</v>
      </c>
      <c r="N8" s="74" t="s">
        <v>24</v>
      </c>
      <c r="O8" s="74" t="s">
        <v>24</v>
      </c>
      <c r="P8" s="74" t="s">
        <v>24</v>
      </c>
      <c r="Q8" s="74" t="s">
        <v>24</v>
      </c>
      <c r="R8" s="74" t="s">
        <v>24</v>
      </c>
      <c r="S8" s="74" t="s">
        <v>24</v>
      </c>
      <c r="T8" s="74" t="s">
        <v>24</v>
      </c>
      <c r="U8" s="199"/>
      <c r="V8" s="72" t="s">
        <v>24</v>
      </c>
      <c r="X8" s="79">
        <v>1901</v>
      </c>
      <c r="Y8" s="74" t="s">
        <v>24</v>
      </c>
      <c r="Z8" s="74" t="s">
        <v>24</v>
      </c>
      <c r="AA8" s="74" t="s">
        <v>24</v>
      </c>
      <c r="AB8" s="74" t="s">
        <v>24</v>
      </c>
      <c r="AC8" s="74" t="s">
        <v>24</v>
      </c>
      <c r="AD8" s="74" t="s">
        <v>24</v>
      </c>
      <c r="AE8" s="74" t="s">
        <v>24</v>
      </c>
      <c r="AF8" s="74" t="s">
        <v>24</v>
      </c>
      <c r="AG8" s="74" t="s">
        <v>24</v>
      </c>
      <c r="AH8" s="74" t="s">
        <v>24</v>
      </c>
      <c r="AI8" s="74" t="s">
        <v>24</v>
      </c>
      <c r="AJ8" s="74" t="s">
        <v>24</v>
      </c>
      <c r="AK8" s="74" t="s">
        <v>24</v>
      </c>
      <c r="AL8" s="74" t="s">
        <v>24</v>
      </c>
      <c r="AM8" s="74" t="s">
        <v>24</v>
      </c>
      <c r="AN8" s="74" t="s">
        <v>24</v>
      </c>
      <c r="AO8" s="74" t="s">
        <v>24</v>
      </c>
      <c r="AP8" s="74" t="s">
        <v>24</v>
      </c>
      <c r="AQ8" s="72"/>
      <c r="AR8" s="72"/>
      <c r="AT8" s="79">
        <v>1901</v>
      </c>
      <c r="AU8" s="74"/>
      <c r="AV8" s="74"/>
      <c r="AW8" s="74"/>
      <c r="AX8" s="74"/>
      <c r="AY8" s="74"/>
      <c r="AZ8" s="74"/>
      <c r="BA8" s="74"/>
      <c r="BB8" s="74"/>
      <c r="BC8" s="74"/>
      <c r="BD8" s="74"/>
      <c r="BE8" s="74"/>
      <c r="BF8" s="74"/>
      <c r="BG8" s="74"/>
      <c r="BH8" s="74"/>
      <c r="BI8" s="74"/>
      <c r="BJ8" s="74"/>
      <c r="BK8" s="74"/>
      <c r="BL8" s="74"/>
      <c r="BM8" s="72"/>
      <c r="BN8" s="72"/>
      <c r="BP8" s="79">
        <v>1901</v>
      </c>
    </row>
    <row r="9" spans="1:68">
      <c r="B9" s="79">
        <v>1902</v>
      </c>
      <c r="C9" s="74" t="s">
        <v>24</v>
      </c>
      <c r="D9" s="74" t="s">
        <v>24</v>
      </c>
      <c r="E9" s="74" t="s">
        <v>24</v>
      </c>
      <c r="F9" s="74" t="s">
        <v>24</v>
      </c>
      <c r="G9" s="74" t="s">
        <v>24</v>
      </c>
      <c r="H9" s="74" t="s">
        <v>24</v>
      </c>
      <c r="I9" s="74" t="s">
        <v>24</v>
      </c>
      <c r="J9" s="74" t="s">
        <v>24</v>
      </c>
      <c r="K9" s="74" t="s">
        <v>24</v>
      </c>
      <c r="L9" s="74" t="s">
        <v>24</v>
      </c>
      <c r="M9" s="74" t="s">
        <v>24</v>
      </c>
      <c r="N9" s="74" t="s">
        <v>24</v>
      </c>
      <c r="O9" s="74" t="s">
        <v>24</v>
      </c>
      <c r="P9" s="74" t="s">
        <v>24</v>
      </c>
      <c r="Q9" s="74" t="s">
        <v>24</v>
      </c>
      <c r="R9" s="74" t="s">
        <v>24</v>
      </c>
      <c r="S9" s="74" t="s">
        <v>24</v>
      </c>
      <c r="T9" s="74" t="s">
        <v>24</v>
      </c>
      <c r="U9" s="72"/>
      <c r="V9" s="72" t="s">
        <v>24</v>
      </c>
      <c r="X9" s="79">
        <v>1902</v>
      </c>
      <c r="Y9" s="74" t="s">
        <v>24</v>
      </c>
      <c r="Z9" s="74" t="s">
        <v>24</v>
      </c>
      <c r="AA9" s="74" t="s">
        <v>24</v>
      </c>
      <c r="AB9" s="74" t="s">
        <v>24</v>
      </c>
      <c r="AC9" s="74" t="s">
        <v>24</v>
      </c>
      <c r="AD9" s="74" t="s">
        <v>24</v>
      </c>
      <c r="AE9" s="74" t="s">
        <v>24</v>
      </c>
      <c r="AF9" s="74" t="s">
        <v>24</v>
      </c>
      <c r="AG9" s="74" t="s">
        <v>24</v>
      </c>
      <c r="AH9" s="74" t="s">
        <v>24</v>
      </c>
      <c r="AI9" s="74" t="s">
        <v>24</v>
      </c>
      <c r="AJ9" s="74" t="s">
        <v>24</v>
      </c>
      <c r="AK9" s="74" t="s">
        <v>24</v>
      </c>
      <c r="AL9" s="74" t="s">
        <v>24</v>
      </c>
      <c r="AM9" s="74" t="s">
        <v>24</v>
      </c>
      <c r="AN9" s="74" t="s">
        <v>24</v>
      </c>
      <c r="AO9" s="74" t="s">
        <v>24</v>
      </c>
      <c r="AP9" s="74" t="s">
        <v>24</v>
      </c>
      <c r="AQ9" s="72"/>
      <c r="AR9" s="72"/>
      <c r="AT9" s="79">
        <v>1902</v>
      </c>
      <c r="AU9" s="74"/>
      <c r="AV9" s="74"/>
      <c r="AW9" s="74"/>
      <c r="AX9" s="74"/>
      <c r="AY9" s="74"/>
      <c r="AZ9" s="74"/>
      <c r="BA9" s="74"/>
      <c r="BB9" s="74"/>
      <c r="BC9" s="74"/>
      <c r="BD9" s="74"/>
      <c r="BE9" s="74"/>
      <c r="BF9" s="74"/>
      <c r="BG9" s="74"/>
      <c r="BH9" s="74"/>
      <c r="BI9" s="74"/>
      <c r="BJ9" s="74"/>
      <c r="BK9" s="74"/>
      <c r="BL9" s="74"/>
      <c r="BM9" s="72"/>
      <c r="BN9" s="72"/>
      <c r="BP9" s="79">
        <v>1902</v>
      </c>
    </row>
    <row r="10" spans="1:68">
      <c r="B10" s="79">
        <v>1903</v>
      </c>
      <c r="C10" s="199" t="s">
        <v>24</v>
      </c>
      <c r="D10" s="74" t="s">
        <v>24</v>
      </c>
      <c r="E10" s="74" t="s">
        <v>24</v>
      </c>
      <c r="F10" s="74"/>
      <c r="G10" s="74" t="s">
        <v>24</v>
      </c>
      <c r="H10" s="74" t="s">
        <v>24</v>
      </c>
      <c r="I10" s="74" t="s">
        <v>24</v>
      </c>
      <c r="J10" s="74" t="s">
        <v>24</v>
      </c>
      <c r="K10" s="74" t="s">
        <v>24</v>
      </c>
      <c r="L10" s="74" t="s">
        <v>24</v>
      </c>
      <c r="M10" s="74" t="s">
        <v>24</v>
      </c>
      <c r="N10" s="74" t="s">
        <v>24</v>
      </c>
      <c r="O10" s="74" t="s">
        <v>24</v>
      </c>
      <c r="P10" s="74" t="s">
        <v>24</v>
      </c>
      <c r="Q10" s="74" t="s">
        <v>24</v>
      </c>
      <c r="R10" s="74" t="s">
        <v>24</v>
      </c>
      <c r="S10" s="74" t="s">
        <v>24</v>
      </c>
      <c r="T10" s="74" t="s">
        <v>24</v>
      </c>
      <c r="U10" s="72"/>
      <c r="V10" s="72" t="s">
        <v>24</v>
      </c>
      <c r="X10" s="79">
        <v>1903</v>
      </c>
      <c r="Y10" s="74" t="s">
        <v>24</v>
      </c>
      <c r="Z10" s="74" t="s">
        <v>24</v>
      </c>
      <c r="AA10" s="74" t="s">
        <v>24</v>
      </c>
      <c r="AB10" s="74" t="s">
        <v>24</v>
      </c>
      <c r="AC10" s="74" t="s">
        <v>24</v>
      </c>
      <c r="AD10" s="74" t="s">
        <v>24</v>
      </c>
      <c r="AE10" s="74" t="s">
        <v>24</v>
      </c>
      <c r="AF10" s="74" t="s">
        <v>24</v>
      </c>
      <c r="AG10" s="74" t="s">
        <v>24</v>
      </c>
      <c r="AH10" s="74" t="s">
        <v>24</v>
      </c>
      <c r="AI10" s="74" t="s">
        <v>24</v>
      </c>
      <c r="AJ10" s="74" t="s">
        <v>24</v>
      </c>
      <c r="AK10" s="74" t="s">
        <v>24</v>
      </c>
      <c r="AL10" s="74" t="s">
        <v>24</v>
      </c>
      <c r="AM10" s="74" t="s">
        <v>24</v>
      </c>
      <c r="AN10" s="74" t="s">
        <v>24</v>
      </c>
      <c r="AO10" s="74" t="s">
        <v>24</v>
      </c>
      <c r="AP10" s="74" t="s">
        <v>24</v>
      </c>
      <c r="AQ10" s="72"/>
      <c r="AR10" s="72"/>
      <c r="AT10" s="79">
        <v>1903</v>
      </c>
      <c r="AU10" s="74"/>
      <c r="AV10" s="74"/>
      <c r="AW10" s="74"/>
      <c r="AX10" s="74"/>
      <c r="AY10" s="74"/>
      <c r="AZ10" s="74"/>
      <c r="BA10" s="74"/>
      <c r="BB10" s="74"/>
      <c r="BC10" s="74"/>
      <c r="BD10" s="74"/>
      <c r="BE10" s="74"/>
      <c r="BF10" s="74"/>
      <c r="BG10" s="74"/>
      <c r="BH10" s="74"/>
      <c r="BI10" s="74"/>
      <c r="BJ10" s="74"/>
      <c r="BK10" s="74"/>
      <c r="BL10" s="74"/>
      <c r="BM10" s="72"/>
      <c r="BN10" s="72"/>
      <c r="BP10" s="79">
        <v>1903</v>
      </c>
    </row>
    <row r="11" spans="1:68">
      <c r="B11" s="79">
        <v>1904</v>
      </c>
      <c r="C11" s="74" t="s">
        <v>24</v>
      </c>
      <c r="D11" s="74" t="s">
        <v>24</v>
      </c>
      <c r="E11" s="74" t="s">
        <v>24</v>
      </c>
      <c r="F11" s="74" t="s">
        <v>24</v>
      </c>
      <c r="G11" s="74" t="s">
        <v>24</v>
      </c>
      <c r="H11" s="74" t="s">
        <v>24</v>
      </c>
      <c r="I11" s="74" t="s">
        <v>24</v>
      </c>
      <c r="J11" s="74" t="s">
        <v>24</v>
      </c>
      <c r="K11" s="74" t="s">
        <v>24</v>
      </c>
      <c r="L11" s="74" t="s">
        <v>24</v>
      </c>
      <c r="M11" s="74" t="s">
        <v>24</v>
      </c>
      <c r="N11" s="74" t="s">
        <v>24</v>
      </c>
      <c r="O11" s="74" t="s">
        <v>24</v>
      </c>
      <c r="P11" s="74" t="s">
        <v>24</v>
      </c>
      <c r="Q11" s="74" t="s">
        <v>24</v>
      </c>
      <c r="R11" s="74" t="s">
        <v>24</v>
      </c>
      <c r="S11" s="74" t="s">
        <v>24</v>
      </c>
      <c r="T11" s="74" t="s">
        <v>24</v>
      </c>
      <c r="U11" s="72"/>
      <c r="V11" s="72" t="s">
        <v>24</v>
      </c>
      <c r="X11" s="79">
        <v>1904</v>
      </c>
      <c r="Y11" s="74" t="s">
        <v>24</v>
      </c>
      <c r="Z11" s="74" t="s">
        <v>24</v>
      </c>
      <c r="AA11" s="74" t="s">
        <v>24</v>
      </c>
      <c r="AB11" s="74" t="s">
        <v>24</v>
      </c>
      <c r="AC11" s="74" t="s">
        <v>24</v>
      </c>
      <c r="AD11" s="74" t="s">
        <v>24</v>
      </c>
      <c r="AE11" s="74" t="s">
        <v>24</v>
      </c>
      <c r="AF11" s="74" t="s">
        <v>24</v>
      </c>
      <c r="AG11" s="74" t="s">
        <v>24</v>
      </c>
      <c r="AH11" s="74" t="s">
        <v>24</v>
      </c>
      <c r="AI11" s="74" t="s">
        <v>24</v>
      </c>
      <c r="AJ11" s="74" t="s">
        <v>24</v>
      </c>
      <c r="AK11" s="74" t="s">
        <v>24</v>
      </c>
      <c r="AL11" s="74" t="s">
        <v>24</v>
      </c>
      <c r="AM11" s="74" t="s">
        <v>24</v>
      </c>
      <c r="AN11" s="74" t="s">
        <v>24</v>
      </c>
      <c r="AO11" s="74" t="s">
        <v>24</v>
      </c>
      <c r="AP11" s="74" t="s">
        <v>24</v>
      </c>
      <c r="AQ11" s="72"/>
      <c r="AR11" s="72"/>
      <c r="AT11" s="79">
        <v>1904</v>
      </c>
      <c r="AU11" s="74"/>
      <c r="AV11" s="74"/>
      <c r="AW11" s="74"/>
      <c r="AX11" s="74"/>
      <c r="AY11" s="74"/>
      <c r="AZ11" s="74"/>
      <c r="BA11" s="74"/>
      <c r="BB11" s="74"/>
      <c r="BC11" s="74"/>
      <c r="BD11" s="74"/>
      <c r="BE11" s="74"/>
      <c r="BF11" s="74"/>
      <c r="BG11" s="74"/>
      <c r="BH11" s="74"/>
      <c r="BI11" s="74"/>
      <c r="BJ11" s="74"/>
      <c r="BK11" s="74"/>
      <c r="BL11" s="74"/>
      <c r="BM11" s="72"/>
      <c r="BN11" s="72"/>
      <c r="BP11" s="79">
        <v>1904</v>
      </c>
    </row>
    <row r="12" spans="1:68">
      <c r="B12" s="79">
        <v>1905</v>
      </c>
      <c r="C12" s="74" t="s">
        <v>24</v>
      </c>
      <c r="D12" s="74" t="s">
        <v>24</v>
      </c>
      <c r="E12" s="74" t="s">
        <v>24</v>
      </c>
      <c r="F12" s="74" t="s">
        <v>24</v>
      </c>
      <c r="G12" s="74" t="s">
        <v>24</v>
      </c>
      <c r="H12" s="74" t="s">
        <v>24</v>
      </c>
      <c r="I12" s="74" t="s">
        <v>24</v>
      </c>
      <c r="J12" s="74" t="s">
        <v>24</v>
      </c>
      <c r="K12" s="74" t="s">
        <v>24</v>
      </c>
      <c r="L12" s="74" t="s">
        <v>24</v>
      </c>
      <c r="M12" s="74" t="s">
        <v>24</v>
      </c>
      <c r="N12" s="74" t="s">
        <v>24</v>
      </c>
      <c r="O12" s="74" t="s">
        <v>24</v>
      </c>
      <c r="P12" s="74" t="s">
        <v>24</v>
      </c>
      <c r="Q12" s="74" t="s">
        <v>24</v>
      </c>
      <c r="R12" s="74" t="s">
        <v>24</v>
      </c>
      <c r="S12" s="74" t="s">
        <v>24</v>
      </c>
      <c r="T12" s="74" t="s">
        <v>24</v>
      </c>
      <c r="U12" s="72"/>
      <c r="V12" s="72" t="s">
        <v>24</v>
      </c>
      <c r="X12" s="79">
        <v>1905</v>
      </c>
      <c r="Y12" s="74" t="s">
        <v>24</v>
      </c>
      <c r="Z12" s="74" t="s">
        <v>24</v>
      </c>
      <c r="AA12" s="74" t="s">
        <v>24</v>
      </c>
      <c r="AB12" s="74" t="s">
        <v>24</v>
      </c>
      <c r="AC12" s="74" t="s">
        <v>24</v>
      </c>
      <c r="AD12" s="74" t="s">
        <v>24</v>
      </c>
      <c r="AE12" s="74" t="s">
        <v>24</v>
      </c>
      <c r="AF12" s="74" t="s">
        <v>24</v>
      </c>
      <c r="AG12" s="74" t="s">
        <v>24</v>
      </c>
      <c r="AH12" s="74" t="s">
        <v>24</v>
      </c>
      <c r="AI12" s="74" t="s">
        <v>24</v>
      </c>
      <c r="AJ12" s="74" t="s">
        <v>24</v>
      </c>
      <c r="AK12" s="74" t="s">
        <v>24</v>
      </c>
      <c r="AL12" s="74" t="s">
        <v>24</v>
      </c>
      <c r="AM12" s="74" t="s">
        <v>24</v>
      </c>
      <c r="AN12" s="74" t="s">
        <v>24</v>
      </c>
      <c r="AO12" s="74" t="s">
        <v>24</v>
      </c>
      <c r="AP12" s="74" t="s">
        <v>24</v>
      </c>
      <c r="AQ12" s="199"/>
      <c r="AR12" s="72"/>
      <c r="AT12" s="79">
        <v>1905</v>
      </c>
      <c r="AU12" s="74"/>
      <c r="AV12" s="74"/>
      <c r="AW12" s="74"/>
      <c r="AX12" s="74"/>
      <c r="AY12" s="74"/>
      <c r="AZ12" s="74"/>
      <c r="BA12" s="74"/>
      <c r="BB12" s="74"/>
      <c r="BC12" s="74"/>
      <c r="BD12" s="74"/>
      <c r="BE12" s="74"/>
      <c r="BF12" s="74"/>
      <c r="BG12" s="74"/>
      <c r="BH12" s="74"/>
      <c r="BI12" s="74"/>
      <c r="BJ12" s="74"/>
      <c r="BK12" s="74"/>
      <c r="BL12" s="74"/>
      <c r="BM12" s="72"/>
      <c r="BN12" s="72"/>
      <c r="BP12" s="79">
        <v>1905</v>
      </c>
    </row>
    <row r="13" spans="1:68">
      <c r="B13" s="79">
        <v>1906</v>
      </c>
      <c r="C13" s="74" t="s">
        <v>24</v>
      </c>
      <c r="D13" s="74" t="s">
        <v>24</v>
      </c>
      <c r="E13" s="74" t="s">
        <v>24</v>
      </c>
      <c r="F13" s="74" t="s">
        <v>24</v>
      </c>
      <c r="G13" s="74" t="s">
        <v>24</v>
      </c>
      <c r="H13" s="74" t="s">
        <v>24</v>
      </c>
      <c r="I13" s="74" t="s">
        <v>24</v>
      </c>
      <c r="J13" s="74" t="s">
        <v>24</v>
      </c>
      <c r="K13" s="74" t="s">
        <v>24</v>
      </c>
      <c r="L13" s="74" t="s">
        <v>24</v>
      </c>
      <c r="M13" s="74" t="s">
        <v>24</v>
      </c>
      <c r="N13" s="74" t="s">
        <v>24</v>
      </c>
      <c r="O13" s="74" t="s">
        <v>24</v>
      </c>
      <c r="P13" s="74" t="s">
        <v>24</v>
      </c>
      <c r="Q13" s="74" t="s">
        <v>24</v>
      </c>
      <c r="R13" s="74" t="s">
        <v>24</v>
      </c>
      <c r="S13" s="74" t="s">
        <v>24</v>
      </c>
      <c r="T13" s="74" t="s">
        <v>24</v>
      </c>
      <c r="U13" s="72"/>
      <c r="V13" s="72" t="s">
        <v>24</v>
      </c>
      <c r="X13" s="79">
        <v>1906</v>
      </c>
      <c r="Y13" s="74" t="s">
        <v>24</v>
      </c>
      <c r="Z13" s="74" t="s">
        <v>24</v>
      </c>
      <c r="AA13" s="74" t="s">
        <v>24</v>
      </c>
      <c r="AB13" s="74" t="s">
        <v>24</v>
      </c>
      <c r="AC13" s="74" t="s">
        <v>24</v>
      </c>
      <c r="AD13" s="74" t="s">
        <v>24</v>
      </c>
      <c r="AE13" s="74" t="s">
        <v>24</v>
      </c>
      <c r="AF13" s="74" t="s">
        <v>24</v>
      </c>
      <c r="AG13" s="74" t="s">
        <v>24</v>
      </c>
      <c r="AH13" s="74" t="s">
        <v>24</v>
      </c>
      <c r="AI13" s="74" t="s">
        <v>24</v>
      </c>
      <c r="AJ13" s="74" t="s">
        <v>24</v>
      </c>
      <c r="AK13" s="74" t="s">
        <v>24</v>
      </c>
      <c r="AL13" s="74" t="s">
        <v>24</v>
      </c>
      <c r="AM13" s="74" t="s">
        <v>24</v>
      </c>
      <c r="AN13" s="74" t="s">
        <v>24</v>
      </c>
      <c r="AO13" s="74" t="s">
        <v>24</v>
      </c>
      <c r="AP13" s="74" t="s">
        <v>24</v>
      </c>
      <c r="AQ13" s="199"/>
      <c r="AR13" s="72"/>
      <c r="AT13" s="79">
        <v>1906</v>
      </c>
      <c r="AU13" s="74"/>
      <c r="AV13" s="74"/>
      <c r="AW13" s="74"/>
      <c r="AX13" s="74"/>
      <c r="AY13" s="74"/>
      <c r="AZ13" s="74"/>
      <c r="BA13" s="74"/>
      <c r="BB13" s="74"/>
      <c r="BC13" s="74"/>
      <c r="BD13" s="74"/>
      <c r="BE13" s="74"/>
      <c r="BF13" s="74"/>
      <c r="BG13" s="74"/>
      <c r="BH13" s="74"/>
      <c r="BI13" s="74"/>
      <c r="BJ13" s="74"/>
      <c r="BK13" s="74"/>
      <c r="BL13" s="74"/>
      <c r="BM13" s="72"/>
      <c r="BN13" s="72"/>
      <c r="BP13" s="79">
        <v>1906</v>
      </c>
    </row>
    <row r="14" spans="1:68">
      <c r="B14" s="80">
        <v>1907</v>
      </c>
      <c r="C14" s="74">
        <v>11.650077</v>
      </c>
      <c r="D14" s="74">
        <v>2.6014274999999998</v>
      </c>
      <c r="E14" s="74">
        <v>0.92044590000000004</v>
      </c>
      <c r="F14" s="74">
        <v>2.3445581</v>
      </c>
      <c r="G14" s="74">
        <v>4.8072948000000002</v>
      </c>
      <c r="H14" s="74">
        <v>4.8364162999999998</v>
      </c>
      <c r="I14" s="74">
        <v>7.2194694999999998</v>
      </c>
      <c r="J14" s="74">
        <v>11.772970000000001</v>
      </c>
      <c r="K14" s="74">
        <v>32.565935000000003</v>
      </c>
      <c r="L14" s="74">
        <v>42.230457999999999</v>
      </c>
      <c r="M14" s="74">
        <v>80.138097000000002</v>
      </c>
      <c r="N14" s="74">
        <v>122.12126000000001</v>
      </c>
      <c r="O14" s="74">
        <v>246.17519999999999</v>
      </c>
      <c r="P14" s="74">
        <v>284.09805</v>
      </c>
      <c r="Q14" s="74">
        <v>582.99653000000001</v>
      </c>
      <c r="R14" s="74">
        <v>1070.7029</v>
      </c>
      <c r="S14" s="74">
        <v>981.53170999999998</v>
      </c>
      <c r="T14" s="74">
        <v>1560.0624</v>
      </c>
      <c r="U14" s="74">
        <v>47.636701000000002</v>
      </c>
      <c r="V14" s="74">
        <v>126.68311</v>
      </c>
      <c r="X14" s="80">
        <v>1907</v>
      </c>
      <c r="Y14" s="74">
        <v>11.605005</v>
      </c>
      <c r="Z14" s="74">
        <v>1.3337387999999999</v>
      </c>
      <c r="AA14" s="74">
        <v>1.4037373</v>
      </c>
      <c r="AB14" s="74">
        <v>0.95515000000000005</v>
      </c>
      <c r="AC14" s="74">
        <v>1.4814419999999999</v>
      </c>
      <c r="AD14" s="74">
        <v>3.3972506999999998</v>
      </c>
      <c r="AE14" s="74">
        <v>3.3094085</v>
      </c>
      <c r="AF14" s="74">
        <v>15.839756</v>
      </c>
      <c r="AG14" s="74">
        <v>26.447189999999999</v>
      </c>
      <c r="AH14" s="74">
        <v>41.349113000000003</v>
      </c>
      <c r="AI14" s="74">
        <v>80.247938000000005</v>
      </c>
      <c r="AJ14" s="74">
        <v>110.40434999999999</v>
      </c>
      <c r="AK14" s="74">
        <v>181.05620999999999</v>
      </c>
      <c r="AL14" s="74">
        <v>339.04250000000002</v>
      </c>
      <c r="AM14" s="74">
        <v>697.40444000000002</v>
      </c>
      <c r="AN14" s="74">
        <v>909.78670999999997</v>
      </c>
      <c r="AO14" s="74">
        <v>1185.6876999999999</v>
      </c>
      <c r="AP14" s="74">
        <v>1754.8596</v>
      </c>
      <c r="AQ14" s="74">
        <v>43.073948999999999</v>
      </c>
      <c r="AR14" s="74">
        <v>129.85297</v>
      </c>
      <c r="AT14" s="80">
        <v>1907</v>
      </c>
      <c r="AU14" s="74">
        <v>11.627893</v>
      </c>
      <c r="AV14" s="74">
        <v>1.9755289</v>
      </c>
      <c r="AW14" s="74">
        <v>1.1600896000000001</v>
      </c>
      <c r="AX14" s="74">
        <v>1.6562128</v>
      </c>
      <c r="AY14" s="74">
        <v>3.1666953000000002</v>
      </c>
      <c r="AZ14" s="74">
        <v>4.1356311000000003</v>
      </c>
      <c r="BA14" s="74">
        <v>5.3576785999999998</v>
      </c>
      <c r="BB14" s="74">
        <v>13.661662</v>
      </c>
      <c r="BC14" s="74">
        <v>29.807468</v>
      </c>
      <c r="BD14" s="74">
        <v>41.840924000000001</v>
      </c>
      <c r="BE14" s="74">
        <v>80.186323999999999</v>
      </c>
      <c r="BF14" s="74">
        <v>116.92064999999999</v>
      </c>
      <c r="BG14" s="74">
        <v>216.52681999999999</v>
      </c>
      <c r="BH14" s="74">
        <v>309.50547</v>
      </c>
      <c r="BI14" s="74">
        <v>634.73902999999996</v>
      </c>
      <c r="BJ14" s="74">
        <v>997.12090000000001</v>
      </c>
      <c r="BK14" s="74">
        <v>1075.9555</v>
      </c>
      <c r="BL14" s="74">
        <v>1657.7014999999999</v>
      </c>
      <c r="BM14" s="74">
        <v>45.451031</v>
      </c>
      <c r="BN14" s="74">
        <v>128.25613999999999</v>
      </c>
      <c r="BP14" s="80">
        <v>1907</v>
      </c>
    </row>
    <row r="15" spans="1:68">
      <c r="B15" s="80">
        <v>1908</v>
      </c>
      <c r="C15" s="74">
        <v>10.247828</v>
      </c>
      <c r="D15" s="74">
        <v>2.1689932000000001</v>
      </c>
      <c r="E15" s="74">
        <v>0.9214445</v>
      </c>
      <c r="F15" s="74">
        <v>3.6861755999999999</v>
      </c>
      <c r="G15" s="74">
        <v>2.3425962999999999</v>
      </c>
      <c r="H15" s="74">
        <v>4.2131451000000002</v>
      </c>
      <c r="I15" s="74">
        <v>10.135222000000001</v>
      </c>
      <c r="J15" s="74">
        <v>12.426812999999999</v>
      </c>
      <c r="K15" s="74">
        <v>24.268744000000002</v>
      </c>
      <c r="L15" s="74">
        <v>38.998809000000001</v>
      </c>
      <c r="M15" s="74">
        <v>63.231962000000003</v>
      </c>
      <c r="N15" s="74">
        <v>97.520577000000003</v>
      </c>
      <c r="O15" s="74">
        <v>215.53272999999999</v>
      </c>
      <c r="P15" s="74">
        <v>345.39720999999997</v>
      </c>
      <c r="Q15" s="74">
        <v>512.67546000000004</v>
      </c>
      <c r="R15" s="74">
        <v>925.81199000000004</v>
      </c>
      <c r="S15" s="74">
        <v>1134.2391</v>
      </c>
      <c r="T15" s="74">
        <v>1627.4982</v>
      </c>
      <c r="U15" s="74">
        <v>44.790902000000003</v>
      </c>
      <c r="V15" s="74">
        <v>121.63091</v>
      </c>
      <c r="X15" s="80">
        <v>1908</v>
      </c>
      <c r="Y15" s="74">
        <v>6.1057790000000001</v>
      </c>
      <c r="Z15" s="74">
        <v>1.3348153</v>
      </c>
      <c r="AA15" s="74">
        <v>0.4683755</v>
      </c>
      <c r="AB15" s="74">
        <v>3.7589057000000001</v>
      </c>
      <c r="AC15" s="74">
        <v>0.96733880000000005</v>
      </c>
      <c r="AD15" s="74">
        <v>3.3356070999999998</v>
      </c>
      <c r="AE15" s="74">
        <v>7.8159194999999997</v>
      </c>
      <c r="AF15" s="74">
        <v>12.634698999999999</v>
      </c>
      <c r="AG15" s="74">
        <v>21.470155999999999</v>
      </c>
      <c r="AH15" s="74">
        <v>44.681916999999999</v>
      </c>
      <c r="AI15" s="74">
        <v>64.865437</v>
      </c>
      <c r="AJ15" s="74">
        <v>130.08117999999999</v>
      </c>
      <c r="AK15" s="74">
        <v>232.59567000000001</v>
      </c>
      <c r="AL15" s="74">
        <v>312.89920000000001</v>
      </c>
      <c r="AM15" s="74">
        <v>674.82039999999995</v>
      </c>
      <c r="AN15" s="74">
        <v>1024.8086000000001</v>
      </c>
      <c r="AO15" s="74">
        <v>937.66679999999997</v>
      </c>
      <c r="AP15" s="74">
        <v>1411.4326000000001</v>
      </c>
      <c r="AQ15" s="74">
        <v>42.980345</v>
      </c>
      <c r="AR15" s="74">
        <v>124.20986000000001</v>
      </c>
      <c r="AT15" s="80">
        <v>1908</v>
      </c>
      <c r="AU15" s="74">
        <v>8.2101609</v>
      </c>
      <c r="AV15" s="74">
        <v>1.7571916999999999</v>
      </c>
      <c r="AW15" s="74">
        <v>0.69677610000000001</v>
      </c>
      <c r="AX15" s="74">
        <v>3.7221853999999999</v>
      </c>
      <c r="AY15" s="74">
        <v>1.6659082999999999</v>
      </c>
      <c r="AZ15" s="74">
        <v>3.7862479000000002</v>
      </c>
      <c r="BA15" s="74">
        <v>9.0268242999999995</v>
      </c>
      <c r="BB15" s="74">
        <v>12.524122</v>
      </c>
      <c r="BC15" s="74">
        <v>22.998487999999998</v>
      </c>
      <c r="BD15" s="74">
        <v>41.522050999999998</v>
      </c>
      <c r="BE15" s="74">
        <v>63.949323999999997</v>
      </c>
      <c r="BF15" s="74">
        <v>111.9499</v>
      </c>
      <c r="BG15" s="74">
        <v>223.32657</v>
      </c>
      <c r="BH15" s="74">
        <v>330.26026000000002</v>
      </c>
      <c r="BI15" s="74">
        <v>586.86797000000001</v>
      </c>
      <c r="BJ15" s="74">
        <v>971.35299999999995</v>
      </c>
      <c r="BK15" s="74">
        <v>1043.1224</v>
      </c>
      <c r="BL15" s="74">
        <v>1518.6765</v>
      </c>
      <c r="BM15" s="74">
        <v>43.922758000000002</v>
      </c>
      <c r="BN15" s="74">
        <v>122.5996</v>
      </c>
      <c r="BP15" s="80">
        <v>1908</v>
      </c>
    </row>
    <row r="16" spans="1:68">
      <c r="B16" s="80">
        <v>1909</v>
      </c>
      <c r="C16" s="74">
        <v>4.6421806999999999</v>
      </c>
      <c r="D16" s="74">
        <v>0</v>
      </c>
      <c r="E16" s="74">
        <v>0.46122269999999999</v>
      </c>
      <c r="F16" s="74">
        <v>2.2645502</v>
      </c>
      <c r="G16" s="74">
        <v>2.2845697</v>
      </c>
      <c r="H16" s="74">
        <v>3.0979638</v>
      </c>
      <c r="I16" s="74">
        <v>6.4993920000000003</v>
      </c>
      <c r="J16" s="74">
        <v>11.118537999999999</v>
      </c>
      <c r="K16" s="74">
        <v>18.307977000000001</v>
      </c>
      <c r="L16" s="74">
        <v>27.199346999999999</v>
      </c>
      <c r="M16" s="74">
        <v>72.564757</v>
      </c>
      <c r="N16" s="74">
        <v>125.33629000000001</v>
      </c>
      <c r="O16" s="74">
        <v>155.94587999999999</v>
      </c>
      <c r="P16" s="74">
        <v>291.53066000000001</v>
      </c>
      <c r="Q16" s="74">
        <v>524.34718999999996</v>
      </c>
      <c r="R16" s="74">
        <v>734.69572000000005</v>
      </c>
      <c r="S16" s="74">
        <v>939.41949</v>
      </c>
      <c r="T16" s="74">
        <v>1126.4784999999999</v>
      </c>
      <c r="U16" s="74">
        <v>38.690772000000003</v>
      </c>
      <c r="V16" s="74">
        <v>102.00595</v>
      </c>
      <c r="X16" s="80">
        <v>1909</v>
      </c>
      <c r="Y16" s="74">
        <v>6.7982977</v>
      </c>
      <c r="Z16" s="74">
        <v>0.89059569999999999</v>
      </c>
      <c r="AA16" s="74">
        <v>0.93767900000000004</v>
      </c>
      <c r="AB16" s="74">
        <v>1.3871895999999999</v>
      </c>
      <c r="AC16" s="74">
        <v>3.3175324000000002</v>
      </c>
      <c r="AD16" s="74">
        <v>2.7301338999999998</v>
      </c>
      <c r="AE16" s="74">
        <v>3.8466174</v>
      </c>
      <c r="AF16" s="74">
        <v>9.5222469000000007</v>
      </c>
      <c r="AG16" s="74">
        <v>25.115573000000001</v>
      </c>
      <c r="AH16" s="74">
        <v>38.778497000000002</v>
      </c>
      <c r="AI16" s="74">
        <v>77.405274000000006</v>
      </c>
      <c r="AJ16" s="74">
        <v>95.484325999999996</v>
      </c>
      <c r="AK16" s="74">
        <v>168.05624</v>
      </c>
      <c r="AL16" s="74">
        <v>329.97716000000003</v>
      </c>
      <c r="AM16" s="74">
        <v>564.33408999999995</v>
      </c>
      <c r="AN16" s="74">
        <v>840.49063999999998</v>
      </c>
      <c r="AO16" s="74">
        <v>930.37464999999997</v>
      </c>
      <c r="AP16" s="74">
        <v>1100.3789999999999</v>
      </c>
      <c r="AQ16" s="74">
        <v>38.403077000000003</v>
      </c>
      <c r="AR16" s="74">
        <v>107.50346999999999</v>
      </c>
      <c r="AT16" s="80">
        <v>1909</v>
      </c>
      <c r="AU16" s="74">
        <v>5.7023552000000004</v>
      </c>
      <c r="AV16" s="74">
        <v>0.43958979999999998</v>
      </c>
      <c r="AW16" s="74">
        <v>0.69749989999999995</v>
      </c>
      <c r="AX16" s="74">
        <v>1.8304164999999999</v>
      </c>
      <c r="AY16" s="74">
        <v>2.7916078999999998</v>
      </c>
      <c r="AZ16" s="74">
        <v>2.9191904000000002</v>
      </c>
      <c r="BA16" s="74">
        <v>5.2271054000000001</v>
      </c>
      <c r="BB16" s="74">
        <v>10.365551999999999</v>
      </c>
      <c r="BC16" s="74">
        <v>21.417994</v>
      </c>
      <c r="BD16" s="74">
        <v>32.361857000000001</v>
      </c>
      <c r="BE16" s="74">
        <v>74.691007999999997</v>
      </c>
      <c r="BF16" s="74">
        <v>112.12712000000001</v>
      </c>
      <c r="BG16" s="74">
        <v>161.49491</v>
      </c>
      <c r="BH16" s="74">
        <v>309.56475999999998</v>
      </c>
      <c r="BI16" s="74">
        <v>542.84738000000004</v>
      </c>
      <c r="BJ16" s="74">
        <v>783.63241000000005</v>
      </c>
      <c r="BK16" s="74">
        <v>935.21839</v>
      </c>
      <c r="BL16" s="74">
        <v>1113.2757999999999</v>
      </c>
      <c r="BM16" s="74">
        <v>38.552695</v>
      </c>
      <c r="BN16" s="74">
        <v>104.54892</v>
      </c>
      <c r="BP16" s="80">
        <v>1909</v>
      </c>
    </row>
    <row r="17" spans="2:68">
      <c r="B17" s="80">
        <v>1910</v>
      </c>
      <c r="C17" s="74">
        <v>7.5962991999999998</v>
      </c>
      <c r="D17" s="74">
        <v>2.1712707</v>
      </c>
      <c r="E17" s="74">
        <v>0.92344839999999995</v>
      </c>
      <c r="F17" s="74">
        <v>1.3359357000000001</v>
      </c>
      <c r="G17" s="74">
        <v>3.5669571000000002</v>
      </c>
      <c r="H17" s="74">
        <v>3.0384470000000001</v>
      </c>
      <c r="I17" s="74">
        <v>4.6849023000000001</v>
      </c>
      <c r="J17" s="74">
        <v>17.004534</v>
      </c>
      <c r="K17" s="74">
        <v>14.590294</v>
      </c>
      <c r="L17" s="74">
        <v>42.474485999999999</v>
      </c>
      <c r="M17" s="74">
        <v>67.793762000000001</v>
      </c>
      <c r="N17" s="74">
        <v>104.84824</v>
      </c>
      <c r="O17" s="74">
        <v>175.75103999999999</v>
      </c>
      <c r="P17" s="74">
        <v>282.79421000000002</v>
      </c>
      <c r="Q17" s="74">
        <v>376.75848999999999</v>
      </c>
      <c r="R17" s="74">
        <v>693.12928999999997</v>
      </c>
      <c r="S17" s="74">
        <v>897.12221999999997</v>
      </c>
      <c r="T17" s="74">
        <v>1235.163</v>
      </c>
      <c r="U17" s="74">
        <v>37.902645</v>
      </c>
      <c r="V17" s="74">
        <v>97.450222999999994</v>
      </c>
      <c r="X17" s="80">
        <v>1910</v>
      </c>
      <c r="Y17" s="74">
        <v>9.4318749000000004</v>
      </c>
      <c r="Z17" s="74">
        <v>1.3369735</v>
      </c>
      <c r="AA17" s="74">
        <v>0</v>
      </c>
      <c r="AB17" s="74">
        <v>0.4551634</v>
      </c>
      <c r="AC17" s="74">
        <v>5.1103937999999998</v>
      </c>
      <c r="AD17" s="74">
        <v>4.2917281000000003</v>
      </c>
      <c r="AE17" s="74">
        <v>1.8935854999999999</v>
      </c>
      <c r="AF17" s="74">
        <v>7.9425422000000001</v>
      </c>
      <c r="AG17" s="74">
        <v>22.048933999999999</v>
      </c>
      <c r="AH17" s="74">
        <v>36.222696999999997</v>
      </c>
      <c r="AI17" s="74">
        <v>75.544346000000004</v>
      </c>
      <c r="AJ17" s="74">
        <v>102.01415</v>
      </c>
      <c r="AK17" s="74">
        <v>172.20634999999999</v>
      </c>
      <c r="AL17" s="74">
        <v>332.60806000000002</v>
      </c>
      <c r="AM17" s="74">
        <v>558.98028999999997</v>
      </c>
      <c r="AN17" s="74">
        <v>873.16494</v>
      </c>
      <c r="AO17" s="74">
        <v>1084.2357</v>
      </c>
      <c r="AP17" s="74">
        <v>1109.23</v>
      </c>
      <c r="AQ17" s="74">
        <v>39.860292999999999</v>
      </c>
      <c r="AR17" s="74">
        <v>111.04786</v>
      </c>
      <c r="AT17" s="80">
        <v>1910</v>
      </c>
      <c r="AU17" s="74">
        <v>8.4984347000000007</v>
      </c>
      <c r="AV17" s="74">
        <v>1.7595282999999999</v>
      </c>
      <c r="AW17" s="74">
        <v>0.46548349999999999</v>
      </c>
      <c r="AX17" s="74">
        <v>0.90036760000000005</v>
      </c>
      <c r="AY17" s="74">
        <v>4.3228150999999997</v>
      </c>
      <c r="AZ17" s="74">
        <v>3.6470262</v>
      </c>
      <c r="BA17" s="74">
        <v>3.3415260999999998</v>
      </c>
      <c r="BB17" s="74">
        <v>12.697537000000001</v>
      </c>
      <c r="BC17" s="74">
        <v>18.018951000000001</v>
      </c>
      <c r="BD17" s="74">
        <v>39.676428000000001</v>
      </c>
      <c r="BE17" s="74">
        <v>71.198991000000007</v>
      </c>
      <c r="BF17" s="74">
        <v>103.59596999999999</v>
      </c>
      <c r="BG17" s="74">
        <v>174.12190000000001</v>
      </c>
      <c r="BH17" s="74">
        <v>306.32080999999999</v>
      </c>
      <c r="BI17" s="74">
        <v>461.95411999999999</v>
      </c>
      <c r="BJ17" s="74">
        <v>776.82831999999996</v>
      </c>
      <c r="BK17" s="74">
        <v>984.19678999999996</v>
      </c>
      <c r="BL17" s="74">
        <v>1171.2031999999999</v>
      </c>
      <c r="BM17" s="74">
        <v>38.843055</v>
      </c>
      <c r="BN17" s="74">
        <v>103.71507</v>
      </c>
      <c r="BP17" s="80">
        <v>1910</v>
      </c>
    </row>
    <row r="18" spans="2:68">
      <c r="B18" s="80">
        <v>1911</v>
      </c>
      <c r="C18" s="74">
        <v>13.056145000000001</v>
      </c>
      <c r="D18" s="74">
        <v>0</v>
      </c>
      <c r="E18" s="74">
        <v>0.46222679999999999</v>
      </c>
      <c r="F18" s="74">
        <v>1.3138935</v>
      </c>
      <c r="G18" s="74">
        <v>2.1767333</v>
      </c>
      <c r="H18" s="74">
        <v>1.9874493</v>
      </c>
      <c r="I18" s="74">
        <v>13.931134</v>
      </c>
      <c r="J18" s="74">
        <v>16.350235000000001</v>
      </c>
      <c r="K18" s="74">
        <v>28.797104000000001</v>
      </c>
      <c r="L18" s="74">
        <v>47.023347000000001</v>
      </c>
      <c r="M18" s="74">
        <v>78.082656999999998</v>
      </c>
      <c r="N18" s="74">
        <v>148.88131999999999</v>
      </c>
      <c r="O18" s="74">
        <v>233.77576999999999</v>
      </c>
      <c r="P18" s="74">
        <v>397.61921999999998</v>
      </c>
      <c r="Q18" s="74">
        <v>570.84258999999997</v>
      </c>
      <c r="R18" s="74">
        <v>680.70286999999996</v>
      </c>
      <c r="S18" s="74">
        <v>1083.1547</v>
      </c>
      <c r="T18" s="74">
        <v>1452.2219</v>
      </c>
      <c r="U18" s="74">
        <v>48.507697</v>
      </c>
      <c r="V18" s="74">
        <v>121.15527</v>
      </c>
      <c r="X18" s="80">
        <v>1911</v>
      </c>
      <c r="Y18" s="74">
        <v>9.6581030999999999</v>
      </c>
      <c r="Z18" s="74">
        <v>0.44601839999999998</v>
      </c>
      <c r="AA18" s="74">
        <v>1.4093108000000001</v>
      </c>
      <c r="AB18" s="74">
        <v>0.8963063</v>
      </c>
      <c r="AC18" s="74">
        <v>3.6447299000000002</v>
      </c>
      <c r="AD18" s="74">
        <v>5.7995771999999999</v>
      </c>
      <c r="AE18" s="74">
        <v>4.3511232</v>
      </c>
      <c r="AF18" s="74">
        <v>14.950131000000001</v>
      </c>
      <c r="AG18" s="74">
        <v>19.129297999999999</v>
      </c>
      <c r="AH18" s="74">
        <v>43.939143999999999</v>
      </c>
      <c r="AI18" s="74">
        <v>83.200524999999999</v>
      </c>
      <c r="AJ18" s="74">
        <v>155.34997000000001</v>
      </c>
      <c r="AK18" s="74">
        <v>223.66816</v>
      </c>
      <c r="AL18" s="74">
        <v>354.22343000000001</v>
      </c>
      <c r="AM18" s="74">
        <v>653.27017000000001</v>
      </c>
      <c r="AN18" s="74">
        <v>1083.7498000000001</v>
      </c>
      <c r="AO18" s="74">
        <v>1266.1498999999999</v>
      </c>
      <c r="AP18" s="74">
        <v>1899.4413</v>
      </c>
      <c r="AQ18" s="74">
        <v>49.300409999999999</v>
      </c>
      <c r="AR18" s="74">
        <v>141.02952999999999</v>
      </c>
      <c r="AT18" s="80">
        <v>1911</v>
      </c>
      <c r="AU18" s="74">
        <v>11.386863</v>
      </c>
      <c r="AV18" s="74">
        <v>0.22008739999999999</v>
      </c>
      <c r="AW18" s="74">
        <v>0.93193610000000005</v>
      </c>
      <c r="AX18" s="74">
        <v>1.1075006999999999</v>
      </c>
      <c r="AY18" s="74">
        <v>2.8940532000000001</v>
      </c>
      <c r="AZ18" s="74">
        <v>3.8369844</v>
      </c>
      <c r="BA18" s="74">
        <v>9.3050060999999999</v>
      </c>
      <c r="BB18" s="74">
        <v>15.679857999999999</v>
      </c>
      <c r="BC18" s="74">
        <v>24.326415999999998</v>
      </c>
      <c r="BD18" s="74">
        <v>45.638069999999999</v>
      </c>
      <c r="BE18" s="74">
        <v>80.331625000000003</v>
      </c>
      <c r="BF18" s="74">
        <v>151.73571999999999</v>
      </c>
      <c r="BG18" s="74">
        <v>229.11654999999999</v>
      </c>
      <c r="BH18" s="74">
        <v>376.98694999999998</v>
      </c>
      <c r="BI18" s="74">
        <v>609.76710000000003</v>
      </c>
      <c r="BJ18" s="74">
        <v>868.95388000000003</v>
      </c>
      <c r="BK18" s="74">
        <v>1168.4635000000001</v>
      </c>
      <c r="BL18" s="74">
        <v>1680.1936000000001</v>
      </c>
      <c r="BM18" s="74">
        <v>48.888834000000003</v>
      </c>
      <c r="BN18" s="74">
        <v>130.67984999999999</v>
      </c>
      <c r="BP18" s="80">
        <v>1911</v>
      </c>
    </row>
    <row r="19" spans="2:68">
      <c r="B19" s="80">
        <v>1912</v>
      </c>
      <c r="C19" s="74">
        <v>15.441421</v>
      </c>
      <c r="D19" s="74">
        <v>0</v>
      </c>
      <c r="E19" s="74">
        <v>1.3539764000000001</v>
      </c>
      <c r="F19" s="74">
        <v>1.7446214</v>
      </c>
      <c r="G19" s="74">
        <v>2.6230448000000002</v>
      </c>
      <c r="H19" s="74">
        <v>2.4557148999999998</v>
      </c>
      <c r="I19" s="74">
        <v>10.126104</v>
      </c>
      <c r="J19" s="74">
        <v>14.602924</v>
      </c>
      <c r="K19" s="74">
        <v>28.990745</v>
      </c>
      <c r="L19" s="74">
        <v>49.553134</v>
      </c>
      <c r="M19" s="74">
        <v>86.119432000000003</v>
      </c>
      <c r="N19" s="74">
        <v>140.21075999999999</v>
      </c>
      <c r="O19" s="74">
        <v>237.05577</v>
      </c>
      <c r="P19" s="74">
        <v>315.37588</v>
      </c>
      <c r="Q19" s="74">
        <v>589.43397000000004</v>
      </c>
      <c r="R19" s="74">
        <v>819.50419999999997</v>
      </c>
      <c r="S19" s="74">
        <v>1064.2230999999999</v>
      </c>
      <c r="T19" s="74">
        <v>1008.7707</v>
      </c>
      <c r="U19" s="74">
        <v>48.581522999999997</v>
      </c>
      <c r="V19" s="74">
        <v>116.51842000000001</v>
      </c>
      <c r="X19" s="80">
        <v>1912</v>
      </c>
      <c r="Y19" s="74">
        <v>9.5203641000000001</v>
      </c>
      <c r="Z19" s="74">
        <v>1.2970427</v>
      </c>
      <c r="AA19" s="74">
        <v>0.4591305</v>
      </c>
      <c r="AB19" s="74">
        <v>2.2311049999999999</v>
      </c>
      <c r="AC19" s="74">
        <v>2.2671058999999998</v>
      </c>
      <c r="AD19" s="74">
        <v>3.0859101999999998</v>
      </c>
      <c r="AE19" s="74">
        <v>8.3882463999999999</v>
      </c>
      <c r="AF19" s="74">
        <v>13.740954</v>
      </c>
      <c r="AG19" s="74">
        <v>26.334990000000001</v>
      </c>
      <c r="AH19" s="74">
        <v>40.161431</v>
      </c>
      <c r="AI19" s="74">
        <v>95.707356000000004</v>
      </c>
      <c r="AJ19" s="74">
        <v>100.63137999999999</v>
      </c>
      <c r="AK19" s="74">
        <v>220.05289999999999</v>
      </c>
      <c r="AL19" s="74">
        <v>399.68446</v>
      </c>
      <c r="AM19" s="74">
        <v>624.10308999999995</v>
      </c>
      <c r="AN19" s="74">
        <v>916.67106999999999</v>
      </c>
      <c r="AO19" s="74">
        <v>1150.5753</v>
      </c>
      <c r="AP19" s="74">
        <v>1405.0900999999999</v>
      </c>
      <c r="AQ19" s="74">
        <v>46.901474999999998</v>
      </c>
      <c r="AR19" s="74">
        <v>126.60593</v>
      </c>
      <c r="AT19" s="80">
        <v>1912</v>
      </c>
      <c r="AU19" s="74">
        <v>12.532952999999999</v>
      </c>
      <c r="AV19" s="74">
        <v>0.64012500000000006</v>
      </c>
      <c r="AW19" s="74">
        <v>0.910389</v>
      </c>
      <c r="AX19" s="74">
        <v>1.9850885</v>
      </c>
      <c r="AY19" s="74">
        <v>2.4483220000000001</v>
      </c>
      <c r="AZ19" s="74">
        <v>2.7635497</v>
      </c>
      <c r="BA19" s="74">
        <v>9.2845499999999994</v>
      </c>
      <c r="BB19" s="74">
        <v>14.188936999999999</v>
      </c>
      <c r="BC19" s="74">
        <v>27.754849</v>
      </c>
      <c r="BD19" s="74">
        <v>45.297145</v>
      </c>
      <c r="BE19" s="74">
        <v>90.370994999999994</v>
      </c>
      <c r="BF19" s="74">
        <v>122.62159</v>
      </c>
      <c r="BG19" s="74">
        <v>229.20939999999999</v>
      </c>
      <c r="BH19" s="74">
        <v>355.35318000000001</v>
      </c>
      <c r="BI19" s="74">
        <v>605.86842000000001</v>
      </c>
      <c r="BJ19" s="74">
        <v>865.36860999999999</v>
      </c>
      <c r="BK19" s="74">
        <v>1105.0246</v>
      </c>
      <c r="BL19" s="74">
        <v>1212.4184</v>
      </c>
      <c r="BM19" s="74">
        <v>47.771526999999999</v>
      </c>
      <c r="BN19" s="74">
        <v>121.56743</v>
      </c>
      <c r="BP19" s="80">
        <v>1912</v>
      </c>
    </row>
    <row r="20" spans="2:68">
      <c r="B20" s="80">
        <v>1913</v>
      </c>
      <c r="C20" s="74">
        <v>8.6982237999999992</v>
      </c>
      <c r="D20" s="74">
        <v>0.40888560000000002</v>
      </c>
      <c r="E20" s="74">
        <v>0.88185290000000005</v>
      </c>
      <c r="F20" s="74">
        <v>1.3030832999999999</v>
      </c>
      <c r="G20" s="74">
        <v>4.8291873000000001</v>
      </c>
      <c r="H20" s="74">
        <v>8.2544146999999999</v>
      </c>
      <c r="I20" s="74">
        <v>4.3658399000000001</v>
      </c>
      <c r="J20" s="74">
        <v>12.33788</v>
      </c>
      <c r="K20" s="74">
        <v>23.872931999999999</v>
      </c>
      <c r="L20" s="74">
        <v>49.838464999999999</v>
      </c>
      <c r="M20" s="74">
        <v>83.269638999999998</v>
      </c>
      <c r="N20" s="74">
        <v>161.93776</v>
      </c>
      <c r="O20" s="74">
        <v>256.68040000000002</v>
      </c>
      <c r="P20" s="74">
        <v>328.37128000000001</v>
      </c>
      <c r="Q20" s="74">
        <v>564.33408999999995</v>
      </c>
      <c r="R20" s="74">
        <v>878.62432999999999</v>
      </c>
      <c r="S20" s="74">
        <v>1023.3138</v>
      </c>
      <c r="T20" s="74">
        <v>1109.7878000000001</v>
      </c>
      <c r="U20" s="74">
        <v>49.401032999999998</v>
      </c>
      <c r="V20" s="74">
        <v>119.29362999999999</v>
      </c>
      <c r="X20" s="80">
        <v>1913</v>
      </c>
      <c r="Y20" s="74">
        <v>8.6355786000000005</v>
      </c>
      <c r="Z20" s="74">
        <v>0.83897969999999999</v>
      </c>
      <c r="AA20" s="74">
        <v>2.6937720000000001</v>
      </c>
      <c r="AB20" s="74">
        <v>3.5544433999999998</v>
      </c>
      <c r="AC20" s="74">
        <v>4.9639885000000001</v>
      </c>
      <c r="AD20" s="74">
        <v>3.5141409000000001</v>
      </c>
      <c r="AE20" s="74">
        <v>7.5178229999999999</v>
      </c>
      <c r="AF20" s="74">
        <v>7.9663500999999997</v>
      </c>
      <c r="AG20" s="74">
        <v>19.585746</v>
      </c>
      <c r="AH20" s="74">
        <v>40.921660000000003</v>
      </c>
      <c r="AI20" s="74">
        <v>91.018628000000007</v>
      </c>
      <c r="AJ20" s="74">
        <v>139.53771</v>
      </c>
      <c r="AK20" s="74">
        <v>216.92567</v>
      </c>
      <c r="AL20" s="74">
        <v>322.6626</v>
      </c>
      <c r="AM20" s="74">
        <v>596.17859999999996</v>
      </c>
      <c r="AN20" s="74">
        <v>941.05766000000006</v>
      </c>
      <c r="AO20" s="74">
        <v>1539.0208</v>
      </c>
      <c r="AP20" s="74">
        <v>1765.893</v>
      </c>
      <c r="AQ20" s="74">
        <v>48.573115000000001</v>
      </c>
      <c r="AR20" s="74">
        <v>136.13983999999999</v>
      </c>
      <c r="AT20" s="80">
        <v>1913</v>
      </c>
      <c r="AU20" s="74">
        <v>8.6674544999999998</v>
      </c>
      <c r="AV20" s="74">
        <v>0.6211797</v>
      </c>
      <c r="AW20" s="74">
        <v>1.7796318</v>
      </c>
      <c r="AX20" s="74">
        <v>2.4160233999999998</v>
      </c>
      <c r="AY20" s="74">
        <v>4.8956600999999997</v>
      </c>
      <c r="AZ20" s="74">
        <v>5.9237963000000002</v>
      </c>
      <c r="BA20" s="74">
        <v>5.8961734000000003</v>
      </c>
      <c r="BB20" s="74">
        <v>10.232272999999999</v>
      </c>
      <c r="BC20" s="74">
        <v>21.865786</v>
      </c>
      <c r="BD20" s="74">
        <v>45.763057000000003</v>
      </c>
      <c r="BE20" s="74">
        <v>86.734892000000002</v>
      </c>
      <c r="BF20" s="74">
        <v>151.92125999999999</v>
      </c>
      <c r="BG20" s="74">
        <v>238.31704999999999</v>
      </c>
      <c r="BH20" s="74">
        <v>325.67104999999998</v>
      </c>
      <c r="BI20" s="74">
        <v>579.48518000000001</v>
      </c>
      <c r="BJ20" s="74">
        <v>908.39444000000003</v>
      </c>
      <c r="BK20" s="74">
        <v>1270.1248000000001</v>
      </c>
      <c r="BL20" s="74">
        <v>1449.3888999999999</v>
      </c>
      <c r="BM20" s="74">
        <v>49.000821000000002</v>
      </c>
      <c r="BN20" s="74">
        <v>127.76743</v>
      </c>
      <c r="BP20" s="80">
        <v>1913</v>
      </c>
    </row>
    <row r="21" spans="2:68">
      <c r="B21" s="80">
        <v>1914</v>
      </c>
      <c r="C21" s="74">
        <v>10.363023999999999</v>
      </c>
      <c r="D21" s="74">
        <v>0.79437170000000001</v>
      </c>
      <c r="E21" s="74">
        <v>0.86199170000000003</v>
      </c>
      <c r="F21" s="74">
        <v>0.86516300000000002</v>
      </c>
      <c r="G21" s="74">
        <v>4.8496306000000002</v>
      </c>
      <c r="H21" s="74">
        <v>4.3208137000000004</v>
      </c>
      <c r="I21" s="74">
        <v>12.187161</v>
      </c>
      <c r="J21" s="74">
        <v>16.196556999999999</v>
      </c>
      <c r="K21" s="74">
        <v>24.139838999999998</v>
      </c>
      <c r="L21" s="74">
        <v>45.034182000000001</v>
      </c>
      <c r="M21" s="74">
        <v>73.692409999999995</v>
      </c>
      <c r="N21" s="74">
        <v>162.79316</v>
      </c>
      <c r="O21" s="74">
        <v>203.04952</v>
      </c>
      <c r="P21" s="74">
        <v>303.07222999999999</v>
      </c>
      <c r="Q21" s="74">
        <v>530.13072999999997</v>
      </c>
      <c r="R21" s="74">
        <v>645.64166</v>
      </c>
      <c r="S21" s="74">
        <v>1214.9192</v>
      </c>
      <c r="T21" s="74">
        <v>1308.8662999999999</v>
      </c>
      <c r="U21" s="74">
        <v>46.63984</v>
      </c>
      <c r="V21" s="74">
        <v>114.54859999999999</v>
      </c>
      <c r="X21" s="80">
        <v>1914</v>
      </c>
      <c r="Y21" s="74">
        <v>14.069645</v>
      </c>
      <c r="Z21" s="74">
        <v>0.40737479999999998</v>
      </c>
      <c r="AA21" s="74">
        <v>0</v>
      </c>
      <c r="AB21" s="74">
        <v>0.44240620000000003</v>
      </c>
      <c r="AC21" s="74">
        <v>2.6948547999999999</v>
      </c>
      <c r="AD21" s="74">
        <v>3.9223704000000001</v>
      </c>
      <c r="AE21" s="74">
        <v>6.1471539000000002</v>
      </c>
      <c r="AF21" s="74">
        <v>6.4219105000000001</v>
      </c>
      <c r="AG21" s="74">
        <v>21.262025999999999</v>
      </c>
      <c r="AH21" s="74">
        <v>58.643847999999998</v>
      </c>
      <c r="AI21" s="74">
        <v>76.228108000000006</v>
      </c>
      <c r="AJ21" s="74">
        <v>128.10840999999999</v>
      </c>
      <c r="AK21" s="74">
        <v>183.07172</v>
      </c>
      <c r="AL21" s="74">
        <v>334.23446000000001</v>
      </c>
      <c r="AM21" s="74">
        <v>626.71900000000005</v>
      </c>
      <c r="AN21" s="74">
        <v>846.58813999999995</v>
      </c>
      <c r="AO21" s="74">
        <v>1128.3498</v>
      </c>
      <c r="AP21" s="74">
        <v>1588.0654</v>
      </c>
      <c r="AQ21" s="74">
        <v>46.043573000000002</v>
      </c>
      <c r="AR21" s="74">
        <v>123.54104</v>
      </c>
      <c r="AT21" s="80">
        <v>1914</v>
      </c>
      <c r="AU21" s="74">
        <v>12.183455</v>
      </c>
      <c r="AV21" s="74">
        <v>0.60332370000000002</v>
      </c>
      <c r="AW21" s="74">
        <v>0.43507600000000002</v>
      </c>
      <c r="AX21" s="74">
        <v>0.65615809999999997</v>
      </c>
      <c r="AY21" s="74">
        <v>3.7822501000000002</v>
      </c>
      <c r="AZ21" s="74">
        <v>4.1236873000000003</v>
      </c>
      <c r="BA21" s="74">
        <v>9.2474782999999992</v>
      </c>
      <c r="BB21" s="74">
        <v>11.47575</v>
      </c>
      <c r="BC21" s="74">
        <v>22.784783999999998</v>
      </c>
      <c r="BD21" s="74">
        <v>51.305630000000001</v>
      </c>
      <c r="BE21" s="74">
        <v>74.835327000000007</v>
      </c>
      <c r="BF21" s="74">
        <v>147.19839999999999</v>
      </c>
      <c r="BG21" s="74">
        <v>193.81370000000001</v>
      </c>
      <c r="BH21" s="74">
        <v>317.77805999999998</v>
      </c>
      <c r="BI21" s="74">
        <v>576.24864000000002</v>
      </c>
      <c r="BJ21" s="74">
        <v>742.40052000000003</v>
      </c>
      <c r="BK21" s="74">
        <v>1172.9804999999999</v>
      </c>
      <c r="BL21" s="74">
        <v>1454.3449000000001</v>
      </c>
      <c r="BM21" s="74">
        <v>46.350883000000003</v>
      </c>
      <c r="BN21" s="74">
        <v>119.04785</v>
      </c>
      <c r="BP21" s="80">
        <v>1914</v>
      </c>
    </row>
    <row r="22" spans="2:68">
      <c r="B22" s="80">
        <v>1915</v>
      </c>
      <c r="C22" s="74">
        <v>8.8101441999999999</v>
      </c>
      <c r="D22" s="74">
        <v>0.77227409999999996</v>
      </c>
      <c r="E22" s="74">
        <v>0.42150270000000001</v>
      </c>
      <c r="F22" s="74">
        <v>1.7232658999999999</v>
      </c>
      <c r="G22" s="74">
        <v>1.3282494</v>
      </c>
      <c r="H22" s="74">
        <v>6.1717317999999999</v>
      </c>
      <c r="I22" s="74">
        <v>7.7237732000000001</v>
      </c>
      <c r="J22" s="74">
        <v>9.3402404000000008</v>
      </c>
      <c r="K22" s="74">
        <v>23.114142999999999</v>
      </c>
      <c r="L22" s="74">
        <v>33.835929</v>
      </c>
      <c r="M22" s="74">
        <v>77.944674000000006</v>
      </c>
      <c r="N22" s="74">
        <v>127.09345</v>
      </c>
      <c r="O22" s="74">
        <v>191.23747</v>
      </c>
      <c r="P22" s="74">
        <v>332.52426000000003</v>
      </c>
      <c r="Q22" s="74">
        <v>487.20679000000001</v>
      </c>
      <c r="R22" s="74">
        <v>860.52274</v>
      </c>
      <c r="S22" s="74">
        <v>1019.9829</v>
      </c>
      <c r="T22" s="74">
        <v>1292.5136</v>
      </c>
      <c r="U22" s="74">
        <v>44.861351999999997</v>
      </c>
      <c r="V22" s="74">
        <v>112.41007999999999</v>
      </c>
      <c r="X22" s="80">
        <v>1915</v>
      </c>
      <c r="Y22" s="74">
        <v>5.1126611000000004</v>
      </c>
      <c r="Z22" s="74">
        <v>0.79187969999999996</v>
      </c>
      <c r="AA22" s="74">
        <v>0</v>
      </c>
      <c r="AB22" s="74">
        <v>0.88104640000000001</v>
      </c>
      <c r="AC22" s="74">
        <v>3.1292328</v>
      </c>
      <c r="AD22" s="74">
        <v>4.3119680000000002</v>
      </c>
      <c r="AE22" s="74">
        <v>4.8657380999999997</v>
      </c>
      <c r="AF22" s="74">
        <v>8.0845670999999992</v>
      </c>
      <c r="AG22" s="74">
        <v>20.708783</v>
      </c>
      <c r="AH22" s="74">
        <v>35.694955999999998</v>
      </c>
      <c r="AI22" s="74">
        <v>70.534936999999999</v>
      </c>
      <c r="AJ22" s="74">
        <v>108.61694</v>
      </c>
      <c r="AK22" s="74">
        <v>165.29723000000001</v>
      </c>
      <c r="AL22" s="74">
        <v>345.07377000000002</v>
      </c>
      <c r="AM22" s="74">
        <v>564.80129999999997</v>
      </c>
      <c r="AN22" s="74">
        <v>860.49086</v>
      </c>
      <c r="AO22" s="74">
        <v>1163.8521000000001</v>
      </c>
      <c r="AP22" s="74">
        <v>1310.9476</v>
      </c>
      <c r="AQ22" s="74">
        <v>42.315713000000002</v>
      </c>
      <c r="AR22" s="74">
        <v>114.8343</v>
      </c>
      <c r="AT22" s="80">
        <v>1915</v>
      </c>
      <c r="AU22" s="74">
        <v>6.9943388999999998</v>
      </c>
      <c r="AV22" s="74">
        <v>0.78195409999999999</v>
      </c>
      <c r="AW22" s="74">
        <v>0.21283460000000001</v>
      </c>
      <c r="AX22" s="74">
        <v>1.3068473</v>
      </c>
      <c r="AY22" s="74">
        <v>2.2244060999999999</v>
      </c>
      <c r="AZ22" s="74">
        <v>5.2460993</v>
      </c>
      <c r="BA22" s="74">
        <v>6.3295745999999999</v>
      </c>
      <c r="BB22" s="74">
        <v>8.7322570000000006</v>
      </c>
      <c r="BC22" s="74">
        <v>21.975346999999999</v>
      </c>
      <c r="BD22" s="74">
        <v>34.699356999999999</v>
      </c>
      <c r="BE22" s="74">
        <v>74.580087000000006</v>
      </c>
      <c r="BF22" s="74">
        <v>118.74571</v>
      </c>
      <c r="BG22" s="74">
        <v>179.23631</v>
      </c>
      <c r="BH22" s="74">
        <v>338.43374999999997</v>
      </c>
      <c r="BI22" s="74">
        <v>524.38208999999995</v>
      </c>
      <c r="BJ22" s="74">
        <v>860.50725</v>
      </c>
      <c r="BK22" s="74">
        <v>1090.4942000000001</v>
      </c>
      <c r="BL22" s="74">
        <v>1302.1775</v>
      </c>
      <c r="BM22" s="74">
        <v>43.624741999999998</v>
      </c>
      <c r="BN22" s="74">
        <v>113.65509</v>
      </c>
      <c r="BP22" s="80">
        <v>1915</v>
      </c>
    </row>
    <row r="23" spans="2:68">
      <c r="B23" s="80">
        <v>1916</v>
      </c>
      <c r="C23" s="74">
        <v>4.8664084000000001</v>
      </c>
      <c r="D23" s="74">
        <v>1.8784316999999999</v>
      </c>
      <c r="E23" s="74">
        <v>1.649675</v>
      </c>
      <c r="F23" s="74">
        <v>0.85813150000000005</v>
      </c>
      <c r="G23" s="74">
        <v>2.6678405000000001</v>
      </c>
      <c r="H23" s="74">
        <v>2.8171461</v>
      </c>
      <c r="I23" s="74">
        <v>4.0062496999999997</v>
      </c>
      <c r="J23" s="74">
        <v>13.644</v>
      </c>
      <c r="K23" s="74">
        <v>17.064415</v>
      </c>
      <c r="L23" s="74">
        <v>30.68404</v>
      </c>
      <c r="M23" s="74">
        <v>74.633291999999997</v>
      </c>
      <c r="N23" s="74">
        <v>140.04348999999999</v>
      </c>
      <c r="O23" s="74">
        <v>201.73858999999999</v>
      </c>
      <c r="P23" s="74">
        <v>331.31882999999999</v>
      </c>
      <c r="Q23" s="74">
        <v>435.92394999999999</v>
      </c>
      <c r="R23" s="74">
        <v>856.75207999999998</v>
      </c>
      <c r="S23" s="74">
        <v>1056.4722999999999</v>
      </c>
      <c r="T23" s="74">
        <v>1547.3413</v>
      </c>
      <c r="U23" s="74">
        <v>44.563008000000004</v>
      </c>
      <c r="V23" s="74">
        <v>114.63511</v>
      </c>
      <c r="X23" s="80">
        <v>1916</v>
      </c>
      <c r="Y23" s="74">
        <v>6.1244709000000004</v>
      </c>
      <c r="Z23" s="74">
        <v>0.77025880000000002</v>
      </c>
      <c r="AA23" s="74">
        <v>0.84198119999999999</v>
      </c>
      <c r="AB23" s="74">
        <v>0.43865609999999999</v>
      </c>
      <c r="AC23" s="74">
        <v>1.7797750999999999</v>
      </c>
      <c r="AD23" s="74">
        <v>4.6841808</v>
      </c>
      <c r="AE23" s="74">
        <v>7.8538554999999999</v>
      </c>
      <c r="AF23" s="74">
        <v>9.0424907000000001</v>
      </c>
      <c r="AG23" s="74">
        <v>21.575574</v>
      </c>
      <c r="AH23" s="74">
        <v>59.219118999999999</v>
      </c>
      <c r="AI23" s="74">
        <v>75.936058000000003</v>
      </c>
      <c r="AJ23" s="74">
        <v>116.61069000000001</v>
      </c>
      <c r="AK23" s="74">
        <v>188.52286000000001</v>
      </c>
      <c r="AL23" s="74">
        <v>311.41869000000003</v>
      </c>
      <c r="AM23" s="74">
        <v>608.49834999999996</v>
      </c>
      <c r="AN23" s="74">
        <v>857.70189000000005</v>
      </c>
      <c r="AO23" s="74">
        <v>1208.4257</v>
      </c>
      <c r="AP23" s="74">
        <v>1321.5859</v>
      </c>
      <c r="AQ23" s="74">
        <v>45.469901</v>
      </c>
      <c r="AR23" s="74">
        <v>119.71865</v>
      </c>
      <c r="AT23" s="80">
        <v>1916</v>
      </c>
      <c r="AU23" s="74">
        <v>5.4841873999999997</v>
      </c>
      <c r="AV23" s="74">
        <v>1.3312223999999999</v>
      </c>
      <c r="AW23" s="74">
        <v>1.2499818</v>
      </c>
      <c r="AX23" s="74">
        <v>0.65071190000000001</v>
      </c>
      <c r="AY23" s="74">
        <v>2.2239594</v>
      </c>
      <c r="AZ23" s="74">
        <v>3.7517645000000002</v>
      </c>
      <c r="BA23" s="74">
        <v>5.8872163000000004</v>
      </c>
      <c r="BB23" s="74">
        <v>11.410682</v>
      </c>
      <c r="BC23" s="74">
        <v>19.211341000000001</v>
      </c>
      <c r="BD23" s="74">
        <v>44.037979</v>
      </c>
      <c r="BE23" s="74">
        <v>75.228970000000004</v>
      </c>
      <c r="BF23" s="74">
        <v>129.41038</v>
      </c>
      <c r="BG23" s="74">
        <v>195.62036000000001</v>
      </c>
      <c r="BH23" s="74">
        <v>321.96692999999999</v>
      </c>
      <c r="BI23" s="74">
        <v>518.87532999999996</v>
      </c>
      <c r="BJ23" s="74">
        <v>857.21798999999999</v>
      </c>
      <c r="BK23" s="74">
        <v>1131.7748999999999</v>
      </c>
      <c r="BL23" s="74">
        <v>1428.3226</v>
      </c>
      <c r="BM23" s="74">
        <v>45.004568999999996</v>
      </c>
      <c r="BN23" s="74">
        <v>116.99590999999999</v>
      </c>
      <c r="BP23" s="80">
        <v>1916</v>
      </c>
    </row>
    <row r="24" spans="2:68">
      <c r="B24" s="80">
        <v>1917</v>
      </c>
      <c r="C24" s="74">
        <v>4.8009459000000003</v>
      </c>
      <c r="D24" s="74">
        <v>0.73157280000000002</v>
      </c>
      <c r="E24" s="74">
        <v>0.80743620000000005</v>
      </c>
      <c r="F24" s="74">
        <v>0.42732920000000002</v>
      </c>
      <c r="G24" s="74">
        <v>2.2327328999999998</v>
      </c>
      <c r="H24" s="74">
        <v>2.786483</v>
      </c>
      <c r="I24" s="74">
        <v>6.3361966000000001</v>
      </c>
      <c r="J24" s="74">
        <v>8.3101941000000004</v>
      </c>
      <c r="K24" s="74">
        <v>19.912980000000001</v>
      </c>
      <c r="L24" s="74">
        <v>41.026975999999998</v>
      </c>
      <c r="M24" s="74">
        <v>84.307824999999994</v>
      </c>
      <c r="N24" s="74">
        <v>132.72147000000001</v>
      </c>
      <c r="O24" s="74">
        <v>200.52162000000001</v>
      </c>
      <c r="P24" s="74">
        <v>304.48984000000002</v>
      </c>
      <c r="Q24" s="74">
        <v>492.74997999999999</v>
      </c>
      <c r="R24" s="74">
        <v>781.07335999999998</v>
      </c>
      <c r="S24" s="74">
        <v>1070.8259</v>
      </c>
      <c r="T24" s="74">
        <v>1238.9212</v>
      </c>
      <c r="U24" s="74">
        <v>44.50705</v>
      </c>
      <c r="V24" s="74">
        <v>110.28497</v>
      </c>
      <c r="X24" s="80">
        <v>1917</v>
      </c>
      <c r="Y24" s="74">
        <v>3.5546707999999998</v>
      </c>
      <c r="Z24" s="74">
        <v>1.1246806</v>
      </c>
      <c r="AA24" s="74">
        <v>1.2372767</v>
      </c>
      <c r="AB24" s="74">
        <v>1.3104145</v>
      </c>
      <c r="AC24" s="74">
        <v>3.5429898</v>
      </c>
      <c r="AD24" s="74">
        <v>2.2909758999999998</v>
      </c>
      <c r="AE24" s="74">
        <v>5.5834389</v>
      </c>
      <c r="AF24" s="74">
        <v>6.4339976999999999</v>
      </c>
      <c r="AG24" s="74">
        <v>17.648081000000001</v>
      </c>
      <c r="AH24" s="74">
        <v>38.865200000000002</v>
      </c>
      <c r="AI24" s="74">
        <v>104.52529</v>
      </c>
      <c r="AJ24" s="74">
        <v>106.95059000000001</v>
      </c>
      <c r="AK24" s="74">
        <v>207.74089000000001</v>
      </c>
      <c r="AL24" s="74">
        <v>320.05372</v>
      </c>
      <c r="AM24" s="74">
        <v>525.77652999999998</v>
      </c>
      <c r="AN24" s="74">
        <v>744.87504999999999</v>
      </c>
      <c r="AO24" s="74">
        <v>1013.3678</v>
      </c>
      <c r="AP24" s="74">
        <v>1331.3608999999999</v>
      </c>
      <c r="AQ24" s="74">
        <v>43.053333000000002</v>
      </c>
      <c r="AR24" s="74">
        <v>111.12065</v>
      </c>
      <c r="AT24" s="80">
        <v>1917</v>
      </c>
      <c r="AU24" s="74">
        <v>4.1889992999999999</v>
      </c>
      <c r="AV24" s="74">
        <v>0.92570989999999997</v>
      </c>
      <c r="AW24" s="74">
        <v>1.0200634</v>
      </c>
      <c r="AX24" s="74">
        <v>0.86403019999999997</v>
      </c>
      <c r="AY24" s="74">
        <v>2.8905666999999999</v>
      </c>
      <c r="AZ24" s="74">
        <v>2.5370594999999998</v>
      </c>
      <c r="BA24" s="74">
        <v>5.9674535000000004</v>
      </c>
      <c r="BB24" s="74">
        <v>7.3975439999999999</v>
      </c>
      <c r="BC24" s="74">
        <v>18.829702000000001</v>
      </c>
      <c r="BD24" s="74">
        <v>40.007897</v>
      </c>
      <c r="BE24" s="74">
        <v>93.612668999999997</v>
      </c>
      <c r="BF24" s="74">
        <v>120.9816</v>
      </c>
      <c r="BG24" s="74">
        <v>203.86574999999999</v>
      </c>
      <c r="BH24" s="74">
        <v>311.79007000000001</v>
      </c>
      <c r="BI24" s="74">
        <v>508.67509999999999</v>
      </c>
      <c r="BJ24" s="74">
        <v>763.16062999999997</v>
      </c>
      <c r="BK24" s="74">
        <v>1042.0491</v>
      </c>
      <c r="BL24" s="74">
        <v>1287.9093</v>
      </c>
      <c r="BM24" s="74">
        <v>43.797682000000002</v>
      </c>
      <c r="BN24" s="74">
        <v>110.71369</v>
      </c>
      <c r="BP24" s="80">
        <v>1917</v>
      </c>
    </row>
    <row r="25" spans="2:68">
      <c r="B25" s="81">
        <v>1918</v>
      </c>
      <c r="C25" s="74">
        <v>3.3837294999999998</v>
      </c>
      <c r="D25" s="74">
        <v>1.0691843999999999</v>
      </c>
      <c r="E25" s="74">
        <v>0.39537689999999998</v>
      </c>
      <c r="F25" s="74">
        <v>2.1280336000000002</v>
      </c>
      <c r="G25" s="74">
        <v>0.44846950000000002</v>
      </c>
      <c r="H25" s="74">
        <v>1.8376534</v>
      </c>
      <c r="I25" s="74">
        <v>8.5448661999999995</v>
      </c>
      <c r="J25" s="74">
        <v>12.425655000000001</v>
      </c>
      <c r="K25" s="74">
        <v>16.546713</v>
      </c>
      <c r="L25" s="74">
        <v>44.178655999999997</v>
      </c>
      <c r="M25" s="74">
        <v>81.788205000000005</v>
      </c>
      <c r="N25" s="74">
        <v>129.87975</v>
      </c>
      <c r="O25" s="74">
        <v>205.73613</v>
      </c>
      <c r="P25" s="74">
        <v>315.74536000000001</v>
      </c>
      <c r="Q25" s="74">
        <v>513.98757999999998</v>
      </c>
      <c r="R25" s="74">
        <v>798.14585</v>
      </c>
      <c r="S25" s="74">
        <v>880.87743999999998</v>
      </c>
      <c r="T25" s="74">
        <v>1249.1614</v>
      </c>
      <c r="U25" s="74">
        <v>44.870618</v>
      </c>
      <c r="V25" s="74">
        <v>108.92909</v>
      </c>
      <c r="X25" s="81">
        <v>1918</v>
      </c>
      <c r="Y25" s="74">
        <v>2.1047831000000001</v>
      </c>
      <c r="Z25" s="74">
        <v>1.4607507</v>
      </c>
      <c r="AA25" s="74">
        <v>0</v>
      </c>
      <c r="AB25" s="74">
        <v>0.86993819999999999</v>
      </c>
      <c r="AC25" s="74">
        <v>0.88164569999999998</v>
      </c>
      <c r="AD25" s="74">
        <v>3.1388628000000001</v>
      </c>
      <c r="AE25" s="74">
        <v>4.4327681999999999</v>
      </c>
      <c r="AF25" s="74">
        <v>7.3842616000000003</v>
      </c>
      <c r="AG25" s="74">
        <v>17.222124000000001</v>
      </c>
      <c r="AH25" s="74">
        <v>38.794995999999998</v>
      </c>
      <c r="AI25" s="74">
        <v>66.562841000000006</v>
      </c>
      <c r="AJ25" s="74">
        <v>108.52554000000001</v>
      </c>
      <c r="AK25" s="74">
        <v>203.10176000000001</v>
      </c>
      <c r="AL25" s="74">
        <v>323.84264000000002</v>
      </c>
      <c r="AM25" s="74">
        <v>575.15337</v>
      </c>
      <c r="AN25" s="74">
        <v>919.23564999999996</v>
      </c>
      <c r="AO25" s="74">
        <v>1174.9894999999999</v>
      </c>
      <c r="AP25" s="74">
        <v>1523.1519000000001</v>
      </c>
      <c r="AQ25" s="74">
        <v>44.231445999999998</v>
      </c>
      <c r="AR25" s="74">
        <v>119.89438</v>
      </c>
      <c r="AT25" s="81">
        <v>1918</v>
      </c>
      <c r="AU25" s="74">
        <v>2.7557846000000001</v>
      </c>
      <c r="AV25" s="74">
        <v>1.2625819</v>
      </c>
      <c r="AW25" s="74">
        <v>0.1998704</v>
      </c>
      <c r="AX25" s="74">
        <v>1.5058294000000001</v>
      </c>
      <c r="AY25" s="74">
        <v>0.66691990000000001</v>
      </c>
      <c r="AZ25" s="74">
        <v>2.4961446</v>
      </c>
      <c r="BA25" s="74">
        <v>6.5266862000000003</v>
      </c>
      <c r="BB25" s="74">
        <v>9.9681297000000004</v>
      </c>
      <c r="BC25" s="74">
        <v>16.871296999999998</v>
      </c>
      <c r="BD25" s="74">
        <v>41.622864</v>
      </c>
      <c r="BE25" s="74">
        <v>74.737627000000003</v>
      </c>
      <c r="BF25" s="74">
        <v>120.11742</v>
      </c>
      <c r="BG25" s="74">
        <v>204.51517999999999</v>
      </c>
      <c r="BH25" s="74">
        <v>319.53661</v>
      </c>
      <c r="BI25" s="74">
        <v>543.57123000000001</v>
      </c>
      <c r="BJ25" s="74">
        <v>858.57808999999997</v>
      </c>
      <c r="BK25" s="74">
        <v>1029.6748</v>
      </c>
      <c r="BL25" s="74">
        <v>1395.0621000000001</v>
      </c>
      <c r="BM25" s="74">
        <v>44.558062999999997</v>
      </c>
      <c r="BN25" s="74">
        <v>114.62551999999999</v>
      </c>
      <c r="BP25" s="81">
        <v>1918</v>
      </c>
    </row>
    <row r="26" spans="2:68">
      <c r="B26" s="81">
        <v>1919</v>
      </c>
      <c r="C26" s="74">
        <v>4.6751661000000002</v>
      </c>
      <c r="D26" s="74">
        <v>0.34747339999999999</v>
      </c>
      <c r="E26" s="74">
        <v>1.1621204999999999</v>
      </c>
      <c r="F26" s="74">
        <v>2.5433881</v>
      </c>
      <c r="G26" s="74">
        <v>0.90081809999999995</v>
      </c>
      <c r="H26" s="74">
        <v>3.6361553999999998</v>
      </c>
      <c r="I26" s="74">
        <v>6.0147537</v>
      </c>
      <c r="J26" s="74">
        <v>18.977273</v>
      </c>
      <c r="K26" s="74">
        <v>19.921569000000002</v>
      </c>
      <c r="L26" s="74">
        <v>38.933446000000004</v>
      </c>
      <c r="M26" s="74">
        <v>73.976010000000002</v>
      </c>
      <c r="N26" s="74">
        <v>131.88451000000001</v>
      </c>
      <c r="O26" s="74">
        <v>236.9161</v>
      </c>
      <c r="P26" s="74">
        <v>309.61358999999999</v>
      </c>
      <c r="Q26" s="74">
        <v>485.77800999999999</v>
      </c>
      <c r="R26" s="74">
        <v>815.07065999999998</v>
      </c>
      <c r="S26" s="74">
        <v>1066.9398000000001</v>
      </c>
      <c r="T26" s="74">
        <v>1730.8815999999999</v>
      </c>
      <c r="U26" s="74">
        <v>47.572372999999999</v>
      </c>
      <c r="V26" s="74">
        <v>119.36517000000001</v>
      </c>
      <c r="X26" s="81">
        <v>1919</v>
      </c>
      <c r="Y26" s="74">
        <v>3.1162356</v>
      </c>
      <c r="Z26" s="74">
        <v>0</v>
      </c>
      <c r="AA26" s="74">
        <v>1.5852006000000001</v>
      </c>
      <c r="AB26" s="74">
        <v>0.8662974</v>
      </c>
      <c r="AC26" s="74">
        <v>1.7551635000000001</v>
      </c>
      <c r="AD26" s="74">
        <v>3.0732244</v>
      </c>
      <c r="AE26" s="74">
        <v>4.3050747999999999</v>
      </c>
      <c r="AF26" s="74">
        <v>13.249903</v>
      </c>
      <c r="AG26" s="74">
        <v>20.696916999999999</v>
      </c>
      <c r="AH26" s="74">
        <v>46.321468000000003</v>
      </c>
      <c r="AI26" s="74">
        <v>65.401529999999994</v>
      </c>
      <c r="AJ26" s="74">
        <v>124.1046</v>
      </c>
      <c r="AK26" s="74">
        <v>236.46449000000001</v>
      </c>
      <c r="AL26" s="74">
        <v>350.65483999999998</v>
      </c>
      <c r="AM26" s="74">
        <v>548.07492999999999</v>
      </c>
      <c r="AN26" s="74">
        <v>769.54803000000004</v>
      </c>
      <c r="AO26" s="74">
        <v>1164.6914999999999</v>
      </c>
      <c r="AP26" s="74">
        <v>1563.7217000000001</v>
      </c>
      <c r="AQ26" s="74">
        <v>46.292088999999997</v>
      </c>
      <c r="AR26" s="74">
        <v>119.82759</v>
      </c>
      <c r="AT26" s="81">
        <v>1919</v>
      </c>
      <c r="AU26" s="74">
        <v>3.9098052000000001</v>
      </c>
      <c r="AV26" s="74">
        <v>0.17583560000000001</v>
      </c>
      <c r="AW26" s="74">
        <v>1.3712508999999999</v>
      </c>
      <c r="AX26" s="74">
        <v>1.7138937000000001</v>
      </c>
      <c r="AY26" s="74">
        <v>1.3335722000000001</v>
      </c>
      <c r="AZ26" s="74">
        <v>3.3498114000000001</v>
      </c>
      <c r="BA26" s="74">
        <v>5.1741476999999998</v>
      </c>
      <c r="BB26" s="74">
        <v>16.179746000000002</v>
      </c>
      <c r="BC26" s="74">
        <v>20.295883</v>
      </c>
      <c r="BD26" s="74">
        <v>42.464601999999999</v>
      </c>
      <c r="BE26" s="74">
        <v>69.982174999999998</v>
      </c>
      <c r="BF26" s="74">
        <v>128.31638000000001</v>
      </c>
      <c r="BG26" s="74">
        <v>236.70669000000001</v>
      </c>
      <c r="BH26" s="74">
        <v>328.79730999999998</v>
      </c>
      <c r="BI26" s="74">
        <v>515.99749999999995</v>
      </c>
      <c r="BJ26" s="74">
        <v>792.16440999999998</v>
      </c>
      <c r="BK26" s="74">
        <v>1116.8752999999999</v>
      </c>
      <c r="BL26" s="74">
        <v>1641.4695999999999</v>
      </c>
      <c r="BM26" s="74">
        <v>46.945042000000001</v>
      </c>
      <c r="BN26" s="74">
        <v>119.48567</v>
      </c>
      <c r="BP26" s="81">
        <v>1919</v>
      </c>
    </row>
    <row r="27" spans="2:68">
      <c r="B27" s="81">
        <v>1920</v>
      </c>
      <c r="C27" s="74">
        <v>3.9554705999999999</v>
      </c>
      <c r="D27" s="74">
        <v>0</v>
      </c>
      <c r="E27" s="74">
        <v>0.75937520000000003</v>
      </c>
      <c r="F27" s="74">
        <v>0.84440599999999999</v>
      </c>
      <c r="G27" s="74">
        <v>3.1665581999999999</v>
      </c>
      <c r="H27" s="74">
        <v>5.3967438999999997</v>
      </c>
      <c r="I27" s="74">
        <v>8.1220985999999993</v>
      </c>
      <c r="J27" s="74">
        <v>9.2640104000000001</v>
      </c>
      <c r="K27" s="74">
        <v>19.033480000000001</v>
      </c>
      <c r="L27" s="74">
        <v>42.049362000000002</v>
      </c>
      <c r="M27" s="74">
        <v>60.429395999999997</v>
      </c>
      <c r="N27" s="74">
        <v>135.50124</v>
      </c>
      <c r="O27" s="74">
        <v>212.45832999999999</v>
      </c>
      <c r="P27" s="74">
        <v>309.24628000000001</v>
      </c>
      <c r="Q27" s="74">
        <v>542.73266000000001</v>
      </c>
      <c r="R27" s="74">
        <v>989.08957999999996</v>
      </c>
      <c r="S27" s="74">
        <v>1027.9453000000001</v>
      </c>
      <c r="T27" s="74">
        <v>1530.2888</v>
      </c>
      <c r="U27" s="74">
        <v>47.615318000000002</v>
      </c>
      <c r="V27" s="74">
        <v>120.34607</v>
      </c>
      <c r="X27" s="81">
        <v>1920</v>
      </c>
      <c r="Y27" s="74">
        <v>4.1017928000000001</v>
      </c>
      <c r="Z27" s="74">
        <v>0.69441889999999995</v>
      </c>
      <c r="AA27" s="74">
        <v>0.38870120000000002</v>
      </c>
      <c r="AB27" s="74">
        <v>0.86268699999999998</v>
      </c>
      <c r="AC27" s="74">
        <v>0.43677749999999999</v>
      </c>
      <c r="AD27" s="74">
        <v>1.7201571</v>
      </c>
      <c r="AE27" s="74">
        <v>3.7195843000000002</v>
      </c>
      <c r="AF27" s="74">
        <v>12.351202000000001</v>
      </c>
      <c r="AG27" s="74">
        <v>17.060943000000002</v>
      </c>
      <c r="AH27" s="74">
        <v>51.303328</v>
      </c>
      <c r="AI27" s="74">
        <v>85.745937999999995</v>
      </c>
      <c r="AJ27" s="74">
        <v>128.92626999999999</v>
      </c>
      <c r="AK27" s="74">
        <v>187.13618</v>
      </c>
      <c r="AL27" s="74">
        <v>283.54221999999999</v>
      </c>
      <c r="AM27" s="74">
        <v>557.01262999999994</v>
      </c>
      <c r="AN27" s="74">
        <v>857.52727000000004</v>
      </c>
      <c r="AO27" s="74">
        <v>1284.3489</v>
      </c>
      <c r="AP27" s="74">
        <v>1243.4061999999999</v>
      </c>
      <c r="AQ27" s="74">
        <v>45.529286999999997</v>
      </c>
      <c r="AR27" s="74">
        <v>117.10024</v>
      </c>
      <c r="AT27" s="81">
        <v>1920</v>
      </c>
      <c r="AU27" s="74">
        <v>4.0273031000000001</v>
      </c>
      <c r="AV27" s="74">
        <v>0.3430493</v>
      </c>
      <c r="AW27" s="74">
        <v>0.57621230000000001</v>
      </c>
      <c r="AX27" s="74">
        <v>0.8534486</v>
      </c>
      <c r="AY27" s="74">
        <v>1.7777395</v>
      </c>
      <c r="AZ27" s="74">
        <v>3.5173090999999999</v>
      </c>
      <c r="BA27" s="74">
        <v>5.9538067000000003</v>
      </c>
      <c r="BB27" s="74">
        <v>10.774813999999999</v>
      </c>
      <c r="BC27" s="74">
        <v>18.077033</v>
      </c>
      <c r="BD27" s="74">
        <v>46.501345999999998</v>
      </c>
      <c r="BE27" s="74">
        <v>72.286399000000003</v>
      </c>
      <c r="BF27" s="74">
        <v>132.47686999999999</v>
      </c>
      <c r="BG27" s="74">
        <v>200.7116</v>
      </c>
      <c r="BH27" s="74">
        <v>297.25062000000003</v>
      </c>
      <c r="BI27" s="74">
        <v>549.67940999999996</v>
      </c>
      <c r="BJ27" s="74">
        <v>922.36165000000005</v>
      </c>
      <c r="BK27" s="74">
        <v>1160.1464000000001</v>
      </c>
      <c r="BL27" s="74">
        <v>1376.1977999999999</v>
      </c>
      <c r="BM27" s="74">
        <v>46.591183000000001</v>
      </c>
      <c r="BN27" s="74">
        <v>118.62794</v>
      </c>
      <c r="BP27" s="81">
        <v>1920</v>
      </c>
    </row>
    <row r="28" spans="2:68">
      <c r="B28" s="82">
        <v>1921</v>
      </c>
      <c r="C28" s="74">
        <v>2.2779042999999999</v>
      </c>
      <c r="D28" s="74">
        <v>0.3309067</v>
      </c>
      <c r="E28" s="74">
        <v>1.8615041000000001</v>
      </c>
      <c r="F28" s="74">
        <v>0.84104290000000004</v>
      </c>
      <c r="G28" s="74">
        <v>3.6347114999999999</v>
      </c>
      <c r="H28" s="74">
        <v>8.0106809000000005</v>
      </c>
      <c r="I28" s="74">
        <v>7.9260238000000003</v>
      </c>
      <c r="J28" s="74">
        <v>9.0497738000000005</v>
      </c>
      <c r="K28" s="74">
        <v>22.860492000000001</v>
      </c>
      <c r="L28" s="74">
        <v>39.644565999999998</v>
      </c>
      <c r="M28" s="74">
        <v>76.296295999999998</v>
      </c>
      <c r="N28" s="74">
        <v>112.43612</v>
      </c>
      <c r="O28" s="74">
        <v>236.26374000000001</v>
      </c>
      <c r="P28" s="74">
        <v>315.88132999999999</v>
      </c>
      <c r="Q28" s="74">
        <v>443.45238000000001</v>
      </c>
      <c r="R28" s="74">
        <v>742.42424000000005</v>
      </c>
      <c r="S28" s="74">
        <v>947.36842000000001</v>
      </c>
      <c r="T28" s="74">
        <v>1021.2766</v>
      </c>
      <c r="U28" s="74">
        <v>44.878964000000003</v>
      </c>
      <c r="V28" s="74">
        <v>103.56565000000001</v>
      </c>
      <c r="X28" s="82">
        <v>1921</v>
      </c>
      <c r="Y28" s="74">
        <v>1.6874788999999999</v>
      </c>
      <c r="Z28" s="74">
        <v>1.3554727</v>
      </c>
      <c r="AA28" s="74">
        <v>0.76277649999999997</v>
      </c>
      <c r="AB28" s="74">
        <v>0.8591065</v>
      </c>
      <c r="AC28" s="74">
        <v>2.1739130000000002</v>
      </c>
      <c r="AD28" s="74">
        <v>3.7926674999999999</v>
      </c>
      <c r="AE28" s="74">
        <v>7.2365444999999999</v>
      </c>
      <c r="AF28" s="74">
        <v>14.113956999999999</v>
      </c>
      <c r="AG28" s="74">
        <v>27.17727</v>
      </c>
      <c r="AH28" s="74">
        <v>39.329934000000002</v>
      </c>
      <c r="AI28" s="74">
        <v>81.598668000000004</v>
      </c>
      <c r="AJ28" s="74">
        <v>120.39801</v>
      </c>
      <c r="AK28" s="74">
        <v>204.31471999999999</v>
      </c>
      <c r="AL28" s="74">
        <v>316</v>
      </c>
      <c r="AM28" s="74">
        <v>540.625</v>
      </c>
      <c r="AN28" s="74">
        <v>797.10145</v>
      </c>
      <c r="AO28" s="74">
        <v>1184.4659999999999</v>
      </c>
      <c r="AP28" s="74">
        <v>1127.2727</v>
      </c>
      <c r="AQ28" s="74">
        <v>45.766249000000002</v>
      </c>
      <c r="AR28" s="74">
        <v>113.32068</v>
      </c>
      <c r="AT28" s="82">
        <v>1921</v>
      </c>
      <c r="AU28" s="74">
        <v>1.9880716</v>
      </c>
      <c r="AV28" s="74">
        <v>0.83710030000000002</v>
      </c>
      <c r="AW28" s="74">
        <v>1.3187641000000001</v>
      </c>
      <c r="AX28" s="74">
        <v>0.84997880000000003</v>
      </c>
      <c r="AY28" s="74">
        <v>2.8882471000000001</v>
      </c>
      <c r="AZ28" s="74">
        <v>5.8441558000000002</v>
      </c>
      <c r="BA28" s="74">
        <v>7.5858992000000001</v>
      </c>
      <c r="BB28" s="74">
        <v>11.532546999999999</v>
      </c>
      <c r="BC28" s="74">
        <v>24.962406000000001</v>
      </c>
      <c r="BD28" s="74">
        <v>39.492243000000002</v>
      </c>
      <c r="BE28" s="74">
        <v>78.792630000000003</v>
      </c>
      <c r="BF28" s="74">
        <v>116.10831</v>
      </c>
      <c r="BG28" s="74">
        <v>221.43698000000001</v>
      </c>
      <c r="BH28" s="74">
        <v>315.93662999999998</v>
      </c>
      <c r="BI28" s="74">
        <v>490.85365999999999</v>
      </c>
      <c r="BJ28" s="74">
        <v>770.37036999999998</v>
      </c>
      <c r="BK28" s="74">
        <v>1070.7071000000001</v>
      </c>
      <c r="BL28" s="74">
        <v>1078.4313999999999</v>
      </c>
      <c r="BM28" s="74">
        <v>45.315393</v>
      </c>
      <c r="BN28" s="74">
        <v>108.56846</v>
      </c>
      <c r="BP28" s="82">
        <v>1921</v>
      </c>
    </row>
    <row r="29" spans="2:68">
      <c r="B29" s="83">
        <v>1922</v>
      </c>
      <c r="C29" s="74">
        <v>3.5267713999999999</v>
      </c>
      <c r="D29" s="74">
        <v>1.965924</v>
      </c>
      <c r="E29" s="74">
        <v>0.3620565</v>
      </c>
      <c r="F29" s="74">
        <v>2.0449898000000002</v>
      </c>
      <c r="G29" s="74">
        <v>4.4286979999999998</v>
      </c>
      <c r="H29" s="74">
        <v>5.8584947999999999</v>
      </c>
      <c r="I29" s="74">
        <v>7.7821011999999996</v>
      </c>
      <c r="J29" s="74">
        <v>13.138686</v>
      </c>
      <c r="K29" s="74">
        <v>29.445074000000002</v>
      </c>
      <c r="L29" s="74">
        <v>27.045300999999998</v>
      </c>
      <c r="M29" s="74">
        <v>69.767442000000003</v>
      </c>
      <c r="N29" s="74">
        <v>121.23746</v>
      </c>
      <c r="O29" s="74">
        <v>205.26316</v>
      </c>
      <c r="P29" s="74">
        <v>357.82747999999998</v>
      </c>
      <c r="Q29" s="74">
        <v>545.45455000000004</v>
      </c>
      <c r="R29" s="74">
        <v>857.14286000000004</v>
      </c>
      <c r="S29" s="74">
        <v>1082.4742000000001</v>
      </c>
      <c r="T29" s="74">
        <v>1404.2553</v>
      </c>
      <c r="U29" s="74">
        <v>48.772734999999997</v>
      </c>
      <c r="V29" s="74">
        <v>117.69668</v>
      </c>
      <c r="X29" s="83">
        <v>1922</v>
      </c>
      <c r="Y29" s="74">
        <v>0.3333333</v>
      </c>
      <c r="Z29" s="74">
        <v>0.67272120000000002</v>
      </c>
      <c r="AA29" s="74">
        <v>0.74101519999999999</v>
      </c>
      <c r="AB29" s="74">
        <v>2.9448884999999998</v>
      </c>
      <c r="AC29" s="74">
        <v>5.2128584</v>
      </c>
      <c r="AD29" s="74">
        <v>3.3898305</v>
      </c>
      <c r="AE29" s="74">
        <v>10.114336</v>
      </c>
      <c r="AF29" s="74">
        <v>12.170385</v>
      </c>
      <c r="AG29" s="74">
        <v>25.029796999999999</v>
      </c>
      <c r="AH29" s="74">
        <v>43.602573</v>
      </c>
      <c r="AI29" s="74">
        <v>79.774376000000004</v>
      </c>
      <c r="AJ29" s="74">
        <v>127.30807</v>
      </c>
      <c r="AK29" s="74">
        <v>197.33655999999999</v>
      </c>
      <c r="AL29" s="74">
        <v>377.73723000000001</v>
      </c>
      <c r="AM29" s="74">
        <v>524.24242000000004</v>
      </c>
      <c r="AN29" s="74">
        <v>1000</v>
      </c>
      <c r="AO29" s="74">
        <v>1415.0943</v>
      </c>
      <c r="AP29" s="74">
        <v>2339.2856999999999</v>
      </c>
      <c r="AQ29" s="74">
        <v>53.023662999999999</v>
      </c>
      <c r="AR29" s="74">
        <v>141.18701999999999</v>
      </c>
      <c r="AT29" s="83">
        <v>1922</v>
      </c>
      <c r="AU29" s="74">
        <v>1.9611048</v>
      </c>
      <c r="AV29" s="74">
        <v>1.3278007999999999</v>
      </c>
      <c r="AW29" s="74">
        <v>0.54934989999999995</v>
      </c>
      <c r="AX29" s="74">
        <v>2.4885939000000001</v>
      </c>
      <c r="AY29" s="74">
        <v>4.8245614000000003</v>
      </c>
      <c r="AZ29" s="74">
        <v>4.5861542000000002</v>
      </c>
      <c r="BA29" s="74">
        <v>8.9383038999999993</v>
      </c>
      <c r="BB29" s="74">
        <v>12.664515</v>
      </c>
      <c r="BC29" s="74">
        <v>27.293844</v>
      </c>
      <c r="BD29" s="74">
        <v>35.093814999999999</v>
      </c>
      <c r="BE29" s="74">
        <v>74.512800999999996</v>
      </c>
      <c r="BF29" s="74">
        <v>124.04494</v>
      </c>
      <c r="BG29" s="74">
        <v>201.57658000000001</v>
      </c>
      <c r="BH29" s="74">
        <v>367.12094999999999</v>
      </c>
      <c r="BI29" s="74">
        <v>535.19061999999997</v>
      </c>
      <c r="BJ29" s="74">
        <v>930.45564000000002</v>
      </c>
      <c r="BK29" s="74">
        <v>1256.1576</v>
      </c>
      <c r="BL29" s="74">
        <v>1912.6214</v>
      </c>
      <c r="BM29" s="74">
        <v>50.862673000000001</v>
      </c>
      <c r="BN29" s="74">
        <v>130.13408000000001</v>
      </c>
      <c r="BP29" s="83">
        <v>1922</v>
      </c>
    </row>
    <row r="30" spans="2:68">
      <c r="B30" s="83">
        <v>1923</v>
      </c>
      <c r="C30" s="74">
        <v>1.8879798999999999</v>
      </c>
      <c r="D30" s="74">
        <v>0.982962</v>
      </c>
      <c r="E30" s="74">
        <v>1.0567101000000001</v>
      </c>
      <c r="F30" s="74">
        <v>3.5629453999999998</v>
      </c>
      <c r="G30" s="74">
        <v>1.3009539999999999</v>
      </c>
      <c r="H30" s="74">
        <v>4.0540541000000001</v>
      </c>
      <c r="I30" s="74">
        <v>8.5616438000000006</v>
      </c>
      <c r="J30" s="74">
        <v>13.966480000000001</v>
      </c>
      <c r="K30" s="74">
        <v>20.273973000000002</v>
      </c>
      <c r="L30" s="74">
        <v>39.947609999999997</v>
      </c>
      <c r="M30" s="74">
        <v>73.571428999999995</v>
      </c>
      <c r="N30" s="74">
        <v>89.942763999999997</v>
      </c>
      <c r="O30" s="74">
        <v>217.56487000000001</v>
      </c>
      <c r="P30" s="74">
        <v>361.89069000000001</v>
      </c>
      <c r="Q30" s="74">
        <v>505.34759000000003</v>
      </c>
      <c r="R30" s="74">
        <v>813.39712999999995</v>
      </c>
      <c r="S30" s="74">
        <v>1188.1188</v>
      </c>
      <c r="T30" s="74">
        <v>1955.5555999999999</v>
      </c>
      <c r="U30" s="74">
        <v>49.261763000000002</v>
      </c>
      <c r="V30" s="74">
        <v>123.79172</v>
      </c>
      <c r="X30" s="83">
        <v>1923</v>
      </c>
      <c r="Y30" s="74">
        <v>1.6371971000000001</v>
      </c>
      <c r="Z30" s="74">
        <v>0</v>
      </c>
      <c r="AA30" s="74">
        <v>1.0842067</v>
      </c>
      <c r="AB30" s="74">
        <v>1.2259910000000001</v>
      </c>
      <c r="AC30" s="74">
        <v>2.5985274999999999</v>
      </c>
      <c r="AD30" s="74">
        <v>4.6848381999999997</v>
      </c>
      <c r="AE30" s="74">
        <v>6.9084629</v>
      </c>
      <c r="AF30" s="74">
        <v>11.219512</v>
      </c>
      <c r="AG30" s="74">
        <v>26.574235000000002</v>
      </c>
      <c r="AH30" s="74">
        <v>38.997214</v>
      </c>
      <c r="AI30" s="74">
        <v>79.652996999999999</v>
      </c>
      <c r="AJ30" s="74">
        <v>141.11007000000001</v>
      </c>
      <c r="AK30" s="74">
        <v>243.64895999999999</v>
      </c>
      <c r="AL30" s="74">
        <v>372.48322000000002</v>
      </c>
      <c r="AM30" s="74">
        <v>524.63768000000005</v>
      </c>
      <c r="AN30" s="74">
        <v>1109.5889999999999</v>
      </c>
      <c r="AO30" s="74">
        <v>1509.0908999999999</v>
      </c>
      <c r="AP30" s="74">
        <v>2145.4544999999998</v>
      </c>
      <c r="AQ30" s="74">
        <v>55.857726</v>
      </c>
      <c r="AR30" s="74">
        <v>144.90905000000001</v>
      </c>
      <c r="AT30" s="83">
        <v>1923</v>
      </c>
      <c r="AU30" s="74">
        <v>1.7650834</v>
      </c>
      <c r="AV30" s="74">
        <v>0.49850450000000002</v>
      </c>
      <c r="AW30" s="74">
        <v>1.0702818000000001</v>
      </c>
      <c r="AX30" s="74">
        <v>2.4130303999999998</v>
      </c>
      <c r="AY30" s="74">
        <v>1.9501625</v>
      </c>
      <c r="AZ30" s="74">
        <v>4.3782836999999999</v>
      </c>
      <c r="BA30" s="74">
        <v>7.7386071000000003</v>
      </c>
      <c r="BB30" s="74">
        <v>12.62506</v>
      </c>
      <c r="BC30" s="74">
        <v>23.340831999999999</v>
      </c>
      <c r="BD30" s="74">
        <v>39.487006000000001</v>
      </c>
      <c r="BE30" s="74">
        <v>76.461769000000004</v>
      </c>
      <c r="BF30" s="74">
        <v>113.73578000000001</v>
      </c>
      <c r="BG30" s="74">
        <v>229.65738999999999</v>
      </c>
      <c r="BH30" s="74">
        <v>366.84996000000001</v>
      </c>
      <c r="BI30" s="74">
        <v>514.60361999999998</v>
      </c>
      <c r="BJ30" s="74">
        <v>964.95326999999997</v>
      </c>
      <c r="BK30" s="74">
        <v>1355.4502</v>
      </c>
      <c r="BL30" s="74">
        <v>2060</v>
      </c>
      <c r="BM30" s="74">
        <v>52.499384999999997</v>
      </c>
      <c r="BN30" s="74">
        <v>134.52108999999999</v>
      </c>
      <c r="BP30" s="83">
        <v>1923</v>
      </c>
    </row>
    <row r="31" spans="2:68">
      <c r="B31" s="83">
        <v>1924</v>
      </c>
      <c r="C31" s="74">
        <v>3.7174721000000002</v>
      </c>
      <c r="D31" s="74">
        <v>0.3314551</v>
      </c>
      <c r="E31" s="74">
        <v>0.68259389999999998</v>
      </c>
      <c r="F31" s="74">
        <v>1.1498657999999999</v>
      </c>
      <c r="G31" s="74">
        <v>1.2728044000000001</v>
      </c>
      <c r="H31" s="74">
        <v>3.5922765999999999</v>
      </c>
      <c r="I31" s="74">
        <v>4.2716788000000001</v>
      </c>
      <c r="J31" s="74">
        <v>9.8787607000000008</v>
      </c>
      <c r="K31" s="74">
        <v>18.469657000000002</v>
      </c>
      <c r="L31" s="74">
        <v>25.949366999999999</v>
      </c>
      <c r="M31" s="74">
        <v>45.038705</v>
      </c>
      <c r="N31" s="74">
        <v>68.745003999999994</v>
      </c>
      <c r="O31" s="74">
        <v>158.39695</v>
      </c>
      <c r="P31" s="74">
        <v>272.47579999999999</v>
      </c>
      <c r="Q31" s="74">
        <v>480</v>
      </c>
      <c r="R31" s="74">
        <v>603.68664000000001</v>
      </c>
      <c r="S31" s="74">
        <v>873.78641000000005</v>
      </c>
      <c r="T31" s="74">
        <v>1243.9023999999999</v>
      </c>
      <c r="U31" s="74">
        <v>37.616073</v>
      </c>
      <c r="V31" s="74">
        <v>91.708988000000005</v>
      </c>
      <c r="X31" s="83">
        <v>1924</v>
      </c>
      <c r="Y31" s="74">
        <v>1.2890751</v>
      </c>
      <c r="Z31" s="74">
        <v>1.369394</v>
      </c>
      <c r="AA31" s="74">
        <v>0</v>
      </c>
      <c r="AB31" s="74">
        <v>2.3847377000000001</v>
      </c>
      <c r="AC31" s="74">
        <v>2.1505375999999998</v>
      </c>
      <c r="AD31" s="74">
        <v>3.0055817999999999</v>
      </c>
      <c r="AE31" s="74">
        <v>5.0933786000000003</v>
      </c>
      <c r="AF31" s="74">
        <v>7.5436114999999999</v>
      </c>
      <c r="AG31" s="74">
        <v>10.620457999999999</v>
      </c>
      <c r="AH31" s="74">
        <v>39.891818999999998</v>
      </c>
      <c r="AI31" s="74">
        <v>54.699537999999997</v>
      </c>
      <c r="AJ31" s="74">
        <v>100.09099000000001</v>
      </c>
      <c r="AK31" s="74">
        <v>160.22099</v>
      </c>
      <c r="AL31" s="74">
        <v>289.51486999999997</v>
      </c>
      <c r="AM31" s="74">
        <v>464.28570999999999</v>
      </c>
      <c r="AN31" s="74">
        <v>716.21622000000002</v>
      </c>
      <c r="AO31" s="74">
        <v>1077.5862</v>
      </c>
      <c r="AP31" s="74">
        <v>1807.6922999999999</v>
      </c>
      <c r="AQ31" s="74">
        <v>41.793872999999998</v>
      </c>
      <c r="AR31" s="74">
        <v>108.54978</v>
      </c>
      <c r="AT31" s="83">
        <v>1924</v>
      </c>
      <c r="AU31" s="74">
        <v>2.5272469000000002</v>
      </c>
      <c r="AV31" s="74">
        <v>0.84203439999999996</v>
      </c>
      <c r="AW31" s="74">
        <v>0.3452443</v>
      </c>
      <c r="AX31" s="74">
        <v>1.7560975999999999</v>
      </c>
      <c r="AY31" s="74">
        <v>1.7086714999999999</v>
      </c>
      <c r="AZ31" s="74">
        <v>3.2923616999999998</v>
      </c>
      <c r="BA31" s="74">
        <v>4.6838407000000002</v>
      </c>
      <c r="BB31" s="74">
        <v>8.7396504000000004</v>
      </c>
      <c r="BC31" s="74">
        <v>14.65798</v>
      </c>
      <c r="BD31" s="74">
        <v>32.690421999999998</v>
      </c>
      <c r="BE31" s="74">
        <v>49.650607000000001</v>
      </c>
      <c r="BF31" s="74">
        <v>83.404255000000006</v>
      </c>
      <c r="BG31" s="74">
        <v>159.24218999999999</v>
      </c>
      <c r="BH31" s="74">
        <v>280.4699</v>
      </c>
      <c r="BI31" s="74">
        <v>472.51308999999998</v>
      </c>
      <c r="BJ31" s="74">
        <v>660.59226000000001</v>
      </c>
      <c r="BK31" s="74">
        <v>981.73515999999995</v>
      </c>
      <c r="BL31" s="74">
        <v>1559.1397999999999</v>
      </c>
      <c r="BM31" s="74">
        <v>39.664785000000002</v>
      </c>
      <c r="BN31" s="74">
        <v>100.62307</v>
      </c>
      <c r="BP31" s="83">
        <v>1924</v>
      </c>
    </row>
    <row r="32" spans="2:68">
      <c r="B32" s="83">
        <v>1925</v>
      </c>
      <c r="C32" s="74">
        <v>0.61199510000000001</v>
      </c>
      <c r="D32" s="74">
        <v>0.33277869999999998</v>
      </c>
      <c r="E32" s="74">
        <v>1.6600265999999999</v>
      </c>
      <c r="F32" s="74">
        <v>2.9487652</v>
      </c>
      <c r="G32" s="74">
        <v>2.0399837000000001</v>
      </c>
      <c r="H32" s="74">
        <v>2.1710812000000002</v>
      </c>
      <c r="I32" s="74">
        <v>6.3965885</v>
      </c>
      <c r="J32" s="74">
        <v>11.368605000000001</v>
      </c>
      <c r="K32" s="74">
        <v>15.345269</v>
      </c>
      <c r="L32" s="74">
        <v>35.344301999999999</v>
      </c>
      <c r="M32" s="74">
        <v>66.854327999999995</v>
      </c>
      <c r="N32" s="74">
        <v>116.62727</v>
      </c>
      <c r="O32" s="74">
        <v>187.15083999999999</v>
      </c>
      <c r="P32" s="74">
        <v>335.07853</v>
      </c>
      <c r="Q32" s="74">
        <v>551.16278999999997</v>
      </c>
      <c r="R32" s="74">
        <v>820.62779999999998</v>
      </c>
      <c r="S32" s="74">
        <v>1318.1818000000001</v>
      </c>
      <c r="T32" s="74">
        <v>2025</v>
      </c>
      <c r="U32" s="74">
        <v>49.552968</v>
      </c>
      <c r="V32" s="74">
        <v>126.0797</v>
      </c>
      <c r="X32" s="83">
        <v>1925</v>
      </c>
      <c r="Y32" s="74">
        <v>2.2165927999999999</v>
      </c>
      <c r="Z32" s="74">
        <v>0.69060770000000005</v>
      </c>
      <c r="AA32" s="74">
        <v>1.3550135999999999</v>
      </c>
      <c r="AB32" s="74">
        <v>0.7736944</v>
      </c>
      <c r="AC32" s="74">
        <v>2.5531915000000001</v>
      </c>
      <c r="AD32" s="74">
        <v>5.9625212999999997</v>
      </c>
      <c r="AE32" s="74">
        <v>3.3599328000000002</v>
      </c>
      <c r="AF32" s="74">
        <v>11.039558</v>
      </c>
      <c r="AG32" s="74">
        <v>22.776572999999999</v>
      </c>
      <c r="AH32" s="74">
        <v>38.386467000000003</v>
      </c>
      <c r="AI32" s="74">
        <v>72.782410999999996</v>
      </c>
      <c r="AJ32" s="74">
        <v>117.38746999999999</v>
      </c>
      <c r="AK32" s="74">
        <v>211.82795999999999</v>
      </c>
      <c r="AL32" s="74">
        <v>345.08076</v>
      </c>
      <c r="AM32" s="74">
        <v>555.26991999999996</v>
      </c>
      <c r="AN32" s="74">
        <v>917.74892</v>
      </c>
      <c r="AO32" s="74">
        <v>1446.2809999999999</v>
      </c>
      <c r="AP32" s="74">
        <v>2000</v>
      </c>
      <c r="AQ32" s="74">
        <v>52.817990999999999</v>
      </c>
      <c r="AR32" s="74">
        <v>133.27434</v>
      </c>
      <c r="AT32" s="83">
        <v>1925</v>
      </c>
      <c r="AU32" s="74">
        <v>1.4005601999999999</v>
      </c>
      <c r="AV32" s="74">
        <v>0.50838839999999996</v>
      </c>
      <c r="AW32" s="74">
        <v>1.5090543000000001</v>
      </c>
      <c r="AX32" s="74">
        <v>1.8875047</v>
      </c>
      <c r="AY32" s="74">
        <v>2.2911893000000001</v>
      </c>
      <c r="AZ32" s="74">
        <v>4.0851430000000004</v>
      </c>
      <c r="BA32" s="74">
        <v>4.8666948999999997</v>
      </c>
      <c r="BB32" s="74">
        <v>11.208249</v>
      </c>
      <c r="BC32" s="74">
        <v>18.952356000000002</v>
      </c>
      <c r="BD32" s="74">
        <v>36.815607</v>
      </c>
      <c r="BE32" s="74">
        <v>69.708028999999996</v>
      </c>
      <c r="BF32" s="74">
        <v>116.98585</v>
      </c>
      <c r="BG32" s="74">
        <v>198.60279</v>
      </c>
      <c r="BH32" s="74">
        <v>339.79239000000001</v>
      </c>
      <c r="BI32" s="74">
        <v>553.11355000000003</v>
      </c>
      <c r="BJ32" s="74">
        <v>870.04404999999997</v>
      </c>
      <c r="BK32" s="74">
        <v>1385.2814000000001</v>
      </c>
      <c r="BL32" s="74">
        <v>2010.8696</v>
      </c>
      <c r="BM32" s="74">
        <v>51.151670000000003</v>
      </c>
      <c r="BN32" s="74">
        <v>129.65941000000001</v>
      </c>
      <c r="BP32" s="83">
        <v>1925</v>
      </c>
    </row>
    <row r="33" spans="2:68">
      <c r="B33" s="83">
        <v>1926</v>
      </c>
      <c r="C33" s="74">
        <v>3.3763044999999998</v>
      </c>
      <c r="D33" s="74">
        <v>0</v>
      </c>
      <c r="E33" s="74">
        <v>1.6323865</v>
      </c>
      <c r="F33" s="74">
        <v>0.35842289999999999</v>
      </c>
      <c r="G33" s="74">
        <v>1.1778563</v>
      </c>
      <c r="H33" s="74">
        <v>6.7567567999999998</v>
      </c>
      <c r="I33" s="74">
        <v>7.2432892999999998</v>
      </c>
      <c r="J33" s="74">
        <v>9.0128754999999998</v>
      </c>
      <c r="K33" s="74">
        <v>20.347394999999999</v>
      </c>
      <c r="L33" s="74">
        <v>37.124336999999997</v>
      </c>
      <c r="M33" s="74">
        <v>65.400844000000006</v>
      </c>
      <c r="N33" s="74">
        <v>130.06231</v>
      </c>
      <c r="O33" s="74">
        <v>205.15179000000001</v>
      </c>
      <c r="P33" s="74">
        <v>324.12060000000002</v>
      </c>
      <c r="Q33" s="74">
        <v>471.86147</v>
      </c>
      <c r="R33" s="74">
        <v>858.97436000000005</v>
      </c>
      <c r="S33" s="74">
        <v>1054.5454999999999</v>
      </c>
      <c r="T33" s="74">
        <v>1923.0769</v>
      </c>
      <c r="U33" s="74">
        <v>49.522885000000002</v>
      </c>
      <c r="V33" s="74">
        <v>120.24104</v>
      </c>
      <c r="X33" s="83">
        <v>1926</v>
      </c>
      <c r="Y33" s="74">
        <v>1.5873016</v>
      </c>
      <c r="Z33" s="74">
        <v>0</v>
      </c>
      <c r="AA33" s="74">
        <v>0.66711140000000002</v>
      </c>
      <c r="AB33" s="74">
        <v>1.1248594000000001</v>
      </c>
      <c r="AC33" s="74">
        <v>2.9325513000000001</v>
      </c>
      <c r="AD33" s="74">
        <v>3.8184132000000002</v>
      </c>
      <c r="AE33" s="74">
        <v>6.6583436999999996</v>
      </c>
      <c r="AF33" s="74">
        <v>12.113054999999999</v>
      </c>
      <c r="AG33" s="74">
        <v>23.671752000000001</v>
      </c>
      <c r="AH33" s="74">
        <v>36.409291000000003</v>
      </c>
      <c r="AI33" s="74">
        <v>68.707991000000007</v>
      </c>
      <c r="AJ33" s="74">
        <v>132.81918999999999</v>
      </c>
      <c r="AK33" s="74">
        <v>191.17646999999999</v>
      </c>
      <c r="AL33" s="74">
        <v>361.34453999999999</v>
      </c>
      <c r="AM33" s="74">
        <v>629.45367999999996</v>
      </c>
      <c r="AN33" s="74">
        <v>991.52542000000005</v>
      </c>
      <c r="AO33" s="74">
        <v>1320</v>
      </c>
      <c r="AP33" s="74">
        <v>1792.4528</v>
      </c>
      <c r="AQ33" s="74">
        <v>54.573664000000001</v>
      </c>
      <c r="AR33" s="74">
        <v>132.94961000000001</v>
      </c>
      <c r="AT33" s="83">
        <v>1926</v>
      </c>
      <c r="AU33" s="74">
        <v>2.4968789</v>
      </c>
      <c r="AV33" s="74">
        <v>0</v>
      </c>
      <c r="AW33" s="74">
        <v>1.1549248999999999</v>
      </c>
      <c r="AX33" s="74">
        <v>0.73300350000000003</v>
      </c>
      <c r="AY33" s="74">
        <v>2.0267531000000001</v>
      </c>
      <c r="AZ33" s="74">
        <v>5.2910053000000001</v>
      </c>
      <c r="BA33" s="74">
        <v>6.9473684000000002</v>
      </c>
      <c r="BB33" s="74">
        <v>10.528625</v>
      </c>
      <c r="BC33" s="74">
        <v>21.961185</v>
      </c>
      <c r="BD33" s="74">
        <v>36.778115999999997</v>
      </c>
      <c r="BE33" s="74">
        <v>67.004707999999994</v>
      </c>
      <c r="BF33" s="74">
        <v>131.37495000000001</v>
      </c>
      <c r="BG33" s="74">
        <v>198.62678</v>
      </c>
      <c r="BH33" s="74">
        <v>341.72185000000002</v>
      </c>
      <c r="BI33" s="74">
        <v>546.99887000000001</v>
      </c>
      <c r="BJ33" s="74">
        <v>925.53191000000004</v>
      </c>
      <c r="BK33" s="74">
        <v>1195.7447</v>
      </c>
      <c r="BL33" s="74">
        <v>1847.8261</v>
      </c>
      <c r="BM33" s="74">
        <v>51.995443000000002</v>
      </c>
      <c r="BN33" s="74">
        <v>126.46141</v>
      </c>
      <c r="BP33" s="83">
        <v>1926</v>
      </c>
    </row>
    <row r="34" spans="2:68">
      <c r="B34" s="83">
        <v>1927</v>
      </c>
      <c r="C34" s="74">
        <v>0.61804700000000001</v>
      </c>
      <c r="D34" s="74">
        <v>1.2795905000000001</v>
      </c>
      <c r="E34" s="74">
        <v>1.9348597000000001</v>
      </c>
      <c r="F34" s="74">
        <v>1.0405827000000001</v>
      </c>
      <c r="G34" s="74">
        <v>3.3885542000000002</v>
      </c>
      <c r="H34" s="74">
        <v>4.8622366000000001</v>
      </c>
      <c r="I34" s="74">
        <v>5.1238257999999997</v>
      </c>
      <c r="J34" s="74">
        <v>7.1368597999999999</v>
      </c>
      <c r="K34" s="74">
        <v>17.745802999999999</v>
      </c>
      <c r="L34" s="74">
        <v>29.579066999999998</v>
      </c>
      <c r="M34" s="74">
        <v>73.764787999999996</v>
      </c>
      <c r="N34" s="74">
        <v>135.59322</v>
      </c>
      <c r="O34" s="74">
        <v>185.79235</v>
      </c>
      <c r="P34" s="74">
        <v>317.19128000000001</v>
      </c>
      <c r="Q34" s="74">
        <v>463.85541999999998</v>
      </c>
      <c r="R34" s="74">
        <v>884.29751999999996</v>
      </c>
      <c r="S34" s="74">
        <v>1243.2431999999999</v>
      </c>
      <c r="T34" s="74">
        <v>2170.7316999999998</v>
      </c>
      <c r="U34" s="74">
        <v>49.829048999999998</v>
      </c>
      <c r="V34" s="74">
        <v>125.98733</v>
      </c>
      <c r="X34" s="83">
        <v>1927</v>
      </c>
      <c r="Y34" s="74">
        <v>1.2763241999999999</v>
      </c>
      <c r="Z34" s="74">
        <v>0</v>
      </c>
      <c r="AA34" s="74">
        <v>0.99042589999999997</v>
      </c>
      <c r="AB34" s="74">
        <v>2.1778583999999999</v>
      </c>
      <c r="AC34" s="74">
        <v>2.8583094999999998</v>
      </c>
      <c r="AD34" s="74">
        <v>2.0990764</v>
      </c>
      <c r="AE34" s="74">
        <v>4.9958368000000002</v>
      </c>
      <c r="AF34" s="74">
        <v>12.614179999999999</v>
      </c>
      <c r="AG34" s="74">
        <v>19.817073000000001</v>
      </c>
      <c r="AH34" s="74">
        <v>39.951574000000001</v>
      </c>
      <c r="AI34" s="74">
        <v>84.434655000000006</v>
      </c>
      <c r="AJ34" s="74">
        <v>122.07358000000001</v>
      </c>
      <c r="AK34" s="74">
        <v>207.17948999999999</v>
      </c>
      <c r="AL34" s="74">
        <v>370.61995000000002</v>
      </c>
      <c r="AM34" s="74">
        <v>570.80610000000001</v>
      </c>
      <c r="AN34" s="74">
        <v>921.8107</v>
      </c>
      <c r="AO34" s="74">
        <v>1201.5504000000001</v>
      </c>
      <c r="AP34" s="74">
        <v>2418.1817999999998</v>
      </c>
      <c r="AQ34" s="74">
        <v>55.660283999999997</v>
      </c>
      <c r="AR34" s="74">
        <v>137.00324000000001</v>
      </c>
      <c r="AT34" s="83">
        <v>1927</v>
      </c>
      <c r="AU34" s="74">
        <v>0.94191519999999995</v>
      </c>
      <c r="AV34" s="74">
        <v>0.65231570000000005</v>
      </c>
      <c r="AW34" s="74">
        <v>1.4681892000000001</v>
      </c>
      <c r="AX34" s="74">
        <v>1.5963107000000001</v>
      </c>
      <c r="AY34" s="74">
        <v>3.1341822000000001</v>
      </c>
      <c r="AZ34" s="74">
        <v>3.5051546</v>
      </c>
      <c r="BA34" s="74">
        <v>5.0590219000000003</v>
      </c>
      <c r="BB34" s="74">
        <v>9.8269601000000009</v>
      </c>
      <c r="BC34" s="74">
        <v>18.751542000000001</v>
      </c>
      <c r="BD34" s="74">
        <v>34.604106000000002</v>
      </c>
      <c r="BE34" s="74">
        <v>78.956770000000006</v>
      </c>
      <c r="BF34" s="74">
        <v>129.10986</v>
      </c>
      <c r="BG34" s="74">
        <v>195.85141999999999</v>
      </c>
      <c r="BH34" s="74">
        <v>342.47449</v>
      </c>
      <c r="BI34" s="74">
        <v>515.15152</v>
      </c>
      <c r="BJ34" s="74">
        <v>903.09277999999995</v>
      </c>
      <c r="BK34" s="74">
        <v>1220.8333</v>
      </c>
      <c r="BL34" s="74">
        <v>2312.5</v>
      </c>
      <c r="BM34" s="74">
        <v>52.680954</v>
      </c>
      <c r="BN34" s="74">
        <v>131.55735000000001</v>
      </c>
      <c r="BP34" s="83">
        <v>1927</v>
      </c>
    </row>
    <row r="35" spans="2:68">
      <c r="B35" s="83">
        <v>1928</v>
      </c>
      <c r="C35" s="74">
        <v>1.2395414</v>
      </c>
      <c r="D35" s="74">
        <v>0.313087</v>
      </c>
      <c r="E35" s="74">
        <v>0.64432990000000001</v>
      </c>
      <c r="F35" s="74">
        <v>2.3576961999999999</v>
      </c>
      <c r="G35" s="74">
        <v>2.8933092</v>
      </c>
      <c r="H35" s="74">
        <v>1.9623234000000001</v>
      </c>
      <c r="I35" s="74">
        <v>3.8232794999999999</v>
      </c>
      <c r="J35" s="74">
        <v>9.1628488000000008</v>
      </c>
      <c r="K35" s="74">
        <v>17.543859999999999</v>
      </c>
      <c r="L35" s="74">
        <v>34.787410000000001</v>
      </c>
      <c r="M35" s="74">
        <v>61.904761999999998</v>
      </c>
      <c r="N35" s="74">
        <v>116.92308</v>
      </c>
      <c r="O35" s="74">
        <v>185.01804999999999</v>
      </c>
      <c r="P35" s="74">
        <v>331.00232999999997</v>
      </c>
      <c r="Q35" s="74">
        <v>540.48964000000001</v>
      </c>
      <c r="R35" s="74">
        <v>826.08695999999998</v>
      </c>
      <c r="S35" s="74">
        <v>1114.0351000000001</v>
      </c>
      <c r="T35" s="74">
        <v>1658.5365999999999</v>
      </c>
      <c r="U35" s="74">
        <v>49.264294999999997</v>
      </c>
      <c r="V35" s="74">
        <v>116.58211</v>
      </c>
      <c r="X35" s="83">
        <v>1928</v>
      </c>
      <c r="Y35" s="74">
        <v>1.6025640999999999</v>
      </c>
      <c r="Z35" s="74">
        <v>1.3016596</v>
      </c>
      <c r="AA35" s="74">
        <v>1.3210040000000001</v>
      </c>
      <c r="AB35" s="74">
        <v>1.7661604</v>
      </c>
      <c r="AC35" s="74">
        <v>1.9723866000000001</v>
      </c>
      <c r="AD35" s="74">
        <v>3.3222591000000001</v>
      </c>
      <c r="AE35" s="74">
        <v>4.5814244000000004</v>
      </c>
      <c r="AF35" s="74">
        <v>10.674637000000001</v>
      </c>
      <c r="AG35" s="74">
        <v>23.925781000000001</v>
      </c>
      <c r="AH35" s="74">
        <v>60.552616</v>
      </c>
      <c r="AI35" s="74">
        <v>62.410330000000002</v>
      </c>
      <c r="AJ35" s="74">
        <v>130.36304000000001</v>
      </c>
      <c r="AK35" s="74">
        <v>231.8408</v>
      </c>
      <c r="AL35" s="74">
        <v>349.74092999999999</v>
      </c>
      <c r="AM35" s="74">
        <v>539.23541</v>
      </c>
      <c r="AN35" s="74">
        <v>892.85713999999996</v>
      </c>
      <c r="AO35" s="74">
        <v>1233.0826999999999</v>
      </c>
      <c r="AP35" s="74">
        <v>2642.8571000000002</v>
      </c>
      <c r="AQ35" s="74">
        <v>57.582445999999997</v>
      </c>
      <c r="AR35" s="74">
        <v>139.77161000000001</v>
      </c>
      <c r="AT35" s="83">
        <v>1928</v>
      </c>
      <c r="AU35" s="74">
        <v>1.4179927999999999</v>
      </c>
      <c r="AV35" s="74">
        <v>0.79782989999999998</v>
      </c>
      <c r="AW35" s="74">
        <v>0.97847360000000005</v>
      </c>
      <c r="AX35" s="74">
        <v>2.0689655</v>
      </c>
      <c r="AY35" s="74">
        <v>2.4528302000000002</v>
      </c>
      <c r="AZ35" s="74">
        <v>2.6230831000000001</v>
      </c>
      <c r="BA35" s="74">
        <v>4.2060988000000004</v>
      </c>
      <c r="BB35" s="74">
        <v>9.9093400999999997</v>
      </c>
      <c r="BC35" s="74">
        <v>20.645467</v>
      </c>
      <c r="BD35" s="74">
        <v>47.266514999999998</v>
      </c>
      <c r="BE35" s="74">
        <v>62.150838</v>
      </c>
      <c r="BF35" s="74">
        <v>123.40764</v>
      </c>
      <c r="BG35" s="74">
        <v>207.28822</v>
      </c>
      <c r="BH35" s="74">
        <v>339.87729999999999</v>
      </c>
      <c r="BI35" s="74">
        <v>539.88327000000004</v>
      </c>
      <c r="BJ35" s="74">
        <v>859.40593999999999</v>
      </c>
      <c r="BK35" s="74">
        <v>1178.1377</v>
      </c>
      <c r="BL35" s="74">
        <v>2226.8040999999998</v>
      </c>
      <c r="BM35" s="74">
        <v>53.330582999999997</v>
      </c>
      <c r="BN35" s="74">
        <v>129.17885000000001</v>
      </c>
      <c r="BP35" s="83">
        <v>1928</v>
      </c>
    </row>
    <row r="36" spans="2:68">
      <c r="B36" s="83">
        <v>1929</v>
      </c>
      <c r="C36" s="74">
        <v>2.4867889000000001</v>
      </c>
      <c r="D36" s="74">
        <v>0.61614290000000005</v>
      </c>
      <c r="E36" s="74">
        <v>0.97783569999999997</v>
      </c>
      <c r="F36" s="74">
        <v>0.32819169999999998</v>
      </c>
      <c r="G36" s="74">
        <v>2.4621878000000001</v>
      </c>
      <c r="H36" s="74">
        <v>0.76863950000000003</v>
      </c>
      <c r="I36" s="74">
        <v>3.3912675000000001</v>
      </c>
      <c r="J36" s="74">
        <v>11.705686</v>
      </c>
      <c r="K36" s="74">
        <v>17.551755</v>
      </c>
      <c r="L36" s="74">
        <v>31.584582000000001</v>
      </c>
      <c r="M36" s="74">
        <v>69.813829999999996</v>
      </c>
      <c r="N36" s="74">
        <v>110.68409</v>
      </c>
      <c r="O36" s="74">
        <v>198.20627999999999</v>
      </c>
      <c r="P36" s="74">
        <v>371.88209000000001</v>
      </c>
      <c r="Q36" s="74">
        <v>577.81753000000003</v>
      </c>
      <c r="R36" s="74">
        <v>843.28358000000003</v>
      </c>
      <c r="S36" s="74">
        <v>1110.1695</v>
      </c>
      <c r="T36" s="74">
        <v>2119.0475999999999</v>
      </c>
      <c r="U36" s="74">
        <v>52.828223999999999</v>
      </c>
      <c r="V36" s="74">
        <v>126.50623</v>
      </c>
      <c r="X36" s="83">
        <v>1929</v>
      </c>
      <c r="Y36" s="74">
        <v>0.64536950000000004</v>
      </c>
      <c r="Z36" s="74">
        <v>0.31959090000000001</v>
      </c>
      <c r="AA36" s="74">
        <v>0.67046600000000001</v>
      </c>
      <c r="AB36" s="74">
        <v>0.68189569999999999</v>
      </c>
      <c r="AC36" s="74">
        <v>1.9157088</v>
      </c>
      <c r="AD36" s="74">
        <v>5.3542009999999998</v>
      </c>
      <c r="AE36" s="74">
        <v>4.1946308999999999</v>
      </c>
      <c r="AF36" s="74">
        <v>6.3211124999999999</v>
      </c>
      <c r="AG36" s="74">
        <v>22.232734000000001</v>
      </c>
      <c r="AH36" s="74">
        <v>38.834950999999997</v>
      </c>
      <c r="AI36" s="74">
        <v>75.630251999999999</v>
      </c>
      <c r="AJ36" s="74">
        <v>116.16571999999999</v>
      </c>
      <c r="AK36" s="74">
        <v>215.87609</v>
      </c>
      <c r="AL36" s="74">
        <v>341.25</v>
      </c>
      <c r="AM36" s="74">
        <v>627.11864000000003</v>
      </c>
      <c r="AN36" s="74">
        <v>1049.2424000000001</v>
      </c>
      <c r="AO36" s="74">
        <v>1294.1176</v>
      </c>
      <c r="AP36" s="74">
        <v>2169.4915000000001</v>
      </c>
      <c r="AQ36" s="74">
        <v>58.364764000000001</v>
      </c>
      <c r="AR36" s="74">
        <v>138.46731</v>
      </c>
      <c r="AT36" s="83">
        <v>1929</v>
      </c>
      <c r="AU36" s="74">
        <v>1.5832805999999999</v>
      </c>
      <c r="AV36" s="74">
        <v>0.47058820000000001</v>
      </c>
      <c r="AW36" s="74">
        <v>0.82630970000000004</v>
      </c>
      <c r="AX36" s="74">
        <v>0.50167220000000001</v>
      </c>
      <c r="AY36" s="74">
        <v>2.2006234999999998</v>
      </c>
      <c r="AZ36" s="74">
        <v>2.9821073999999999</v>
      </c>
      <c r="BA36" s="74">
        <v>3.7950664000000001</v>
      </c>
      <c r="BB36" s="74">
        <v>9.0241343000000001</v>
      </c>
      <c r="BC36" s="74">
        <v>19.833947999999999</v>
      </c>
      <c r="BD36" s="74">
        <v>35.092567000000003</v>
      </c>
      <c r="BE36" s="74">
        <v>72.646658000000002</v>
      </c>
      <c r="BF36" s="74">
        <v>113.34913</v>
      </c>
      <c r="BG36" s="74">
        <v>206.70391000000001</v>
      </c>
      <c r="BH36" s="74">
        <v>357.31272000000001</v>
      </c>
      <c r="BI36" s="74">
        <v>601.83486000000005</v>
      </c>
      <c r="BJ36" s="74">
        <v>945.48871999999994</v>
      </c>
      <c r="BK36" s="74">
        <v>1208.6614</v>
      </c>
      <c r="BL36" s="74">
        <v>2148.5149000000001</v>
      </c>
      <c r="BM36" s="74">
        <v>55.537309</v>
      </c>
      <c r="BN36" s="74">
        <v>132.60164</v>
      </c>
      <c r="BP36" s="83">
        <v>1929</v>
      </c>
    </row>
    <row r="37" spans="2:68">
      <c r="B37" s="83">
        <v>1930</v>
      </c>
      <c r="C37" s="74">
        <v>1.5757958000000001</v>
      </c>
      <c r="D37" s="74">
        <v>0.30599759999999998</v>
      </c>
      <c r="E37" s="74">
        <v>0.32808399999999999</v>
      </c>
      <c r="F37" s="74">
        <v>0.96774190000000004</v>
      </c>
      <c r="G37" s="74">
        <v>2.7710425999999999</v>
      </c>
      <c r="H37" s="74">
        <v>1.8996960000000001</v>
      </c>
      <c r="I37" s="74">
        <v>2.5</v>
      </c>
      <c r="J37" s="74">
        <v>10.989011</v>
      </c>
      <c r="K37" s="74">
        <v>18.157661999999998</v>
      </c>
      <c r="L37" s="74">
        <v>23.036649000000001</v>
      </c>
      <c r="M37" s="74">
        <v>66.237942000000004</v>
      </c>
      <c r="N37" s="74">
        <v>120.46332</v>
      </c>
      <c r="O37" s="74">
        <v>181.25</v>
      </c>
      <c r="P37" s="74">
        <v>320.71269000000001</v>
      </c>
      <c r="Q37" s="74">
        <v>482.17317000000003</v>
      </c>
      <c r="R37" s="74">
        <v>904.92957999999999</v>
      </c>
      <c r="S37" s="74">
        <v>1181.8181999999999</v>
      </c>
      <c r="T37" s="74">
        <v>1387.7551000000001</v>
      </c>
      <c r="U37" s="74">
        <v>49.858890000000002</v>
      </c>
      <c r="V37" s="74">
        <v>113.33441999999999</v>
      </c>
      <c r="X37" s="83">
        <v>1930</v>
      </c>
      <c r="Y37" s="74">
        <v>0.3288392</v>
      </c>
      <c r="Z37" s="74">
        <v>0.63051699999999999</v>
      </c>
      <c r="AA37" s="74">
        <v>1.0186757</v>
      </c>
      <c r="AB37" s="74">
        <v>1.6578249</v>
      </c>
      <c r="AC37" s="74">
        <v>1.4986885999999999</v>
      </c>
      <c r="AD37" s="74">
        <v>3.6915505</v>
      </c>
      <c r="AE37" s="74">
        <v>5.8455114999999997</v>
      </c>
      <c r="AF37" s="74">
        <v>8.8013411999999995</v>
      </c>
      <c r="AG37" s="74">
        <v>21.749189999999999</v>
      </c>
      <c r="AH37" s="74">
        <v>42.269188</v>
      </c>
      <c r="AI37" s="74">
        <v>77.860528000000002</v>
      </c>
      <c r="AJ37" s="74">
        <v>130.81862000000001</v>
      </c>
      <c r="AK37" s="74">
        <v>215.29745</v>
      </c>
      <c r="AL37" s="74">
        <v>352.00974000000002</v>
      </c>
      <c r="AM37" s="74">
        <v>570.67138</v>
      </c>
      <c r="AN37" s="74">
        <v>971.42857000000004</v>
      </c>
      <c r="AO37" s="74">
        <v>1239.4366</v>
      </c>
      <c r="AP37" s="74">
        <v>1806.4516000000001</v>
      </c>
      <c r="AQ37" s="74">
        <v>58.723242999999997</v>
      </c>
      <c r="AR37" s="74">
        <v>130.36770000000001</v>
      </c>
      <c r="AT37" s="83">
        <v>1930</v>
      </c>
      <c r="AU37" s="74">
        <v>0.96556160000000002</v>
      </c>
      <c r="AV37" s="74">
        <v>0.46583849999999999</v>
      </c>
      <c r="AW37" s="74">
        <v>0.66744539999999997</v>
      </c>
      <c r="AX37" s="74">
        <v>1.3080445000000001</v>
      </c>
      <c r="AY37" s="74">
        <v>2.1598272000000001</v>
      </c>
      <c r="AZ37" s="74">
        <v>2.7613411999999999</v>
      </c>
      <c r="BA37" s="74">
        <v>4.1710114999999996</v>
      </c>
      <c r="BB37" s="74">
        <v>9.8905723999999999</v>
      </c>
      <c r="BC37" s="74">
        <v>19.914007999999999</v>
      </c>
      <c r="BD37" s="74">
        <v>32.362459999999999</v>
      </c>
      <c r="BE37" s="74">
        <v>71.899736000000004</v>
      </c>
      <c r="BF37" s="74">
        <v>125.54113</v>
      </c>
      <c r="BG37" s="74">
        <v>197.79714999999999</v>
      </c>
      <c r="BH37" s="74">
        <v>335.66027000000003</v>
      </c>
      <c r="BI37" s="74">
        <v>525.54112999999995</v>
      </c>
      <c r="BJ37" s="74">
        <v>937.94326000000001</v>
      </c>
      <c r="BK37" s="74">
        <v>1212.9277999999999</v>
      </c>
      <c r="BL37" s="74">
        <v>1621.6215999999999</v>
      </c>
      <c r="BM37" s="74">
        <v>54.203352000000002</v>
      </c>
      <c r="BN37" s="74">
        <v>122.10518</v>
      </c>
      <c r="BP37" s="83">
        <v>1930</v>
      </c>
    </row>
    <row r="38" spans="2:68">
      <c r="B38" s="84">
        <v>1931</v>
      </c>
      <c r="C38" s="74">
        <v>1.2812300000000001</v>
      </c>
      <c r="D38" s="74">
        <v>2.1645021999999998</v>
      </c>
      <c r="E38" s="74">
        <v>1.2915725</v>
      </c>
      <c r="F38" s="74">
        <v>0.96246390000000004</v>
      </c>
      <c r="G38" s="74">
        <v>1.7211704000000001</v>
      </c>
      <c r="H38" s="74">
        <v>3.7537538000000001</v>
      </c>
      <c r="I38" s="74">
        <v>4.1152262999999998</v>
      </c>
      <c r="J38" s="74">
        <v>10.247652</v>
      </c>
      <c r="K38" s="74">
        <v>15.317287</v>
      </c>
      <c r="L38" s="74">
        <v>28.089887999999998</v>
      </c>
      <c r="M38" s="74">
        <v>62.732919000000003</v>
      </c>
      <c r="N38" s="74">
        <v>123.17167000000001</v>
      </c>
      <c r="O38" s="74">
        <v>177.71883</v>
      </c>
      <c r="P38" s="74">
        <v>332.96703000000002</v>
      </c>
      <c r="Q38" s="74">
        <v>599.35379999999998</v>
      </c>
      <c r="R38" s="74">
        <v>947.71241999999995</v>
      </c>
      <c r="S38" s="74">
        <v>1284.6153999999999</v>
      </c>
      <c r="T38" s="74">
        <v>1886.7925</v>
      </c>
      <c r="U38" s="74">
        <v>55.702758000000003</v>
      </c>
      <c r="V38" s="74">
        <v>127.52826</v>
      </c>
      <c r="X38" s="84">
        <v>1931</v>
      </c>
      <c r="Y38" s="74">
        <v>1.0023388</v>
      </c>
      <c r="Z38" s="74">
        <v>0.95419849999999995</v>
      </c>
      <c r="AA38" s="74">
        <v>1.0036802</v>
      </c>
      <c r="AB38" s="74">
        <v>1.3127667000000001</v>
      </c>
      <c r="AC38" s="74">
        <v>1.4641287999999999</v>
      </c>
      <c r="AD38" s="74">
        <v>1.2234910000000001</v>
      </c>
      <c r="AE38" s="74">
        <v>3.7625418000000002</v>
      </c>
      <c r="AF38" s="74">
        <v>9.1934810000000002</v>
      </c>
      <c r="AG38" s="74">
        <v>23.097826000000001</v>
      </c>
      <c r="AH38" s="74">
        <v>39.892183000000003</v>
      </c>
      <c r="AI38" s="74">
        <v>78.482668000000004</v>
      </c>
      <c r="AJ38" s="74">
        <v>98.658248</v>
      </c>
      <c r="AK38" s="74">
        <v>220.58824000000001</v>
      </c>
      <c r="AL38" s="74">
        <v>387.70686000000001</v>
      </c>
      <c r="AM38" s="74">
        <v>630.87248</v>
      </c>
      <c r="AN38" s="74">
        <v>954.24837000000002</v>
      </c>
      <c r="AO38" s="74">
        <v>1452.0547999999999</v>
      </c>
      <c r="AP38" s="74">
        <v>2214.2856999999999</v>
      </c>
      <c r="AQ38" s="74">
        <v>63.145415</v>
      </c>
      <c r="AR38" s="74">
        <v>140.59402</v>
      </c>
      <c r="AT38" s="84">
        <v>1931</v>
      </c>
      <c r="AU38" s="74">
        <v>1.1447261</v>
      </c>
      <c r="AV38" s="74">
        <v>1.5678896</v>
      </c>
      <c r="AW38" s="74">
        <v>1.1501806999999999</v>
      </c>
      <c r="AX38" s="74">
        <v>1.1356261999999999</v>
      </c>
      <c r="AY38" s="74">
        <v>1.5965939</v>
      </c>
      <c r="AZ38" s="74">
        <v>2.5410477</v>
      </c>
      <c r="BA38" s="74">
        <v>3.9402737000000001</v>
      </c>
      <c r="BB38" s="74">
        <v>9.7148891000000006</v>
      </c>
      <c r="BC38" s="74">
        <v>19.140885999999998</v>
      </c>
      <c r="BD38" s="74">
        <v>33.831629</v>
      </c>
      <c r="BE38" s="74">
        <v>70.404587000000006</v>
      </c>
      <c r="BF38" s="74">
        <v>111.06780999999999</v>
      </c>
      <c r="BG38" s="74">
        <v>198.73817</v>
      </c>
      <c r="BH38" s="74">
        <v>359.33940999999999</v>
      </c>
      <c r="BI38" s="74">
        <v>614.81480999999997</v>
      </c>
      <c r="BJ38" s="74">
        <v>950.98039000000006</v>
      </c>
      <c r="BK38" s="74">
        <v>1373.1884</v>
      </c>
      <c r="BL38" s="74">
        <v>2073.1707000000001</v>
      </c>
      <c r="BM38" s="74">
        <v>59.358001999999999</v>
      </c>
      <c r="BN38" s="74">
        <v>134.37304</v>
      </c>
      <c r="BP38" s="84">
        <v>1931</v>
      </c>
    </row>
    <row r="39" spans="2:68">
      <c r="B39" s="84">
        <v>1932</v>
      </c>
      <c r="C39" s="74">
        <v>1.3166557000000001</v>
      </c>
      <c r="D39" s="74">
        <v>1.5683814</v>
      </c>
      <c r="E39" s="74">
        <v>1.2742912</v>
      </c>
      <c r="F39" s="74">
        <v>0.64061500000000005</v>
      </c>
      <c r="G39" s="74">
        <v>3.0643514000000001</v>
      </c>
      <c r="H39" s="74">
        <v>2.9607698</v>
      </c>
      <c r="I39" s="74">
        <v>4.0338846000000004</v>
      </c>
      <c r="J39" s="74">
        <v>8.6730269</v>
      </c>
      <c r="K39" s="74">
        <v>21.175453999999998</v>
      </c>
      <c r="L39" s="74">
        <v>45.251119000000003</v>
      </c>
      <c r="M39" s="74">
        <v>67.307692000000003</v>
      </c>
      <c r="N39" s="74">
        <v>113.39422</v>
      </c>
      <c r="O39" s="74">
        <v>200.87719000000001</v>
      </c>
      <c r="P39" s="74">
        <v>337.33623999999998</v>
      </c>
      <c r="Q39" s="74">
        <v>532.71028000000001</v>
      </c>
      <c r="R39" s="74">
        <v>871.95122000000003</v>
      </c>
      <c r="S39" s="74">
        <v>1388.0597</v>
      </c>
      <c r="T39" s="74">
        <v>1736.8421000000001</v>
      </c>
      <c r="U39" s="74">
        <v>57.252251000000001</v>
      </c>
      <c r="V39" s="74">
        <v>125.44262999999999</v>
      </c>
      <c r="X39" s="84">
        <v>1932</v>
      </c>
      <c r="Y39" s="74">
        <v>0.68917989999999996</v>
      </c>
      <c r="Z39" s="74">
        <v>0.64370780000000005</v>
      </c>
      <c r="AA39" s="74">
        <v>0.99337750000000002</v>
      </c>
      <c r="AB39" s="74">
        <v>0.98039220000000005</v>
      </c>
      <c r="AC39" s="74">
        <v>1.431127</v>
      </c>
      <c r="AD39" s="74">
        <v>2.4154589</v>
      </c>
      <c r="AE39" s="74">
        <v>4.5871560000000002</v>
      </c>
      <c r="AF39" s="74">
        <v>6.7539046000000003</v>
      </c>
      <c r="AG39" s="74">
        <v>15.915119000000001</v>
      </c>
      <c r="AH39" s="74">
        <v>42.297649999999997</v>
      </c>
      <c r="AI39" s="74">
        <v>78.481013000000004</v>
      </c>
      <c r="AJ39" s="74">
        <v>112.75272</v>
      </c>
      <c r="AK39" s="74">
        <v>222.52251999999999</v>
      </c>
      <c r="AL39" s="74">
        <v>404.59769999999997</v>
      </c>
      <c r="AM39" s="74">
        <v>627.22852999999998</v>
      </c>
      <c r="AN39" s="74">
        <v>1029.7619</v>
      </c>
      <c r="AO39" s="74">
        <v>1313.3333</v>
      </c>
      <c r="AP39" s="74">
        <v>2473.6842000000001</v>
      </c>
      <c r="AQ39" s="74">
        <v>66.487306000000004</v>
      </c>
      <c r="AR39" s="74">
        <v>144.60184000000001</v>
      </c>
      <c r="AT39" s="84">
        <v>1932</v>
      </c>
      <c r="AU39" s="74">
        <v>1.0101009999999999</v>
      </c>
      <c r="AV39" s="74">
        <v>1.1119935999999999</v>
      </c>
      <c r="AW39" s="74">
        <v>1.1365481</v>
      </c>
      <c r="AX39" s="74">
        <v>0.80879970000000001</v>
      </c>
      <c r="AY39" s="74">
        <v>2.2679692999999999</v>
      </c>
      <c r="AZ39" s="74">
        <v>2.6995757999999999</v>
      </c>
      <c r="BA39" s="74">
        <v>4.3059257999999998</v>
      </c>
      <c r="BB39" s="74">
        <v>7.7005347999999998</v>
      </c>
      <c r="BC39" s="74">
        <v>18.575175000000002</v>
      </c>
      <c r="BD39" s="74">
        <v>43.810493999999998</v>
      </c>
      <c r="BE39" s="74">
        <v>72.749691999999996</v>
      </c>
      <c r="BF39" s="74">
        <v>113.07692</v>
      </c>
      <c r="BG39" s="74">
        <v>211.55556000000001</v>
      </c>
      <c r="BH39" s="74">
        <v>370.10077999999999</v>
      </c>
      <c r="BI39" s="74">
        <v>579.03098</v>
      </c>
      <c r="BJ39" s="74">
        <v>951.80723</v>
      </c>
      <c r="BK39" s="74">
        <v>1348.5915</v>
      </c>
      <c r="BL39" s="74">
        <v>2157.8946999999998</v>
      </c>
      <c r="BM39" s="74">
        <v>61.792968999999999</v>
      </c>
      <c r="BN39" s="74">
        <v>135.66064</v>
      </c>
      <c r="BP39" s="84">
        <v>1932</v>
      </c>
    </row>
    <row r="40" spans="2:68">
      <c r="B40" s="84">
        <v>1933</v>
      </c>
      <c r="C40" s="74">
        <v>2.3825731999999999</v>
      </c>
      <c r="D40" s="74">
        <v>1.2654223</v>
      </c>
      <c r="E40" s="74">
        <v>0</v>
      </c>
      <c r="F40" s="74">
        <v>2.2580645000000001</v>
      </c>
      <c r="G40" s="74">
        <v>1.6806722999999999</v>
      </c>
      <c r="H40" s="74">
        <v>3.2667877000000001</v>
      </c>
      <c r="I40" s="74">
        <v>3.9745628000000002</v>
      </c>
      <c r="J40" s="74">
        <v>9.1264667999999993</v>
      </c>
      <c r="K40" s="74">
        <v>18.103448</v>
      </c>
      <c r="L40" s="74">
        <v>38.998556000000001</v>
      </c>
      <c r="M40" s="74">
        <v>66.705675999999997</v>
      </c>
      <c r="N40" s="74">
        <v>110.69837</v>
      </c>
      <c r="O40" s="74">
        <v>212.2807</v>
      </c>
      <c r="P40" s="74">
        <v>347.40260000000001</v>
      </c>
      <c r="Q40" s="74">
        <v>572.07207000000005</v>
      </c>
      <c r="R40" s="74">
        <v>880.34187999999995</v>
      </c>
      <c r="S40" s="74">
        <v>1381.2950000000001</v>
      </c>
      <c r="T40" s="74">
        <v>1666.6667</v>
      </c>
      <c r="U40" s="74">
        <v>59.2498</v>
      </c>
      <c r="V40" s="74">
        <v>125.90528999999999</v>
      </c>
      <c r="X40" s="84">
        <v>1933</v>
      </c>
      <c r="Y40" s="74">
        <v>0.35688789999999998</v>
      </c>
      <c r="Z40" s="74">
        <v>0.64956150000000001</v>
      </c>
      <c r="AA40" s="74">
        <v>1.9524893999999999</v>
      </c>
      <c r="AB40" s="74">
        <v>2.3026315999999998</v>
      </c>
      <c r="AC40" s="74">
        <v>2.4552787999999999</v>
      </c>
      <c r="AD40" s="74">
        <v>3.1458906999999998</v>
      </c>
      <c r="AE40" s="74">
        <v>6.2421972999999999</v>
      </c>
      <c r="AF40" s="74">
        <v>14.437367</v>
      </c>
      <c r="AG40" s="74">
        <v>15.277172</v>
      </c>
      <c r="AH40" s="74">
        <v>49.270989999999998</v>
      </c>
      <c r="AI40" s="74">
        <v>95.561036000000001</v>
      </c>
      <c r="AJ40" s="74">
        <v>130.79848000000001</v>
      </c>
      <c r="AK40" s="74">
        <v>212.68989999999999</v>
      </c>
      <c r="AL40" s="74">
        <v>385.80930999999998</v>
      </c>
      <c r="AM40" s="74">
        <v>637.5</v>
      </c>
      <c r="AN40" s="74">
        <v>1049.3151</v>
      </c>
      <c r="AO40" s="74">
        <v>1602.5641000000001</v>
      </c>
      <c r="AP40" s="74">
        <v>2341.4634000000001</v>
      </c>
      <c r="AQ40" s="74">
        <v>72.302081000000001</v>
      </c>
      <c r="AR40" s="74">
        <v>150.99294</v>
      </c>
      <c r="AT40" s="84">
        <v>1933</v>
      </c>
      <c r="AU40" s="74">
        <v>1.3937282</v>
      </c>
      <c r="AV40" s="74">
        <v>0.96153849999999996</v>
      </c>
      <c r="AW40" s="74">
        <v>0.95754870000000003</v>
      </c>
      <c r="AX40" s="74">
        <v>2.2801303000000002</v>
      </c>
      <c r="AY40" s="74">
        <v>2.0597322</v>
      </c>
      <c r="AZ40" s="74">
        <v>3.208758</v>
      </c>
      <c r="BA40" s="74">
        <v>5.0823337999999998</v>
      </c>
      <c r="BB40" s="74">
        <v>11.812715000000001</v>
      </c>
      <c r="BC40" s="74">
        <v>16.699197999999999</v>
      </c>
      <c r="BD40" s="74">
        <v>44.023609999999998</v>
      </c>
      <c r="BE40" s="74">
        <v>80.756529999999998</v>
      </c>
      <c r="BF40" s="74">
        <v>120.63133999999999</v>
      </c>
      <c r="BG40" s="74">
        <v>212.48339999999999</v>
      </c>
      <c r="BH40" s="74">
        <v>366.37459000000001</v>
      </c>
      <c r="BI40" s="74">
        <v>604.13476000000003</v>
      </c>
      <c r="BJ40" s="74">
        <v>966.48045000000002</v>
      </c>
      <c r="BK40" s="74">
        <v>1498.3051</v>
      </c>
      <c r="BL40" s="74">
        <v>2056.3380000000002</v>
      </c>
      <c r="BM40" s="74">
        <v>65.673173000000006</v>
      </c>
      <c r="BN40" s="74">
        <v>139.24839</v>
      </c>
      <c r="BP40" s="84">
        <v>1933</v>
      </c>
    </row>
    <row r="41" spans="2:68">
      <c r="B41" s="84">
        <v>1934</v>
      </c>
      <c r="C41" s="74">
        <v>1.7624251</v>
      </c>
      <c r="D41" s="74">
        <v>0</v>
      </c>
      <c r="E41" s="74">
        <v>0.61900339999999998</v>
      </c>
      <c r="F41" s="74">
        <v>1.6366612</v>
      </c>
      <c r="G41" s="74">
        <v>3.6315615999999999</v>
      </c>
      <c r="H41" s="74">
        <v>4.9910873000000002</v>
      </c>
      <c r="I41" s="74">
        <v>6.2671367</v>
      </c>
      <c r="J41" s="74">
        <v>9.5652173999999999</v>
      </c>
      <c r="K41" s="74">
        <v>22.077922000000001</v>
      </c>
      <c r="L41" s="74">
        <v>35.211267999999997</v>
      </c>
      <c r="M41" s="74">
        <v>56.657223999999999</v>
      </c>
      <c r="N41" s="74">
        <v>123.73372000000001</v>
      </c>
      <c r="O41" s="74">
        <v>229.49388999999999</v>
      </c>
      <c r="P41" s="74">
        <v>372.99034999999998</v>
      </c>
      <c r="Q41" s="74">
        <v>557.83308999999997</v>
      </c>
      <c r="R41" s="74">
        <v>868.27957000000004</v>
      </c>
      <c r="S41" s="74">
        <v>1296.5517</v>
      </c>
      <c r="T41" s="74">
        <v>1704.9179999999999</v>
      </c>
      <c r="U41" s="74">
        <v>61.385905000000001</v>
      </c>
      <c r="V41" s="74">
        <v>126.20013</v>
      </c>
      <c r="X41" s="84">
        <v>1934</v>
      </c>
      <c r="Y41" s="74">
        <v>0.73691969999999996</v>
      </c>
      <c r="Z41" s="74">
        <v>0.65487879999999998</v>
      </c>
      <c r="AA41" s="74">
        <v>1.921845</v>
      </c>
      <c r="AB41" s="74">
        <v>2.0127473999999999</v>
      </c>
      <c r="AC41" s="74">
        <v>1.3633265000000001</v>
      </c>
      <c r="AD41" s="74">
        <v>3.0781070000000001</v>
      </c>
      <c r="AE41" s="74">
        <v>4.5738045999999999</v>
      </c>
      <c r="AF41" s="74">
        <v>9.8585512000000008</v>
      </c>
      <c r="AG41" s="74">
        <v>23.788927000000001</v>
      </c>
      <c r="AH41" s="74">
        <v>47.294002999999996</v>
      </c>
      <c r="AI41" s="74">
        <v>87.372831000000005</v>
      </c>
      <c r="AJ41" s="74">
        <v>113.41735</v>
      </c>
      <c r="AK41" s="74">
        <v>223.39490000000001</v>
      </c>
      <c r="AL41" s="74">
        <v>344.49243999999999</v>
      </c>
      <c r="AM41" s="74">
        <v>631.57894999999996</v>
      </c>
      <c r="AN41" s="74">
        <v>1046.0358000000001</v>
      </c>
      <c r="AO41" s="74">
        <v>1641.9753000000001</v>
      </c>
      <c r="AP41" s="74">
        <v>2011.9048</v>
      </c>
      <c r="AQ41" s="74">
        <v>71.450288999999998</v>
      </c>
      <c r="AR41" s="74">
        <v>144.38398000000001</v>
      </c>
      <c r="AT41" s="84">
        <v>1934</v>
      </c>
      <c r="AU41" s="74">
        <v>1.261034</v>
      </c>
      <c r="AV41" s="74">
        <v>0.3225286</v>
      </c>
      <c r="AW41" s="74">
        <v>1.2592475999999999</v>
      </c>
      <c r="AX41" s="74">
        <v>1.8223989</v>
      </c>
      <c r="AY41" s="74">
        <v>2.5155123000000001</v>
      </c>
      <c r="AZ41" s="74">
        <v>4.0710585000000004</v>
      </c>
      <c r="BA41" s="74">
        <v>5.4457443000000003</v>
      </c>
      <c r="BB41" s="74">
        <v>9.7129290000000008</v>
      </c>
      <c r="BC41" s="74">
        <v>22.933795</v>
      </c>
      <c r="BD41" s="74">
        <v>41.138483999999998</v>
      </c>
      <c r="BE41" s="74">
        <v>71.594877999999994</v>
      </c>
      <c r="BF41" s="74">
        <v>118.63786</v>
      </c>
      <c r="BG41" s="74">
        <v>226.45642000000001</v>
      </c>
      <c r="BH41" s="74">
        <v>358.79505</v>
      </c>
      <c r="BI41" s="74">
        <v>594.21365000000003</v>
      </c>
      <c r="BJ41" s="74">
        <v>959.37090000000001</v>
      </c>
      <c r="BK41" s="74">
        <v>1478.8273999999999</v>
      </c>
      <c r="BL41" s="74">
        <v>1882.7585999999999</v>
      </c>
      <c r="BM41" s="74">
        <v>66.343187</v>
      </c>
      <c r="BN41" s="74">
        <v>135.80515</v>
      </c>
      <c r="BP41" s="84">
        <v>1934</v>
      </c>
    </row>
    <row r="42" spans="2:68">
      <c r="B42" s="84">
        <v>1935</v>
      </c>
      <c r="C42" s="74">
        <v>3.9956410999999998</v>
      </c>
      <c r="D42" s="74">
        <v>1.6066838000000001</v>
      </c>
      <c r="E42" s="74">
        <v>0.92392980000000002</v>
      </c>
      <c r="F42" s="74">
        <v>1.6485327999999999</v>
      </c>
      <c r="G42" s="74">
        <v>2.6033192000000001</v>
      </c>
      <c r="H42" s="74">
        <v>3.5174112000000002</v>
      </c>
      <c r="I42" s="74">
        <v>5.4221534</v>
      </c>
      <c r="J42" s="74">
        <v>9.3816631000000008</v>
      </c>
      <c r="K42" s="74">
        <v>19.633507999999999</v>
      </c>
      <c r="L42" s="74">
        <v>39.116428999999997</v>
      </c>
      <c r="M42" s="74">
        <v>67.880795000000006</v>
      </c>
      <c r="N42" s="74">
        <v>109.33148</v>
      </c>
      <c r="O42" s="74">
        <v>224.15290999999999</v>
      </c>
      <c r="P42" s="74">
        <v>387.47345999999999</v>
      </c>
      <c r="Q42" s="74">
        <v>501.43266</v>
      </c>
      <c r="R42" s="74">
        <v>1002.5253</v>
      </c>
      <c r="S42" s="74">
        <v>1256.5789</v>
      </c>
      <c r="T42" s="74">
        <v>1634.9205999999999</v>
      </c>
      <c r="U42" s="74">
        <v>63.102952999999999</v>
      </c>
      <c r="V42" s="74">
        <v>126.70238000000001</v>
      </c>
      <c r="X42" s="84">
        <v>1935</v>
      </c>
      <c r="Y42" s="74">
        <v>2.6475038</v>
      </c>
      <c r="Z42" s="74">
        <v>2.3333333000000001</v>
      </c>
      <c r="AA42" s="74">
        <v>0.94786729999999997</v>
      </c>
      <c r="AB42" s="74">
        <v>2.0415106999999999</v>
      </c>
      <c r="AC42" s="74">
        <v>2.6595745000000002</v>
      </c>
      <c r="AD42" s="74">
        <v>5.6646526000000001</v>
      </c>
      <c r="AE42" s="74">
        <v>5.4076538999999997</v>
      </c>
      <c r="AF42" s="74">
        <v>8.0988916999999994</v>
      </c>
      <c r="AG42" s="74">
        <v>22.825151000000002</v>
      </c>
      <c r="AH42" s="74">
        <v>51.404093000000003</v>
      </c>
      <c r="AI42" s="74">
        <v>87.057457999999997</v>
      </c>
      <c r="AJ42" s="74">
        <v>134.3817</v>
      </c>
      <c r="AK42" s="74">
        <v>230.90278000000001</v>
      </c>
      <c r="AL42" s="74">
        <v>434.46089000000001</v>
      </c>
      <c r="AM42" s="74">
        <v>631.57894999999996</v>
      </c>
      <c r="AN42" s="74">
        <v>1014.2857</v>
      </c>
      <c r="AO42" s="74">
        <v>1575.5814</v>
      </c>
      <c r="AP42" s="74">
        <v>2011.6279</v>
      </c>
      <c r="AQ42" s="74">
        <v>77.083145000000002</v>
      </c>
      <c r="AR42" s="74">
        <v>147.54478</v>
      </c>
      <c r="AT42" s="84">
        <v>1935</v>
      </c>
      <c r="AU42" s="74">
        <v>3.3351861999999999</v>
      </c>
      <c r="AV42" s="74">
        <v>1.9633508</v>
      </c>
      <c r="AW42" s="74">
        <v>0.93574550000000001</v>
      </c>
      <c r="AX42" s="74">
        <v>1.8419289999999999</v>
      </c>
      <c r="AY42" s="74">
        <v>2.6311461999999999</v>
      </c>
      <c r="AZ42" s="74">
        <v>4.5529048000000003</v>
      </c>
      <c r="BA42" s="74">
        <v>5.4151625000000001</v>
      </c>
      <c r="BB42" s="74">
        <v>8.7401406999999995</v>
      </c>
      <c r="BC42" s="74">
        <v>21.239705000000001</v>
      </c>
      <c r="BD42" s="74">
        <v>45.156762000000001</v>
      </c>
      <c r="BE42" s="74">
        <v>77.227722999999997</v>
      </c>
      <c r="BF42" s="74">
        <v>121.69311999999999</v>
      </c>
      <c r="BG42" s="74">
        <v>227.52931000000001</v>
      </c>
      <c r="BH42" s="74">
        <v>411.01695000000001</v>
      </c>
      <c r="BI42" s="74">
        <v>565.84659999999997</v>
      </c>
      <c r="BJ42" s="74">
        <v>1008.5784</v>
      </c>
      <c r="BK42" s="74">
        <v>1425.9259</v>
      </c>
      <c r="BL42" s="74">
        <v>1852.3489999999999</v>
      </c>
      <c r="BM42" s="74">
        <v>69.994945000000001</v>
      </c>
      <c r="BN42" s="74">
        <v>137.63928000000001</v>
      </c>
      <c r="BP42" s="84">
        <v>1935</v>
      </c>
    </row>
    <row r="43" spans="2:68">
      <c r="B43" s="84">
        <v>1936</v>
      </c>
      <c r="C43" s="74">
        <v>2.5906736000000001</v>
      </c>
      <c r="D43" s="74">
        <v>1.3033561</v>
      </c>
      <c r="E43" s="74">
        <v>1.5566625000000001</v>
      </c>
      <c r="F43" s="74">
        <v>2.9145078</v>
      </c>
      <c r="G43" s="74">
        <v>1.2949174000000001</v>
      </c>
      <c r="H43" s="74">
        <v>1.3937282</v>
      </c>
      <c r="I43" s="74">
        <v>1.9054878</v>
      </c>
      <c r="J43" s="74">
        <v>7.1189280000000004</v>
      </c>
      <c r="K43" s="74">
        <v>20.210896000000002</v>
      </c>
      <c r="L43" s="74">
        <v>41.704442</v>
      </c>
      <c r="M43" s="74">
        <v>73.157612</v>
      </c>
      <c r="N43" s="74">
        <v>116.02951</v>
      </c>
      <c r="O43" s="74">
        <v>207.75862000000001</v>
      </c>
      <c r="P43" s="74">
        <v>366.98212000000001</v>
      </c>
      <c r="Q43" s="74">
        <v>604.81586000000004</v>
      </c>
      <c r="R43" s="74">
        <v>851.67463999999995</v>
      </c>
      <c r="S43" s="74">
        <v>1243.9023999999999</v>
      </c>
      <c r="T43" s="74">
        <v>1646.1538</v>
      </c>
      <c r="U43" s="74">
        <v>63.661250000000003</v>
      </c>
      <c r="V43" s="74">
        <v>124.85354</v>
      </c>
      <c r="X43" s="84">
        <v>1936</v>
      </c>
      <c r="Y43" s="74">
        <v>3.0828516000000001</v>
      </c>
      <c r="Z43" s="74">
        <v>1.35318</v>
      </c>
      <c r="AA43" s="74">
        <v>0.31816739999999999</v>
      </c>
      <c r="AB43" s="74">
        <v>1.0056989999999999</v>
      </c>
      <c r="AC43" s="74">
        <v>3.6219953999999999</v>
      </c>
      <c r="AD43" s="74">
        <v>2.9563931999999999</v>
      </c>
      <c r="AE43" s="74">
        <v>4.1390728000000001</v>
      </c>
      <c r="AF43" s="74">
        <v>10.651896000000001</v>
      </c>
      <c r="AG43" s="74">
        <v>27.050236000000002</v>
      </c>
      <c r="AH43" s="74">
        <v>51.258155000000002</v>
      </c>
      <c r="AI43" s="74">
        <v>90.398651999999998</v>
      </c>
      <c r="AJ43" s="74">
        <v>149.65517</v>
      </c>
      <c r="AK43" s="74">
        <v>241.02564000000001</v>
      </c>
      <c r="AL43" s="74">
        <v>382.23140000000001</v>
      </c>
      <c r="AM43" s="74">
        <v>643.46591000000001</v>
      </c>
      <c r="AN43" s="74">
        <v>1118.1818000000001</v>
      </c>
      <c r="AO43" s="74">
        <v>1654.2553</v>
      </c>
      <c r="AP43" s="74">
        <v>2022.9884999999999</v>
      </c>
      <c r="AQ43" s="74">
        <v>80.876637000000002</v>
      </c>
      <c r="AR43" s="74">
        <v>151.94273999999999</v>
      </c>
      <c r="AT43" s="84">
        <v>1936</v>
      </c>
      <c r="AU43" s="74">
        <v>2.8317915999999999</v>
      </c>
      <c r="AV43" s="74">
        <v>1.3278007999999999</v>
      </c>
      <c r="AW43" s="74">
        <v>0.94413849999999999</v>
      </c>
      <c r="AX43" s="74">
        <v>1.9766101</v>
      </c>
      <c r="AY43" s="74">
        <v>2.4485798000000001</v>
      </c>
      <c r="AZ43" s="74">
        <v>2.1520803000000002</v>
      </c>
      <c r="BA43" s="74">
        <v>2.9761905</v>
      </c>
      <c r="BB43" s="74">
        <v>8.8701162</v>
      </c>
      <c r="BC43" s="74">
        <v>23.669924000000002</v>
      </c>
      <c r="BD43" s="74">
        <v>46.415441000000001</v>
      </c>
      <c r="BE43" s="74">
        <v>81.593406999999999</v>
      </c>
      <c r="BF43" s="74">
        <v>132.60795999999999</v>
      </c>
      <c r="BG43" s="74">
        <v>224.46351999999999</v>
      </c>
      <c r="BH43" s="74">
        <v>374.67430999999999</v>
      </c>
      <c r="BI43" s="74">
        <v>624.11347999999998</v>
      </c>
      <c r="BJ43" s="74">
        <v>988.34499000000005</v>
      </c>
      <c r="BK43" s="74">
        <v>1463.0681999999999</v>
      </c>
      <c r="BL43" s="74">
        <v>1861.8421000000001</v>
      </c>
      <c r="BM43" s="74">
        <v>72.155670999999998</v>
      </c>
      <c r="BN43" s="74">
        <v>139.07257000000001</v>
      </c>
      <c r="BP43" s="84">
        <v>1936</v>
      </c>
    </row>
    <row r="44" spans="2:68">
      <c r="B44" s="84">
        <v>1937</v>
      </c>
      <c r="C44" s="74">
        <v>2.1969973999999999</v>
      </c>
      <c r="D44" s="74">
        <v>0.66777960000000003</v>
      </c>
      <c r="E44" s="74">
        <v>0.94756790000000002</v>
      </c>
      <c r="F44" s="74">
        <v>1.9157088</v>
      </c>
      <c r="G44" s="74">
        <v>2.9051000999999999</v>
      </c>
      <c r="H44" s="74">
        <v>2.4063251999999999</v>
      </c>
      <c r="I44" s="74">
        <v>4.1260314999999999</v>
      </c>
      <c r="J44" s="74">
        <v>13.114754</v>
      </c>
      <c r="K44" s="74">
        <v>20.044543000000001</v>
      </c>
      <c r="L44" s="74">
        <v>33.527045000000001</v>
      </c>
      <c r="M44" s="74">
        <v>64.364206999999993</v>
      </c>
      <c r="N44" s="74">
        <v>117.79935</v>
      </c>
      <c r="O44" s="74">
        <v>232.14286000000001</v>
      </c>
      <c r="P44" s="74">
        <v>336.79834</v>
      </c>
      <c r="Q44" s="74">
        <v>531.64557000000002</v>
      </c>
      <c r="R44" s="74">
        <v>967.66744000000006</v>
      </c>
      <c r="S44" s="74">
        <v>1235.9550999999999</v>
      </c>
      <c r="T44" s="74">
        <v>1796.875</v>
      </c>
      <c r="U44" s="74">
        <v>64.452730000000003</v>
      </c>
      <c r="V44" s="74">
        <v>126.99155</v>
      </c>
      <c r="X44" s="84">
        <v>1937</v>
      </c>
      <c r="Y44" s="74">
        <v>3.0429821000000001</v>
      </c>
      <c r="Z44" s="74">
        <v>0.69589420000000002</v>
      </c>
      <c r="AA44" s="74">
        <v>0.96525099999999997</v>
      </c>
      <c r="AB44" s="74">
        <v>3.6423841000000001</v>
      </c>
      <c r="AC44" s="74">
        <v>3.2797638999999998</v>
      </c>
      <c r="AD44" s="74">
        <v>4.6965317999999998</v>
      </c>
      <c r="AE44" s="74">
        <v>6.5386186999999998</v>
      </c>
      <c r="AF44" s="74">
        <v>12.319456000000001</v>
      </c>
      <c r="AG44" s="74">
        <v>34.647033</v>
      </c>
      <c r="AH44" s="74">
        <v>49.590536999999998</v>
      </c>
      <c r="AI44" s="74">
        <v>96.686582999999999</v>
      </c>
      <c r="AJ44" s="74">
        <v>144.57029</v>
      </c>
      <c r="AK44" s="74">
        <v>252.51678000000001</v>
      </c>
      <c r="AL44" s="74">
        <v>391.30435</v>
      </c>
      <c r="AM44" s="74">
        <v>681.37931000000003</v>
      </c>
      <c r="AN44" s="74">
        <v>1041.5754999999999</v>
      </c>
      <c r="AO44" s="74">
        <v>1463.7681</v>
      </c>
      <c r="AP44" s="74">
        <v>2000</v>
      </c>
      <c r="AQ44" s="74">
        <v>83.390112000000002</v>
      </c>
      <c r="AR44" s="74">
        <v>149.6053</v>
      </c>
      <c r="AT44" s="84">
        <v>1937</v>
      </c>
      <c r="AU44" s="74">
        <v>2.6119403000000001</v>
      </c>
      <c r="AV44" s="74">
        <v>0.68154709999999996</v>
      </c>
      <c r="AW44" s="74">
        <v>0.9563277</v>
      </c>
      <c r="AX44" s="74">
        <v>2.7633290000000001</v>
      </c>
      <c r="AY44" s="74">
        <v>3.0909387000000001</v>
      </c>
      <c r="AZ44" s="74">
        <v>3.5229875000000002</v>
      </c>
      <c r="BA44" s="74">
        <v>5.2806571</v>
      </c>
      <c r="BB44" s="74">
        <v>12.724239000000001</v>
      </c>
      <c r="BC44" s="74">
        <v>27.448397</v>
      </c>
      <c r="BD44" s="74">
        <v>41.488162000000003</v>
      </c>
      <c r="BE44" s="74">
        <v>80.223881000000006</v>
      </c>
      <c r="BF44" s="74">
        <v>130.99145999999999</v>
      </c>
      <c r="BG44" s="74">
        <v>242.39865</v>
      </c>
      <c r="BH44" s="74">
        <v>364.42849999999999</v>
      </c>
      <c r="BI44" s="74">
        <v>607.24234000000001</v>
      </c>
      <c r="BJ44" s="74">
        <v>1005.6180000000001</v>
      </c>
      <c r="BK44" s="74">
        <v>1358.4416000000001</v>
      </c>
      <c r="BL44" s="74">
        <v>1915.0327</v>
      </c>
      <c r="BM44" s="74">
        <v>73.804787000000005</v>
      </c>
      <c r="BN44" s="74">
        <v>138.70331999999999</v>
      </c>
      <c r="BP44" s="84">
        <v>1937</v>
      </c>
    </row>
    <row r="45" spans="2:68">
      <c r="B45" s="84">
        <v>1938</v>
      </c>
      <c r="C45" s="74">
        <v>3.9596832000000002</v>
      </c>
      <c r="D45" s="74">
        <v>1.0341262</v>
      </c>
      <c r="E45" s="74">
        <v>2.8662420000000002</v>
      </c>
      <c r="F45" s="74">
        <v>3.1357792</v>
      </c>
      <c r="G45" s="74">
        <v>2.9220779000000001</v>
      </c>
      <c r="H45" s="74">
        <v>2.7045300999999999</v>
      </c>
      <c r="I45" s="74">
        <v>4.4020542999999996</v>
      </c>
      <c r="J45" s="74">
        <v>11.707711</v>
      </c>
      <c r="K45" s="74">
        <v>12.917595</v>
      </c>
      <c r="L45" s="74">
        <v>38.770052999999997</v>
      </c>
      <c r="M45" s="74">
        <v>63.797468000000002</v>
      </c>
      <c r="N45" s="74">
        <v>123.34802000000001</v>
      </c>
      <c r="O45" s="74">
        <v>214.58161000000001</v>
      </c>
      <c r="P45" s="74">
        <v>354.40415000000002</v>
      </c>
      <c r="Q45" s="74">
        <v>626.90706999999998</v>
      </c>
      <c r="R45" s="74">
        <v>951.11111000000005</v>
      </c>
      <c r="S45" s="74">
        <v>1281.25</v>
      </c>
      <c r="T45" s="74">
        <v>1800</v>
      </c>
      <c r="U45" s="74">
        <v>68.047675999999996</v>
      </c>
      <c r="V45" s="74">
        <v>130.73969</v>
      </c>
      <c r="X45" s="84">
        <v>1938</v>
      </c>
      <c r="Y45" s="74">
        <v>2.9917726</v>
      </c>
      <c r="Z45" s="74">
        <v>0</v>
      </c>
      <c r="AA45" s="74">
        <v>0.97276260000000003</v>
      </c>
      <c r="AB45" s="74">
        <v>1.6254876</v>
      </c>
      <c r="AC45" s="74">
        <v>2.3094687999999999</v>
      </c>
      <c r="AD45" s="74">
        <v>3.8965638999999999</v>
      </c>
      <c r="AE45" s="74">
        <v>7.9808459999999997</v>
      </c>
      <c r="AF45" s="74">
        <v>11.440678</v>
      </c>
      <c r="AG45" s="74">
        <v>25.674499999999998</v>
      </c>
      <c r="AH45" s="74">
        <v>48.539326000000003</v>
      </c>
      <c r="AI45" s="74">
        <v>102.34987</v>
      </c>
      <c r="AJ45" s="74">
        <v>144.70284000000001</v>
      </c>
      <c r="AK45" s="74">
        <v>240.39248000000001</v>
      </c>
      <c r="AL45" s="74">
        <v>396.39640000000003</v>
      </c>
      <c r="AM45" s="74">
        <v>683.93093999999996</v>
      </c>
      <c r="AN45" s="74">
        <v>1088.4211</v>
      </c>
      <c r="AO45" s="74">
        <v>1610.6195</v>
      </c>
      <c r="AP45" s="74">
        <v>2255.5556000000001</v>
      </c>
      <c r="AQ45" s="74">
        <v>86.756248999999997</v>
      </c>
      <c r="AR45" s="74">
        <v>155.95187000000001</v>
      </c>
      <c r="AT45" s="84">
        <v>1938</v>
      </c>
      <c r="AU45" s="74">
        <v>3.4849595999999998</v>
      </c>
      <c r="AV45" s="74">
        <v>0.52826200000000001</v>
      </c>
      <c r="AW45" s="74">
        <v>1.9280206</v>
      </c>
      <c r="AX45" s="74">
        <v>2.3942538</v>
      </c>
      <c r="AY45" s="74">
        <v>2.6182294000000002</v>
      </c>
      <c r="AZ45" s="74">
        <v>3.2866285999999998</v>
      </c>
      <c r="BA45" s="74">
        <v>6.1162080000000003</v>
      </c>
      <c r="BB45" s="74">
        <v>11.577424000000001</v>
      </c>
      <c r="BC45" s="74">
        <v>19.370460000000001</v>
      </c>
      <c r="BD45" s="74">
        <v>43.633923000000003</v>
      </c>
      <c r="BE45" s="74">
        <v>82.776349999999994</v>
      </c>
      <c r="BF45" s="74">
        <v>133.88587999999999</v>
      </c>
      <c r="BG45" s="74">
        <v>227.57202000000001</v>
      </c>
      <c r="BH45" s="74">
        <v>375.76375000000002</v>
      </c>
      <c r="BI45" s="74">
        <v>656.03799000000004</v>
      </c>
      <c r="BJ45" s="74">
        <v>1021.6215999999999</v>
      </c>
      <c r="BK45" s="74">
        <v>1459.3300999999999</v>
      </c>
      <c r="BL45" s="74">
        <v>2064.5160999999998</v>
      </c>
      <c r="BM45" s="74">
        <v>77.291044999999997</v>
      </c>
      <c r="BN45" s="74">
        <v>144.13552000000001</v>
      </c>
      <c r="BP45" s="84">
        <v>1938</v>
      </c>
    </row>
    <row r="46" spans="2:68">
      <c r="B46" s="84">
        <v>1939</v>
      </c>
      <c r="C46" s="74">
        <v>1.7568516999999999</v>
      </c>
      <c r="D46" s="74">
        <v>0.35587190000000002</v>
      </c>
      <c r="E46" s="74">
        <v>0.63877360000000005</v>
      </c>
      <c r="F46" s="74">
        <v>1.2364759999999999</v>
      </c>
      <c r="G46" s="74">
        <v>1.9756338</v>
      </c>
      <c r="H46" s="74">
        <v>5.3015242000000002</v>
      </c>
      <c r="I46" s="74">
        <v>3.9483130000000002</v>
      </c>
      <c r="J46" s="74">
        <v>8.3234244999999998</v>
      </c>
      <c r="K46" s="74">
        <v>18.641811000000001</v>
      </c>
      <c r="L46" s="74">
        <v>33.958891999999999</v>
      </c>
      <c r="M46" s="74">
        <v>72.906403999999995</v>
      </c>
      <c r="N46" s="74">
        <v>113.74696</v>
      </c>
      <c r="O46" s="74">
        <v>201.45043999999999</v>
      </c>
      <c r="P46" s="74">
        <v>369.98971999999998</v>
      </c>
      <c r="Q46" s="74">
        <v>585.39945</v>
      </c>
      <c r="R46" s="74">
        <v>980.56155999999999</v>
      </c>
      <c r="S46" s="74">
        <v>1227.7228</v>
      </c>
      <c r="T46" s="74">
        <v>2151.5151999999998</v>
      </c>
      <c r="U46" s="74">
        <v>68.082447999999999</v>
      </c>
      <c r="V46" s="74">
        <v>133.60802000000001</v>
      </c>
      <c r="X46" s="84">
        <v>1939</v>
      </c>
      <c r="Y46" s="74">
        <v>2.1865888999999998</v>
      </c>
      <c r="Z46" s="74">
        <v>1.8545993999999999</v>
      </c>
      <c r="AA46" s="74">
        <v>0.65316790000000002</v>
      </c>
      <c r="AB46" s="74">
        <v>2.8744809999999998</v>
      </c>
      <c r="AC46" s="74">
        <v>0.67181729999999995</v>
      </c>
      <c r="AD46" s="74">
        <v>5.1440329</v>
      </c>
      <c r="AE46" s="74">
        <v>5.0563982999999997</v>
      </c>
      <c r="AF46" s="74">
        <v>13.924051</v>
      </c>
      <c r="AG46" s="74">
        <v>29.308835999999999</v>
      </c>
      <c r="AH46" s="74">
        <v>54.222222000000002</v>
      </c>
      <c r="AI46" s="74">
        <v>90.909091000000004</v>
      </c>
      <c r="AJ46" s="74">
        <v>132.58286000000001</v>
      </c>
      <c r="AK46" s="74">
        <v>215.25020000000001</v>
      </c>
      <c r="AL46" s="74">
        <v>419.13215000000002</v>
      </c>
      <c r="AM46" s="74">
        <v>614.98707999999999</v>
      </c>
      <c r="AN46" s="74">
        <v>1105.2632000000001</v>
      </c>
      <c r="AO46" s="74">
        <v>1576.7635</v>
      </c>
      <c r="AP46" s="74">
        <v>2532.6087000000002</v>
      </c>
      <c r="AQ46" s="74">
        <v>86.980497</v>
      </c>
      <c r="AR46" s="74">
        <v>156.44911999999999</v>
      </c>
      <c r="AT46" s="84">
        <v>1939</v>
      </c>
      <c r="AU46" s="74">
        <v>1.9677996</v>
      </c>
      <c r="AV46" s="74">
        <v>1.0897203</v>
      </c>
      <c r="AW46" s="74">
        <v>0.64589050000000003</v>
      </c>
      <c r="AX46" s="74">
        <v>2.0420986000000001</v>
      </c>
      <c r="AY46" s="74">
        <v>1.3302295</v>
      </c>
      <c r="AZ46" s="74">
        <v>5.2241321000000003</v>
      </c>
      <c r="BA46" s="74">
        <v>4.4801194999999998</v>
      </c>
      <c r="BB46" s="74">
        <v>11.036174000000001</v>
      </c>
      <c r="BC46" s="74">
        <v>24.014099999999999</v>
      </c>
      <c r="BD46" s="74">
        <v>44.117646999999998</v>
      </c>
      <c r="BE46" s="74">
        <v>81.795511000000005</v>
      </c>
      <c r="BF46" s="74">
        <v>123.03422999999999</v>
      </c>
      <c r="BG46" s="74">
        <v>208.4</v>
      </c>
      <c r="BH46" s="74">
        <v>395.06794000000002</v>
      </c>
      <c r="BI46" s="74">
        <v>600.66666999999995</v>
      </c>
      <c r="BJ46" s="74">
        <v>1044.9321</v>
      </c>
      <c r="BK46" s="74">
        <v>1417.6071999999999</v>
      </c>
      <c r="BL46" s="74">
        <v>2373.4177</v>
      </c>
      <c r="BM46" s="74">
        <v>77.427595999999994</v>
      </c>
      <c r="BN46" s="74">
        <v>145.78809999999999</v>
      </c>
      <c r="BP46" s="84">
        <v>1939</v>
      </c>
    </row>
    <row r="47" spans="2:68">
      <c r="B47" s="85">
        <v>1940</v>
      </c>
      <c r="C47" s="74">
        <v>2.7416038</v>
      </c>
      <c r="D47" s="74">
        <v>0.73179660000000002</v>
      </c>
      <c r="E47" s="74">
        <v>0.64557779999999998</v>
      </c>
      <c r="F47" s="74">
        <v>0.92392980000000002</v>
      </c>
      <c r="G47" s="74">
        <v>2.3163467999999998</v>
      </c>
      <c r="H47" s="74">
        <v>3.5865667000000001</v>
      </c>
      <c r="I47" s="74">
        <v>4.2342978000000002</v>
      </c>
      <c r="J47" s="74">
        <v>10.538641999999999</v>
      </c>
      <c r="K47" s="74">
        <v>22.530328999999998</v>
      </c>
      <c r="L47" s="74">
        <v>36.870503999999997</v>
      </c>
      <c r="M47" s="74">
        <v>73.076922999999994</v>
      </c>
      <c r="N47" s="74">
        <v>142.60355000000001</v>
      </c>
      <c r="O47" s="74">
        <v>210.52632</v>
      </c>
      <c r="P47" s="74">
        <v>378.32310999999999</v>
      </c>
      <c r="Q47" s="74">
        <v>505.43477999999999</v>
      </c>
      <c r="R47" s="74">
        <v>963.90657999999996</v>
      </c>
      <c r="S47" s="74">
        <v>1202.7650000000001</v>
      </c>
      <c r="T47" s="74">
        <v>2043.4783</v>
      </c>
      <c r="U47" s="74">
        <v>69.487425000000002</v>
      </c>
      <c r="V47" s="74">
        <v>131.48117999999999</v>
      </c>
      <c r="X47" s="85">
        <v>1940</v>
      </c>
      <c r="Y47" s="74">
        <v>1.0691375999999999</v>
      </c>
      <c r="Z47" s="74">
        <v>0.76016720000000004</v>
      </c>
      <c r="AA47" s="74">
        <v>0.66423120000000002</v>
      </c>
      <c r="AB47" s="74">
        <v>1.5738118000000001</v>
      </c>
      <c r="AC47" s="74">
        <v>0.67957869999999998</v>
      </c>
      <c r="AD47" s="74">
        <v>3.3333333000000001</v>
      </c>
      <c r="AE47" s="74">
        <v>4.1841004000000002</v>
      </c>
      <c r="AF47" s="74">
        <v>13.451029999999999</v>
      </c>
      <c r="AG47" s="74">
        <v>26.384083</v>
      </c>
      <c r="AH47" s="74">
        <v>49.823633000000001</v>
      </c>
      <c r="AI47" s="74">
        <v>93.366093000000006</v>
      </c>
      <c r="AJ47" s="74">
        <v>141.99395999999999</v>
      </c>
      <c r="AK47" s="74">
        <v>229.65779000000001</v>
      </c>
      <c r="AL47" s="74">
        <v>389.69873999999999</v>
      </c>
      <c r="AM47" s="74">
        <v>636.93466999999998</v>
      </c>
      <c r="AN47" s="74">
        <v>1112.2047</v>
      </c>
      <c r="AO47" s="74">
        <v>1463.3205</v>
      </c>
      <c r="AP47" s="74">
        <v>2354.1667000000002</v>
      </c>
      <c r="AQ47" s="74">
        <v>87.405664000000002</v>
      </c>
      <c r="AR47" s="74">
        <v>152.21530000000001</v>
      </c>
      <c r="AT47" s="85">
        <v>1940</v>
      </c>
      <c r="AU47" s="74">
        <v>1.9217331</v>
      </c>
      <c r="AV47" s="74">
        <v>0.74571220000000005</v>
      </c>
      <c r="AW47" s="74">
        <v>0.65477160000000001</v>
      </c>
      <c r="AX47" s="74">
        <v>1.24533</v>
      </c>
      <c r="AY47" s="74">
        <v>1.5088013</v>
      </c>
      <c r="AZ47" s="74">
        <v>3.4613483</v>
      </c>
      <c r="BA47" s="74">
        <v>4.2101408999999999</v>
      </c>
      <c r="BB47" s="74">
        <v>11.940903</v>
      </c>
      <c r="BC47" s="74">
        <v>24.458874000000002</v>
      </c>
      <c r="BD47" s="74">
        <v>43.410508</v>
      </c>
      <c r="BE47" s="74">
        <v>83.110570999999993</v>
      </c>
      <c r="BF47" s="74">
        <v>142.30194</v>
      </c>
      <c r="BG47" s="74">
        <v>220.17644999999999</v>
      </c>
      <c r="BH47" s="74">
        <v>384.15546000000001</v>
      </c>
      <c r="BI47" s="74">
        <v>573.75978999999995</v>
      </c>
      <c r="BJ47" s="74">
        <v>1040.8579999999999</v>
      </c>
      <c r="BK47" s="74">
        <v>1344.5378000000001</v>
      </c>
      <c r="BL47" s="74">
        <v>2224.2424000000001</v>
      </c>
      <c r="BM47" s="74">
        <v>78.357838000000001</v>
      </c>
      <c r="BN47" s="74">
        <v>142.55412999999999</v>
      </c>
      <c r="BP47" s="85">
        <v>1940</v>
      </c>
    </row>
    <row r="48" spans="2:68">
      <c r="B48" s="85">
        <v>1941</v>
      </c>
      <c r="C48" s="74">
        <v>1.0003333999999999</v>
      </c>
      <c r="D48" s="74">
        <v>0.74294210000000005</v>
      </c>
      <c r="E48" s="74">
        <v>0.6533812</v>
      </c>
      <c r="F48" s="74">
        <v>2.1834061</v>
      </c>
      <c r="G48" s="74">
        <v>0.97624469999999997</v>
      </c>
      <c r="H48" s="74">
        <v>5.203252</v>
      </c>
      <c r="I48" s="74">
        <v>4.5391060999999997</v>
      </c>
      <c r="J48" s="74">
        <v>10.752687999999999</v>
      </c>
      <c r="K48" s="74">
        <v>12.733447</v>
      </c>
      <c r="L48" s="74">
        <v>42.553190999999998</v>
      </c>
      <c r="M48" s="74">
        <v>78.486998</v>
      </c>
      <c r="N48" s="74">
        <v>134.29395</v>
      </c>
      <c r="O48" s="74">
        <v>234.89932999999999</v>
      </c>
      <c r="P48" s="74">
        <v>352.64228000000003</v>
      </c>
      <c r="Q48" s="74">
        <v>578.31325000000004</v>
      </c>
      <c r="R48" s="74">
        <v>899.58159000000001</v>
      </c>
      <c r="S48" s="74">
        <v>1229.4372000000001</v>
      </c>
      <c r="T48" s="74">
        <v>2000</v>
      </c>
      <c r="U48" s="74">
        <v>71.279117999999997</v>
      </c>
      <c r="V48" s="74">
        <v>131.76813999999999</v>
      </c>
      <c r="X48" s="85">
        <v>1941</v>
      </c>
      <c r="Y48" s="74">
        <v>1.0391410000000001</v>
      </c>
      <c r="Z48" s="74">
        <v>1.5455951000000001</v>
      </c>
      <c r="AA48" s="74">
        <v>0.67294750000000003</v>
      </c>
      <c r="AB48" s="74">
        <v>1.2666244</v>
      </c>
      <c r="AC48" s="74">
        <v>2.0060180999999999</v>
      </c>
      <c r="AD48" s="74">
        <v>3.9512676999999998</v>
      </c>
      <c r="AE48" s="74">
        <v>5.1928783000000003</v>
      </c>
      <c r="AF48" s="74">
        <v>7.9265749000000003</v>
      </c>
      <c r="AG48" s="74">
        <v>24.117139999999999</v>
      </c>
      <c r="AH48" s="74">
        <v>59.596845000000002</v>
      </c>
      <c r="AI48" s="74">
        <v>105.18732</v>
      </c>
      <c r="AJ48" s="74">
        <v>161.40351000000001</v>
      </c>
      <c r="AK48" s="74">
        <v>257.68668000000002</v>
      </c>
      <c r="AL48" s="74">
        <v>416.42788999999999</v>
      </c>
      <c r="AM48" s="74">
        <v>685.43452000000002</v>
      </c>
      <c r="AN48" s="74">
        <v>1086.0420999999999</v>
      </c>
      <c r="AO48" s="74">
        <v>1638.6860999999999</v>
      </c>
      <c r="AP48" s="74">
        <v>2723.8094999999998</v>
      </c>
      <c r="AQ48" s="74">
        <v>96.499688000000006</v>
      </c>
      <c r="AR48" s="74">
        <v>165.39767000000001</v>
      </c>
      <c r="AT48" s="85">
        <v>1941</v>
      </c>
      <c r="AU48" s="74">
        <v>1.0193680000000001</v>
      </c>
      <c r="AV48" s="74">
        <v>1.1363635999999999</v>
      </c>
      <c r="AW48" s="74">
        <v>0.6630201</v>
      </c>
      <c r="AX48" s="74">
        <v>1.7284727</v>
      </c>
      <c r="AY48" s="74">
        <v>1.4841689</v>
      </c>
      <c r="AZ48" s="74">
        <v>4.5811517999999998</v>
      </c>
      <c r="BA48" s="74">
        <v>4.8561151000000002</v>
      </c>
      <c r="BB48" s="74">
        <v>9.3981203999999998</v>
      </c>
      <c r="BC48" s="74">
        <v>18.383925000000001</v>
      </c>
      <c r="BD48" s="74">
        <v>51.213538</v>
      </c>
      <c r="BE48" s="74">
        <v>91.732190000000003</v>
      </c>
      <c r="BF48" s="74">
        <v>147.75036</v>
      </c>
      <c r="BG48" s="74">
        <v>246.39823000000001</v>
      </c>
      <c r="BH48" s="74">
        <v>385.52436999999998</v>
      </c>
      <c r="BI48" s="74">
        <v>634.27110000000005</v>
      </c>
      <c r="BJ48" s="74">
        <v>997.00300000000004</v>
      </c>
      <c r="BK48" s="74">
        <v>1451.4851000000001</v>
      </c>
      <c r="BL48" s="74">
        <v>2422.2222000000002</v>
      </c>
      <c r="BM48" s="74">
        <v>83.784582</v>
      </c>
      <c r="BN48" s="74">
        <v>149.93101999999999</v>
      </c>
      <c r="BP48" s="85">
        <v>1941</v>
      </c>
    </row>
    <row r="49" spans="2:68">
      <c r="B49" s="85">
        <v>1942</v>
      </c>
      <c r="C49" s="74">
        <v>2.5715203999999998</v>
      </c>
      <c r="D49" s="74">
        <v>0.73367570000000004</v>
      </c>
      <c r="E49" s="74">
        <v>0.3340013</v>
      </c>
      <c r="F49" s="74">
        <v>1.5878057000000001</v>
      </c>
      <c r="G49" s="74">
        <v>1.6149871</v>
      </c>
      <c r="H49" s="74">
        <v>2.9402156000000002</v>
      </c>
      <c r="I49" s="74">
        <v>5.5191445000000003</v>
      </c>
      <c r="J49" s="74">
        <v>5.6732224000000002</v>
      </c>
      <c r="K49" s="74">
        <v>22.397345000000001</v>
      </c>
      <c r="L49" s="74">
        <v>47.597254</v>
      </c>
      <c r="M49" s="74">
        <v>82.867784</v>
      </c>
      <c r="N49" s="74">
        <v>137.33184</v>
      </c>
      <c r="O49" s="74">
        <v>243.69141999999999</v>
      </c>
      <c r="P49" s="74">
        <v>352.76382000000001</v>
      </c>
      <c r="Q49" s="74">
        <v>626.32979</v>
      </c>
      <c r="R49" s="74">
        <v>1041.7537</v>
      </c>
      <c r="S49" s="74">
        <v>1388.1857</v>
      </c>
      <c r="T49" s="74">
        <v>1974.6835000000001</v>
      </c>
      <c r="U49" s="74">
        <v>77.095498000000006</v>
      </c>
      <c r="V49" s="74">
        <v>141.02276000000001</v>
      </c>
      <c r="X49" s="85">
        <v>1942</v>
      </c>
      <c r="Y49" s="74">
        <v>2.6746907000000002</v>
      </c>
      <c r="Z49" s="74">
        <v>0.76103500000000002</v>
      </c>
      <c r="AA49" s="74">
        <v>1.7301038</v>
      </c>
      <c r="AB49" s="74">
        <v>0.64020489999999997</v>
      </c>
      <c r="AC49" s="74">
        <v>0.6598482</v>
      </c>
      <c r="AD49" s="74">
        <v>5.8881256000000004</v>
      </c>
      <c r="AE49" s="74">
        <v>7.5894471000000001</v>
      </c>
      <c r="AF49" s="74">
        <v>12.731006000000001</v>
      </c>
      <c r="AG49" s="74">
        <v>25.706941</v>
      </c>
      <c r="AH49" s="74">
        <v>61.287478</v>
      </c>
      <c r="AI49" s="74">
        <v>113.34895</v>
      </c>
      <c r="AJ49" s="74">
        <v>172.70668000000001</v>
      </c>
      <c r="AK49" s="74">
        <v>251.59011000000001</v>
      </c>
      <c r="AL49" s="74">
        <v>459.23149000000001</v>
      </c>
      <c r="AM49" s="74">
        <v>702.05065999999999</v>
      </c>
      <c r="AN49" s="74">
        <v>1274.2537</v>
      </c>
      <c r="AO49" s="74">
        <v>1661.9718</v>
      </c>
      <c r="AP49" s="74">
        <v>2415.9292</v>
      </c>
      <c r="AQ49" s="74">
        <v>103.47631</v>
      </c>
      <c r="AR49" s="74">
        <v>170.47293999999999</v>
      </c>
      <c r="AT49" s="85">
        <v>1942</v>
      </c>
      <c r="AU49" s="74">
        <v>2.6220911</v>
      </c>
      <c r="AV49" s="74">
        <v>0.74710500000000002</v>
      </c>
      <c r="AW49" s="74">
        <v>1.0197145000000001</v>
      </c>
      <c r="AX49" s="74">
        <v>1.1158935000000001</v>
      </c>
      <c r="AY49" s="74">
        <v>1.1424840999999999</v>
      </c>
      <c r="AZ49" s="74">
        <v>4.4132068999999996</v>
      </c>
      <c r="BA49" s="74">
        <v>6.5301799999999997</v>
      </c>
      <c r="BB49" s="74">
        <v>9.0569009999999999</v>
      </c>
      <c r="BC49" s="74">
        <v>24.025289999999998</v>
      </c>
      <c r="BD49" s="74">
        <v>54.569952999999998</v>
      </c>
      <c r="BE49" s="74">
        <v>98.062106</v>
      </c>
      <c r="BF49" s="74">
        <v>154.92957999999999</v>
      </c>
      <c r="BG49" s="74">
        <v>247.68022999999999</v>
      </c>
      <c r="BH49" s="74">
        <v>407.85645</v>
      </c>
      <c r="BI49" s="74">
        <v>666.03416000000004</v>
      </c>
      <c r="BJ49" s="74">
        <v>1164.5319999999999</v>
      </c>
      <c r="BK49" s="74">
        <v>1537.4280000000001</v>
      </c>
      <c r="BL49" s="74">
        <v>2234.375</v>
      </c>
      <c r="BM49" s="74">
        <v>90.200119999999998</v>
      </c>
      <c r="BN49" s="74">
        <v>156.77948000000001</v>
      </c>
      <c r="BP49" s="85">
        <v>1942</v>
      </c>
    </row>
    <row r="50" spans="2:68">
      <c r="B50" s="85">
        <v>1943</v>
      </c>
      <c r="C50" s="74">
        <v>2.5125628</v>
      </c>
      <c r="D50" s="74">
        <v>2.1668471999999999</v>
      </c>
      <c r="E50" s="74">
        <v>1.0330579</v>
      </c>
      <c r="F50" s="74">
        <v>0.64082019999999995</v>
      </c>
      <c r="G50" s="74">
        <v>1.28</v>
      </c>
      <c r="H50" s="74">
        <v>3.9933443999999998</v>
      </c>
      <c r="I50" s="74">
        <v>3.7619699</v>
      </c>
      <c r="J50" s="74">
        <v>9.6618356999999992</v>
      </c>
      <c r="K50" s="74">
        <v>22.113022000000001</v>
      </c>
      <c r="L50" s="74">
        <v>35.681609999999999</v>
      </c>
      <c r="M50" s="74">
        <v>84.107806999999994</v>
      </c>
      <c r="N50" s="74">
        <v>141.85165000000001</v>
      </c>
      <c r="O50" s="74">
        <v>232.60717</v>
      </c>
      <c r="P50" s="74">
        <v>394.29694999999998</v>
      </c>
      <c r="Q50" s="74">
        <v>552</v>
      </c>
      <c r="R50" s="74">
        <v>1025</v>
      </c>
      <c r="S50" s="74">
        <v>1337.4485999999999</v>
      </c>
      <c r="T50" s="74">
        <v>1950.6172999999999</v>
      </c>
      <c r="U50" s="74">
        <v>76.188642000000002</v>
      </c>
      <c r="V50" s="74">
        <v>137.69846999999999</v>
      </c>
      <c r="X50" s="85">
        <v>1943</v>
      </c>
      <c r="Y50" s="74">
        <v>1.9588639000000001</v>
      </c>
      <c r="Z50" s="74">
        <v>0.37439159999999999</v>
      </c>
      <c r="AA50" s="74">
        <v>1.0744986000000001</v>
      </c>
      <c r="AB50" s="74">
        <v>0</v>
      </c>
      <c r="AC50" s="74">
        <v>0.3240441</v>
      </c>
      <c r="AD50" s="74">
        <v>3.2927230999999999</v>
      </c>
      <c r="AE50" s="74">
        <v>4.9610206000000003</v>
      </c>
      <c r="AF50" s="74">
        <v>14.03931</v>
      </c>
      <c r="AG50" s="74">
        <v>33.361848000000002</v>
      </c>
      <c r="AH50" s="74">
        <v>64.658990000000003</v>
      </c>
      <c r="AI50" s="74">
        <v>117.64706</v>
      </c>
      <c r="AJ50" s="74">
        <v>166.57594</v>
      </c>
      <c r="AK50" s="74">
        <v>267.67329999999998</v>
      </c>
      <c r="AL50" s="74">
        <v>434.58371</v>
      </c>
      <c r="AM50" s="74">
        <v>696.27850999999998</v>
      </c>
      <c r="AN50" s="74">
        <v>1115.5235</v>
      </c>
      <c r="AO50" s="74">
        <v>1680.2720999999999</v>
      </c>
      <c r="AP50" s="74">
        <v>2525</v>
      </c>
      <c r="AQ50" s="74">
        <v>103.15234</v>
      </c>
      <c r="AR50" s="74">
        <v>167.96795</v>
      </c>
      <c r="AT50" s="85">
        <v>1943</v>
      </c>
      <c r="AU50" s="74">
        <v>2.2410757000000001</v>
      </c>
      <c r="AV50" s="74">
        <v>1.2867647</v>
      </c>
      <c r="AW50" s="74">
        <v>1.0533707999999999</v>
      </c>
      <c r="AX50" s="74">
        <v>0.32159510000000002</v>
      </c>
      <c r="AY50" s="74">
        <v>0.8050233</v>
      </c>
      <c r="AZ50" s="74">
        <v>3.6411783999999998</v>
      </c>
      <c r="BA50" s="74">
        <v>4.3508528000000002</v>
      </c>
      <c r="BB50" s="74">
        <v>11.766975</v>
      </c>
      <c r="BC50" s="74">
        <v>27.615062999999999</v>
      </c>
      <c r="BD50" s="74">
        <v>50.405040999999997</v>
      </c>
      <c r="BE50" s="74">
        <v>100.90466000000001</v>
      </c>
      <c r="BF50" s="74">
        <v>154.18024</v>
      </c>
      <c r="BG50" s="74">
        <v>250.34721999999999</v>
      </c>
      <c r="BH50" s="74">
        <v>415.16588000000002</v>
      </c>
      <c r="BI50" s="74">
        <v>627.92166999999995</v>
      </c>
      <c r="BJ50" s="74">
        <v>1073.501</v>
      </c>
      <c r="BK50" s="74">
        <v>1525.1396999999999</v>
      </c>
      <c r="BL50" s="74">
        <v>2293.5322999999999</v>
      </c>
      <c r="BM50" s="74">
        <v>89.607320000000001</v>
      </c>
      <c r="BN50" s="74">
        <v>154.11816999999999</v>
      </c>
      <c r="BP50" s="85">
        <v>1943</v>
      </c>
    </row>
    <row r="51" spans="2:68">
      <c r="B51" s="85">
        <v>1944</v>
      </c>
      <c r="C51" s="74">
        <v>2.3930601</v>
      </c>
      <c r="D51" s="74">
        <v>0.70571629999999996</v>
      </c>
      <c r="E51" s="74">
        <v>2.4902169999999999</v>
      </c>
      <c r="F51" s="74">
        <v>2.2544282999999998</v>
      </c>
      <c r="G51" s="74">
        <v>1.2698413</v>
      </c>
      <c r="H51" s="74">
        <v>2.0498804000000002</v>
      </c>
      <c r="I51" s="74">
        <v>4.3874452000000002</v>
      </c>
      <c r="J51" s="74">
        <v>6.5741417000000002</v>
      </c>
      <c r="K51" s="74">
        <v>20.193860999999998</v>
      </c>
      <c r="L51" s="74">
        <v>37.830446999999999</v>
      </c>
      <c r="M51" s="74">
        <v>82.319924999999998</v>
      </c>
      <c r="N51" s="74">
        <v>133.82508000000001</v>
      </c>
      <c r="O51" s="74">
        <v>220.78804</v>
      </c>
      <c r="P51" s="74">
        <v>380.03838999999999</v>
      </c>
      <c r="Q51" s="74">
        <v>574.27056000000005</v>
      </c>
      <c r="R51" s="74">
        <v>927.38589000000002</v>
      </c>
      <c r="S51" s="74">
        <v>1334.6614</v>
      </c>
      <c r="T51" s="74">
        <v>2070.5882000000001</v>
      </c>
      <c r="U51" s="74">
        <v>74.734746000000001</v>
      </c>
      <c r="V51" s="74">
        <v>135.64935</v>
      </c>
      <c r="X51" s="85">
        <v>1944</v>
      </c>
      <c r="Y51" s="74">
        <v>3.420398</v>
      </c>
      <c r="Z51" s="74">
        <v>0.3650968</v>
      </c>
      <c r="AA51" s="74">
        <v>0.36941259999999998</v>
      </c>
      <c r="AB51" s="74">
        <v>0.97624469999999997</v>
      </c>
      <c r="AC51" s="74">
        <v>0.31918289999999999</v>
      </c>
      <c r="AD51" s="74">
        <v>5.0352467000000001</v>
      </c>
      <c r="AE51" s="74">
        <v>9.2815399999999997</v>
      </c>
      <c r="AF51" s="74">
        <v>11.372548999999999</v>
      </c>
      <c r="AG51" s="74">
        <v>31.223268000000001</v>
      </c>
      <c r="AH51" s="74">
        <v>59.768064000000003</v>
      </c>
      <c r="AI51" s="74">
        <v>107.89715</v>
      </c>
      <c r="AJ51" s="74">
        <v>163.23295999999999</v>
      </c>
      <c r="AK51" s="74">
        <v>262.49167</v>
      </c>
      <c r="AL51" s="74">
        <v>422.36025000000001</v>
      </c>
      <c r="AM51" s="74">
        <v>725.65320999999994</v>
      </c>
      <c r="AN51" s="74">
        <v>1143.8596</v>
      </c>
      <c r="AO51" s="74">
        <v>1618.123</v>
      </c>
      <c r="AP51" s="74">
        <v>2367.1875</v>
      </c>
      <c r="AQ51" s="74">
        <v>103.61201</v>
      </c>
      <c r="AR51" s="74">
        <v>164.86</v>
      </c>
      <c r="AT51" s="85">
        <v>1944</v>
      </c>
      <c r="AU51" s="74">
        <v>2.8967830000000001</v>
      </c>
      <c r="AV51" s="74">
        <v>0.5383097</v>
      </c>
      <c r="AW51" s="74">
        <v>1.4498006999999999</v>
      </c>
      <c r="AX51" s="74">
        <v>1.6186468000000001</v>
      </c>
      <c r="AY51" s="74">
        <v>0.79579820000000001</v>
      </c>
      <c r="AZ51" s="74">
        <v>3.5557061000000001</v>
      </c>
      <c r="BA51" s="74">
        <v>6.8119890999999999</v>
      </c>
      <c r="BB51" s="74">
        <v>8.8880484000000006</v>
      </c>
      <c r="BC51" s="74">
        <v>25.550477999999998</v>
      </c>
      <c r="BD51" s="74">
        <v>48.917943999999999</v>
      </c>
      <c r="BE51" s="74">
        <v>95.227062000000004</v>
      </c>
      <c r="BF51" s="74">
        <v>148.50962999999999</v>
      </c>
      <c r="BG51" s="74">
        <v>241.84325999999999</v>
      </c>
      <c r="BH51" s="74">
        <v>402.02857999999998</v>
      </c>
      <c r="BI51" s="74">
        <v>654.13534000000004</v>
      </c>
      <c r="BJ51" s="74">
        <v>1044.6768</v>
      </c>
      <c r="BK51" s="74">
        <v>1491.0714</v>
      </c>
      <c r="BL51" s="74">
        <v>2248.8263000000002</v>
      </c>
      <c r="BM51" s="74">
        <v>89.128145000000004</v>
      </c>
      <c r="BN51" s="74">
        <v>151.32765000000001</v>
      </c>
      <c r="BP51" s="85">
        <v>1944</v>
      </c>
    </row>
    <row r="52" spans="2:68">
      <c r="B52" s="85">
        <v>1945</v>
      </c>
      <c r="C52" s="74">
        <v>2.2720818</v>
      </c>
      <c r="D52" s="74">
        <v>1.3797861</v>
      </c>
      <c r="E52" s="74">
        <v>1.0976948</v>
      </c>
      <c r="F52" s="74">
        <v>1.6302576</v>
      </c>
      <c r="G52" s="74">
        <v>1.5857912999999999</v>
      </c>
      <c r="H52" s="74">
        <v>2.0782820000000002</v>
      </c>
      <c r="I52" s="74">
        <v>5.3547523000000004</v>
      </c>
      <c r="J52" s="74">
        <v>11.904762</v>
      </c>
      <c r="K52" s="74">
        <v>19.992003</v>
      </c>
      <c r="L52" s="74">
        <v>39.180765999999998</v>
      </c>
      <c r="M52" s="74">
        <v>77.903683000000001</v>
      </c>
      <c r="N52" s="74">
        <v>155.5899</v>
      </c>
      <c r="O52" s="74">
        <v>253.8004</v>
      </c>
      <c r="P52" s="74">
        <v>437.26936999999998</v>
      </c>
      <c r="Q52" s="74">
        <v>609.49868000000004</v>
      </c>
      <c r="R52" s="74">
        <v>886.86869000000002</v>
      </c>
      <c r="S52" s="74">
        <v>1424.7103999999999</v>
      </c>
      <c r="T52" s="74">
        <v>1969.0722000000001</v>
      </c>
      <c r="U52" s="74">
        <v>81.119032000000004</v>
      </c>
      <c r="V52" s="74">
        <v>140.59640999999999</v>
      </c>
      <c r="X52" s="85">
        <v>1945</v>
      </c>
      <c r="Y52" s="74">
        <v>0.88521689999999997</v>
      </c>
      <c r="Z52" s="74">
        <v>0.35752590000000001</v>
      </c>
      <c r="AA52" s="74">
        <v>0.37921880000000002</v>
      </c>
      <c r="AB52" s="74">
        <v>2.3171135</v>
      </c>
      <c r="AC52" s="74">
        <v>0.9463722</v>
      </c>
      <c r="AD52" s="74">
        <v>3.7402243999999998</v>
      </c>
      <c r="AE52" s="74">
        <v>5.6894244</v>
      </c>
      <c r="AF52" s="74">
        <v>17.321016</v>
      </c>
      <c r="AG52" s="74">
        <v>29.978587000000001</v>
      </c>
      <c r="AH52" s="74">
        <v>69.942452000000003</v>
      </c>
      <c r="AI52" s="74">
        <v>121.73913</v>
      </c>
      <c r="AJ52" s="74">
        <v>149.12280999999999</v>
      </c>
      <c r="AK52" s="74">
        <v>252.91074</v>
      </c>
      <c r="AL52" s="74">
        <v>441.05174</v>
      </c>
      <c r="AM52" s="74">
        <v>688.60164999999995</v>
      </c>
      <c r="AN52" s="74">
        <v>1147.4576</v>
      </c>
      <c r="AO52" s="74">
        <v>1586.2068999999999</v>
      </c>
      <c r="AP52" s="74">
        <v>2028.1690000000001</v>
      </c>
      <c r="AQ52" s="74">
        <v>104.08025000000001</v>
      </c>
      <c r="AR52" s="74">
        <v>159.68647000000001</v>
      </c>
      <c r="AT52" s="85">
        <v>1945</v>
      </c>
      <c r="AU52" s="74">
        <v>1.5918958000000001</v>
      </c>
      <c r="AV52" s="74">
        <v>0.87780899999999995</v>
      </c>
      <c r="AW52" s="74">
        <v>0.74487899999999996</v>
      </c>
      <c r="AX52" s="74">
        <v>1.9710907</v>
      </c>
      <c r="AY52" s="74">
        <v>1.2652222</v>
      </c>
      <c r="AZ52" s="74">
        <v>2.9169526000000001</v>
      </c>
      <c r="BA52" s="74">
        <v>5.5220884000000003</v>
      </c>
      <c r="BB52" s="74">
        <v>14.52514</v>
      </c>
      <c r="BC52" s="74">
        <v>24.813896</v>
      </c>
      <c r="BD52" s="74">
        <v>54.605992999999998</v>
      </c>
      <c r="BE52" s="74">
        <v>100.16267999999999</v>
      </c>
      <c r="BF52" s="74">
        <v>152.35885999999999</v>
      </c>
      <c r="BG52" s="74">
        <v>253.35077000000001</v>
      </c>
      <c r="BH52" s="74">
        <v>439.23995000000002</v>
      </c>
      <c r="BI52" s="74">
        <v>651.33623</v>
      </c>
      <c r="BJ52" s="74">
        <v>1028.5714</v>
      </c>
      <c r="BK52" s="74">
        <v>1513.8407999999999</v>
      </c>
      <c r="BL52" s="74">
        <v>2004.1840999999999</v>
      </c>
      <c r="BM52" s="74">
        <v>92.576808999999997</v>
      </c>
      <c r="BN52" s="74">
        <v>150.75149999999999</v>
      </c>
      <c r="BP52" s="85">
        <v>1945</v>
      </c>
    </row>
    <row r="53" spans="2:68">
      <c r="B53" s="85">
        <v>1946</v>
      </c>
      <c r="C53" s="74">
        <v>1.3676149</v>
      </c>
      <c r="D53" s="74">
        <v>0.67385439999999996</v>
      </c>
      <c r="E53" s="74">
        <v>0.37257820000000003</v>
      </c>
      <c r="F53" s="74">
        <v>3.9643210999999998</v>
      </c>
      <c r="G53" s="74">
        <v>0.96030729999999997</v>
      </c>
      <c r="H53" s="74">
        <v>2.725724</v>
      </c>
      <c r="I53" s="74">
        <v>5.3601340000000004</v>
      </c>
      <c r="J53" s="74">
        <v>11.432655</v>
      </c>
      <c r="K53" s="74">
        <v>18.518519000000001</v>
      </c>
      <c r="L53" s="74">
        <v>48.908296999999997</v>
      </c>
      <c r="M53" s="74">
        <v>94.151212999999998</v>
      </c>
      <c r="N53" s="74">
        <v>162.18956</v>
      </c>
      <c r="O53" s="74">
        <v>260.61775999999998</v>
      </c>
      <c r="P53" s="74">
        <v>392.53996000000001</v>
      </c>
      <c r="Q53" s="74">
        <v>596.58344</v>
      </c>
      <c r="R53" s="74">
        <v>918.65079000000003</v>
      </c>
      <c r="S53" s="74">
        <v>1190.8397</v>
      </c>
      <c r="T53" s="74">
        <v>2264.1509000000001</v>
      </c>
      <c r="U53" s="74">
        <v>82.176761999999997</v>
      </c>
      <c r="V53" s="74">
        <v>141.76589000000001</v>
      </c>
      <c r="X53" s="85">
        <v>1946</v>
      </c>
      <c r="Y53" s="74">
        <v>1.4269406</v>
      </c>
      <c r="Z53" s="74">
        <v>0</v>
      </c>
      <c r="AA53" s="74">
        <v>0</v>
      </c>
      <c r="AB53" s="74">
        <v>1.6835017000000001</v>
      </c>
      <c r="AC53" s="74">
        <v>0.95785439999999999</v>
      </c>
      <c r="AD53" s="74">
        <v>3.0231777000000002</v>
      </c>
      <c r="AE53" s="74">
        <v>7.9496522000000001</v>
      </c>
      <c r="AF53" s="74">
        <v>13.564431000000001</v>
      </c>
      <c r="AG53" s="74">
        <v>32.464759000000001</v>
      </c>
      <c r="AH53" s="74">
        <v>66.814159000000004</v>
      </c>
      <c r="AI53" s="74">
        <v>124.08759000000001</v>
      </c>
      <c r="AJ53" s="74">
        <v>164.81294</v>
      </c>
      <c r="AK53" s="74">
        <v>283.74137000000002</v>
      </c>
      <c r="AL53" s="74">
        <v>414.63414999999998</v>
      </c>
      <c r="AM53" s="74">
        <v>765.31791999999996</v>
      </c>
      <c r="AN53" s="74">
        <v>1077.5578</v>
      </c>
      <c r="AO53" s="74">
        <v>1669.7248</v>
      </c>
      <c r="AP53" s="74">
        <v>2135.4839000000002</v>
      </c>
      <c r="AQ53" s="74">
        <v>109.02942</v>
      </c>
      <c r="AR53" s="74">
        <v>164.31630999999999</v>
      </c>
      <c r="AT53" s="85">
        <v>1946</v>
      </c>
      <c r="AU53" s="74">
        <v>1.3966479999999999</v>
      </c>
      <c r="AV53" s="74">
        <v>0.34270050000000002</v>
      </c>
      <c r="AW53" s="74">
        <v>0.18978929999999999</v>
      </c>
      <c r="AX53" s="74">
        <v>2.8347506999999998</v>
      </c>
      <c r="AY53" s="74">
        <v>0.95907929999999997</v>
      </c>
      <c r="AZ53" s="74">
        <v>2.8755074</v>
      </c>
      <c r="BA53" s="74">
        <v>6.6622252</v>
      </c>
      <c r="BB53" s="74">
        <v>12.4702</v>
      </c>
      <c r="BC53" s="74">
        <v>25.210083999999998</v>
      </c>
      <c r="BD53" s="74">
        <v>57.802197999999997</v>
      </c>
      <c r="BE53" s="74">
        <v>109.42957</v>
      </c>
      <c r="BF53" s="74">
        <v>163.50291000000001</v>
      </c>
      <c r="BG53" s="74">
        <v>272.32285000000002</v>
      </c>
      <c r="BH53" s="74">
        <v>404.07470000000001</v>
      </c>
      <c r="BI53" s="74">
        <v>686.34685999999999</v>
      </c>
      <c r="BJ53" s="74">
        <v>1005.4054</v>
      </c>
      <c r="BK53" s="74">
        <v>1456.7063000000001</v>
      </c>
      <c r="BL53" s="74">
        <v>2187.7395000000001</v>
      </c>
      <c r="BM53" s="74">
        <v>95.578090000000003</v>
      </c>
      <c r="BN53" s="74">
        <v>153.71639999999999</v>
      </c>
      <c r="BP53" s="85">
        <v>1946</v>
      </c>
    </row>
    <row r="54" spans="2:68">
      <c r="B54" s="85">
        <v>1947</v>
      </c>
      <c r="C54" s="74">
        <v>1.2738853999999999</v>
      </c>
      <c r="D54" s="74">
        <v>1.3037810000000001</v>
      </c>
      <c r="E54" s="74">
        <v>1.1057870000000001</v>
      </c>
      <c r="F54" s="74">
        <v>1.0114633</v>
      </c>
      <c r="G54" s="74">
        <v>1.6249594000000001</v>
      </c>
      <c r="H54" s="74">
        <v>3.6838579999999999</v>
      </c>
      <c r="I54" s="74">
        <v>7.3949579999999999</v>
      </c>
      <c r="J54" s="74">
        <v>10.915493</v>
      </c>
      <c r="K54" s="74">
        <v>23.228804</v>
      </c>
      <c r="L54" s="74">
        <v>43.143956000000003</v>
      </c>
      <c r="M54" s="74">
        <v>90.865385000000003</v>
      </c>
      <c r="N54" s="74">
        <v>165.91703999999999</v>
      </c>
      <c r="O54" s="74">
        <v>261.74076000000002</v>
      </c>
      <c r="P54" s="74">
        <v>433.47638999999998</v>
      </c>
      <c r="Q54" s="74">
        <v>587.77633000000003</v>
      </c>
      <c r="R54" s="74">
        <v>909.62671999999998</v>
      </c>
      <c r="S54" s="74">
        <v>1362.5953999999999</v>
      </c>
      <c r="T54" s="74">
        <v>1743.5897</v>
      </c>
      <c r="U54" s="74">
        <v>83.346500000000006</v>
      </c>
      <c r="V54" s="74">
        <v>138.56954999999999</v>
      </c>
      <c r="X54" s="85">
        <v>1947</v>
      </c>
      <c r="Y54" s="74">
        <v>1.3312033999999999</v>
      </c>
      <c r="Z54" s="74">
        <v>0</v>
      </c>
      <c r="AA54" s="74">
        <v>1.5267176</v>
      </c>
      <c r="AB54" s="74">
        <v>0.34698129999999999</v>
      </c>
      <c r="AC54" s="74">
        <v>0.97244730000000001</v>
      </c>
      <c r="AD54" s="74">
        <v>3.9933443999999998</v>
      </c>
      <c r="AE54" s="74">
        <v>7.5882547000000002</v>
      </c>
      <c r="AF54" s="74">
        <v>8.8202867000000005</v>
      </c>
      <c r="AG54" s="74">
        <v>35.021096999999997</v>
      </c>
      <c r="AH54" s="74">
        <v>64.986737000000005</v>
      </c>
      <c r="AI54" s="74">
        <v>127.29779000000001</v>
      </c>
      <c r="AJ54" s="74">
        <v>161.24260000000001</v>
      </c>
      <c r="AK54" s="74">
        <v>259.41676999999999</v>
      </c>
      <c r="AL54" s="74">
        <v>404.85512999999997</v>
      </c>
      <c r="AM54" s="74">
        <v>722.03390000000002</v>
      </c>
      <c r="AN54" s="74">
        <v>1092.8339000000001</v>
      </c>
      <c r="AO54" s="74">
        <v>1662.6866</v>
      </c>
      <c r="AP54" s="74">
        <v>2269.4611</v>
      </c>
      <c r="AQ54" s="74">
        <v>108.30249000000001</v>
      </c>
      <c r="AR54" s="74">
        <v>163.42142999999999</v>
      </c>
      <c r="AT54" s="85">
        <v>1947</v>
      </c>
      <c r="AU54" s="74">
        <v>1.3019137999999999</v>
      </c>
      <c r="AV54" s="74">
        <v>0.66356999999999999</v>
      </c>
      <c r="AW54" s="74">
        <v>1.3125819999999999</v>
      </c>
      <c r="AX54" s="74">
        <v>0.68399449999999995</v>
      </c>
      <c r="AY54" s="74">
        <v>1.2982798</v>
      </c>
      <c r="AZ54" s="74">
        <v>3.8390919999999999</v>
      </c>
      <c r="BA54" s="74">
        <v>7.4925075000000003</v>
      </c>
      <c r="BB54" s="74">
        <v>9.8903075000000005</v>
      </c>
      <c r="BC54" s="74">
        <v>28.871390999999999</v>
      </c>
      <c r="BD54" s="74">
        <v>53.877906000000003</v>
      </c>
      <c r="BE54" s="74">
        <v>109.49248</v>
      </c>
      <c r="BF54" s="74">
        <v>163.56415999999999</v>
      </c>
      <c r="BG54" s="74">
        <v>260.56121000000002</v>
      </c>
      <c r="BH54" s="74">
        <v>418.50941999999998</v>
      </c>
      <c r="BI54" s="74">
        <v>659.61306000000002</v>
      </c>
      <c r="BJ54" s="74">
        <v>1009.7952</v>
      </c>
      <c r="BK54" s="74">
        <v>1530.9883</v>
      </c>
      <c r="BL54" s="74">
        <v>2052.8168999999998</v>
      </c>
      <c r="BM54" s="74">
        <v>95.799139999999994</v>
      </c>
      <c r="BN54" s="74">
        <v>152.29694000000001</v>
      </c>
      <c r="BP54" s="85">
        <v>1947</v>
      </c>
    </row>
    <row r="55" spans="2:68">
      <c r="B55" s="85">
        <v>1948</v>
      </c>
      <c r="C55" s="74">
        <v>2.4108003999999998</v>
      </c>
      <c r="D55" s="74">
        <v>1.5857912999999999</v>
      </c>
      <c r="E55" s="74">
        <v>2.1684133999999999</v>
      </c>
      <c r="F55" s="74">
        <v>2.7681661000000002</v>
      </c>
      <c r="G55" s="74">
        <v>0.96030729999999997</v>
      </c>
      <c r="H55" s="74">
        <v>2.9277814000000002</v>
      </c>
      <c r="I55" s="74">
        <v>4.7345281999999997</v>
      </c>
      <c r="J55" s="74">
        <v>10.704420000000001</v>
      </c>
      <c r="K55" s="74">
        <v>23.422743000000001</v>
      </c>
      <c r="L55" s="74">
        <v>56.397306</v>
      </c>
      <c r="M55" s="74">
        <v>103.87745</v>
      </c>
      <c r="N55" s="74">
        <v>177.64471</v>
      </c>
      <c r="O55" s="74">
        <v>263.92252000000002</v>
      </c>
      <c r="P55" s="74">
        <v>434.30962</v>
      </c>
      <c r="Q55" s="74">
        <v>681.06733999999994</v>
      </c>
      <c r="R55" s="74">
        <v>996.06299000000001</v>
      </c>
      <c r="S55" s="74">
        <v>1526.5152</v>
      </c>
      <c r="T55" s="74">
        <v>1958.6777</v>
      </c>
      <c r="U55" s="74">
        <v>90.422229000000002</v>
      </c>
      <c r="V55" s="74">
        <v>152.19506999999999</v>
      </c>
      <c r="X55" s="85">
        <v>1948</v>
      </c>
      <c r="Y55" s="74">
        <v>1.7654477</v>
      </c>
      <c r="Z55" s="74">
        <v>0.3288392</v>
      </c>
      <c r="AA55" s="74">
        <v>1.1227545000000001</v>
      </c>
      <c r="AB55" s="74">
        <v>0.35803800000000002</v>
      </c>
      <c r="AC55" s="74">
        <v>2.9325513000000001</v>
      </c>
      <c r="AD55" s="74">
        <v>5.2219321000000001</v>
      </c>
      <c r="AE55" s="74">
        <v>5.6310035999999997</v>
      </c>
      <c r="AF55" s="74">
        <v>15.770609</v>
      </c>
      <c r="AG55" s="74">
        <v>36.475409999999997</v>
      </c>
      <c r="AH55" s="74">
        <v>65.552133999999995</v>
      </c>
      <c r="AI55" s="74">
        <v>127.01335</v>
      </c>
      <c r="AJ55" s="74">
        <v>169.59064000000001</v>
      </c>
      <c r="AK55" s="74">
        <v>277.29129999999998</v>
      </c>
      <c r="AL55" s="74">
        <v>445.96651000000003</v>
      </c>
      <c r="AM55" s="74">
        <v>762.00873000000001</v>
      </c>
      <c r="AN55" s="74">
        <v>1263.7539999999999</v>
      </c>
      <c r="AO55" s="74">
        <v>1757.9250999999999</v>
      </c>
      <c r="AP55" s="74">
        <v>2539.7727</v>
      </c>
      <c r="AQ55" s="74">
        <v>118.58983000000001</v>
      </c>
      <c r="AR55" s="74">
        <v>178.01933</v>
      </c>
      <c r="AT55" s="85">
        <v>1948</v>
      </c>
      <c r="AU55" s="74">
        <v>2.0954024000000002</v>
      </c>
      <c r="AV55" s="74">
        <v>0.96867939999999997</v>
      </c>
      <c r="AW55" s="74">
        <v>1.6547159</v>
      </c>
      <c r="AX55" s="74">
        <v>1.5836706</v>
      </c>
      <c r="AY55" s="74">
        <v>1.9376716</v>
      </c>
      <c r="AZ55" s="74">
        <v>4.0729879000000002</v>
      </c>
      <c r="BA55" s="74">
        <v>5.1874162999999998</v>
      </c>
      <c r="BB55" s="74">
        <v>13.190291999999999</v>
      </c>
      <c r="BC55" s="74">
        <v>29.683506999999999</v>
      </c>
      <c r="BD55" s="74">
        <v>60.873305999999999</v>
      </c>
      <c r="BE55" s="74">
        <v>115.67339</v>
      </c>
      <c r="BF55" s="74">
        <v>173.57002</v>
      </c>
      <c r="BG55" s="74">
        <v>270.72807999999998</v>
      </c>
      <c r="BH55" s="74">
        <v>440.41451000000001</v>
      </c>
      <c r="BI55" s="74">
        <v>724.60364000000004</v>
      </c>
      <c r="BJ55" s="74">
        <v>1142.9839999999999</v>
      </c>
      <c r="BK55" s="74">
        <v>1657.9377999999999</v>
      </c>
      <c r="BL55" s="74">
        <v>2303.0302999999999</v>
      </c>
      <c r="BM55" s="74">
        <v>104.46638</v>
      </c>
      <c r="BN55" s="74">
        <v>166.55981</v>
      </c>
      <c r="BP55" s="85">
        <v>1948</v>
      </c>
    </row>
    <row r="56" spans="2:68">
      <c r="B56" s="85">
        <v>1949</v>
      </c>
      <c r="C56" s="74">
        <v>2.7868091000000002</v>
      </c>
      <c r="D56" s="74">
        <v>0</v>
      </c>
      <c r="E56" s="74">
        <v>1.0496851</v>
      </c>
      <c r="F56" s="74">
        <v>1.0570824999999999</v>
      </c>
      <c r="G56" s="74">
        <v>1.5605492999999999</v>
      </c>
      <c r="H56" s="74">
        <v>3.7014189000000002</v>
      </c>
      <c r="I56" s="74">
        <v>5.7123656</v>
      </c>
      <c r="J56" s="74">
        <v>9.2807425000000006</v>
      </c>
      <c r="K56" s="74">
        <v>25.127458000000001</v>
      </c>
      <c r="L56" s="74">
        <v>49.610495999999998</v>
      </c>
      <c r="M56" s="74">
        <v>93.320701</v>
      </c>
      <c r="N56" s="74">
        <v>147.94382999999999</v>
      </c>
      <c r="O56" s="74">
        <v>282.35293999999999</v>
      </c>
      <c r="P56" s="74">
        <v>453.59161</v>
      </c>
      <c r="Q56" s="74">
        <v>712.51549</v>
      </c>
      <c r="R56" s="74">
        <v>1039.0625</v>
      </c>
      <c r="S56" s="74">
        <v>1539.6225999999999</v>
      </c>
      <c r="T56" s="74">
        <v>2136</v>
      </c>
      <c r="U56" s="74">
        <v>90.268338</v>
      </c>
      <c r="V56" s="74">
        <v>155.66558000000001</v>
      </c>
      <c r="X56" s="85">
        <v>1949</v>
      </c>
      <c r="Y56" s="74">
        <v>1.9469456999999999</v>
      </c>
      <c r="Z56" s="74">
        <v>0</v>
      </c>
      <c r="AA56" s="74">
        <v>0.36140220000000001</v>
      </c>
      <c r="AB56" s="74">
        <v>1.8301611</v>
      </c>
      <c r="AC56" s="74">
        <v>1.6155089</v>
      </c>
      <c r="AD56" s="74">
        <v>3.7878788000000001</v>
      </c>
      <c r="AE56" s="74">
        <v>6.3270062999999999</v>
      </c>
      <c r="AF56" s="74">
        <v>13.679891</v>
      </c>
      <c r="AG56" s="74">
        <v>35.136201999999997</v>
      </c>
      <c r="AH56" s="74">
        <v>75.783972000000006</v>
      </c>
      <c r="AI56" s="74">
        <v>132.93467999999999</v>
      </c>
      <c r="AJ56" s="74">
        <v>176.04617999999999</v>
      </c>
      <c r="AK56" s="74">
        <v>267.49435999999997</v>
      </c>
      <c r="AL56" s="74">
        <v>442.47788000000003</v>
      </c>
      <c r="AM56" s="74">
        <v>756.55823999999996</v>
      </c>
      <c r="AN56" s="74">
        <v>1256.3694</v>
      </c>
      <c r="AO56" s="74">
        <v>1821.2291</v>
      </c>
      <c r="AP56" s="74">
        <v>2766.3042999999998</v>
      </c>
      <c r="AQ56" s="74">
        <v>120.77246</v>
      </c>
      <c r="AR56" s="74">
        <v>182.36071000000001</v>
      </c>
      <c r="AT56" s="85">
        <v>1949</v>
      </c>
      <c r="AU56" s="74">
        <v>2.3767083000000002</v>
      </c>
      <c r="AV56" s="74">
        <v>0</v>
      </c>
      <c r="AW56" s="74">
        <v>0.7111111</v>
      </c>
      <c r="AX56" s="74">
        <v>1.4362657000000001</v>
      </c>
      <c r="AY56" s="74">
        <v>1.5875535999999999</v>
      </c>
      <c r="AZ56" s="74">
        <v>3.7441498000000002</v>
      </c>
      <c r="BA56" s="74">
        <v>6.0210737999999999</v>
      </c>
      <c r="BB56" s="74">
        <v>11.445885000000001</v>
      </c>
      <c r="BC56" s="74">
        <v>29.929911000000001</v>
      </c>
      <c r="BD56" s="74">
        <v>62.302005999999999</v>
      </c>
      <c r="BE56" s="74">
        <v>113.41889999999999</v>
      </c>
      <c r="BF56" s="74">
        <v>162.28824</v>
      </c>
      <c r="BG56" s="74">
        <v>274.76958999999999</v>
      </c>
      <c r="BH56" s="74">
        <v>447.7842</v>
      </c>
      <c r="BI56" s="74">
        <v>736.36364000000003</v>
      </c>
      <c r="BJ56" s="74">
        <v>1158.7719</v>
      </c>
      <c r="BK56" s="74">
        <v>1701.4446</v>
      </c>
      <c r="BL56" s="74">
        <v>2511.3269</v>
      </c>
      <c r="BM56" s="74">
        <v>105.44884</v>
      </c>
      <c r="BN56" s="74">
        <v>170.52277000000001</v>
      </c>
      <c r="BP56" s="85">
        <v>1949</v>
      </c>
    </row>
    <row r="57" spans="2:68">
      <c r="B57" s="86">
        <v>1950</v>
      </c>
      <c r="C57" s="74">
        <v>1.0989011</v>
      </c>
      <c r="D57" s="74">
        <v>0.27894000000000002</v>
      </c>
      <c r="E57" s="74">
        <v>1.0114633</v>
      </c>
      <c r="F57" s="74">
        <v>1.4199503</v>
      </c>
      <c r="G57" s="74">
        <v>3.0404377999999999</v>
      </c>
      <c r="H57" s="74">
        <v>5.4881570999999996</v>
      </c>
      <c r="I57" s="74">
        <v>6.1708347000000003</v>
      </c>
      <c r="J57" s="74">
        <v>10.094637000000001</v>
      </c>
      <c r="K57" s="74">
        <v>22.671782</v>
      </c>
      <c r="L57" s="74">
        <v>51.036682999999996</v>
      </c>
      <c r="M57" s="74">
        <v>94.538779000000005</v>
      </c>
      <c r="N57" s="74">
        <v>181.40475000000001</v>
      </c>
      <c r="O57" s="74">
        <v>294.21866</v>
      </c>
      <c r="P57" s="74">
        <v>463.05031000000002</v>
      </c>
      <c r="Q57" s="74">
        <v>814.72684000000004</v>
      </c>
      <c r="R57" s="74">
        <v>1214.425</v>
      </c>
      <c r="S57" s="74">
        <v>1727.2727</v>
      </c>
      <c r="T57" s="74">
        <v>2294.5736000000002</v>
      </c>
      <c r="U57" s="74">
        <v>97.868005999999994</v>
      </c>
      <c r="V57" s="74">
        <v>171.89949999999999</v>
      </c>
      <c r="X57" s="86">
        <v>1950</v>
      </c>
      <c r="Y57" s="74">
        <v>1.8428933000000001</v>
      </c>
      <c r="Z57" s="74">
        <v>0</v>
      </c>
      <c r="AA57" s="74">
        <v>2.0942408000000001</v>
      </c>
      <c r="AB57" s="74">
        <v>1.1111111</v>
      </c>
      <c r="AC57" s="74">
        <v>2.5632809999999999</v>
      </c>
      <c r="AD57" s="74">
        <v>4.5289855000000001</v>
      </c>
      <c r="AE57" s="74">
        <v>4.6250413000000004</v>
      </c>
      <c r="AF57" s="74">
        <v>16.982364</v>
      </c>
      <c r="AG57" s="74">
        <v>32.368620999999997</v>
      </c>
      <c r="AH57" s="74">
        <v>65.489013</v>
      </c>
      <c r="AI57" s="74">
        <v>139.75577000000001</v>
      </c>
      <c r="AJ57" s="74">
        <v>187.02289999999999</v>
      </c>
      <c r="AK57" s="74">
        <v>283.51648</v>
      </c>
      <c r="AL57" s="74">
        <v>517.53758000000005</v>
      </c>
      <c r="AM57" s="74">
        <v>801.99005</v>
      </c>
      <c r="AN57" s="74">
        <v>1404.3887</v>
      </c>
      <c r="AO57" s="74">
        <v>2072.3861000000002</v>
      </c>
      <c r="AP57" s="74">
        <v>3104.712</v>
      </c>
      <c r="AQ57" s="74">
        <v>131.93450999999999</v>
      </c>
      <c r="AR57" s="74">
        <v>200.42787999999999</v>
      </c>
      <c r="AT57" s="86">
        <v>1950</v>
      </c>
      <c r="AU57" s="74">
        <v>1.4621527000000001</v>
      </c>
      <c r="AV57" s="74">
        <v>0.14210600000000001</v>
      </c>
      <c r="AW57" s="74">
        <v>1.5434745000000001</v>
      </c>
      <c r="AX57" s="74">
        <v>1.2688055</v>
      </c>
      <c r="AY57" s="74">
        <v>2.8081122999999999</v>
      </c>
      <c r="AZ57" s="74">
        <v>5.0191910000000002</v>
      </c>
      <c r="BA57" s="74">
        <v>5.4045201</v>
      </c>
      <c r="BB57" s="74">
        <v>13.478819</v>
      </c>
      <c r="BC57" s="74">
        <v>27.307482</v>
      </c>
      <c r="BD57" s="74">
        <v>57.983018999999999</v>
      </c>
      <c r="BE57" s="74">
        <v>117.31207000000001</v>
      </c>
      <c r="BF57" s="74">
        <v>184.29447999999999</v>
      </c>
      <c r="BG57" s="74">
        <v>288.75806</v>
      </c>
      <c r="BH57" s="74">
        <v>491.56988000000001</v>
      </c>
      <c r="BI57" s="74">
        <v>807.79642999999999</v>
      </c>
      <c r="BJ57" s="74">
        <v>1319.722</v>
      </c>
      <c r="BK57" s="74">
        <v>1925.9259</v>
      </c>
      <c r="BL57" s="74">
        <v>2778.125</v>
      </c>
      <c r="BM57" s="74">
        <v>114.76151</v>
      </c>
      <c r="BN57" s="74">
        <v>187.95304999999999</v>
      </c>
      <c r="BP57" s="86">
        <v>1950</v>
      </c>
    </row>
    <row r="58" spans="2:68">
      <c r="B58" s="86">
        <v>1951</v>
      </c>
      <c r="C58" s="74">
        <v>2.0916125999999999</v>
      </c>
      <c r="D58" s="74">
        <v>0.52521010000000001</v>
      </c>
      <c r="E58" s="74">
        <v>0.6493506</v>
      </c>
      <c r="F58" s="74">
        <v>1.7831669000000001</v>
      </c>
      <c r="G58" s="74">
        <v>3.0248034000000001</v>
      </c>
      <c r="H58" s="74">
        <v>4.4667782999999996</v>
      </c>
      <c r="I58" s="74">
        <v>6.1690315</v>
      </c>
      <c r="J58" s="74">
        <v>14.710388999999999</v>
      </c>
      <c r="K58" s="74">
        <v>34.633490000000002</v>
      </c>
      <c r="L58" s="74">
        <v>50.212437000000001</v>
      </c>
      <c r="M58" s="74">
        <v>103.97144</v>
      </c>
      <c r="N58" s="74">
        <v>195.94936999999999</v>
      </c>
      <c r="O58" s="74">
        <v>312.95569</v>
      </c>
      <c r="P58" s="74">
        <v>490.81164000000001</v>
      </c>
      <c r="Q58" s="74">
        <v>789.95434</v>
      </c>
      <c r="R58" s="74">
        <v>1272.9045000000001</v>
      </c>
      <c r="S58" s="74">
        <v>1667.8444999999999</v>
      </c>
      <c r="T58" s="74">
        <v>2419.8472999999999</v>
      </c>
      <c r="U58" s="74">
        <v>101.08846</v>
      </c>
      <c r="V58" s="74">
        <v>177.72395</v>
      </c>
      <c r="X58" s="86">
        <v>1951</v>
      </c>
      <c r="Y58" s="74">
        <v>0.43821209999999999</v>
      </c>
      <c r="Z58" s="74">
        <v>0</v>
      </c>
      <c r="AA58" s="74">
        <v>0.3359086</v>
      </c>
      <c r="AB58" s="74">
        <v>1.1194029999999999</v>
      </c>
      <c r="AC58" s="74">
        <v>1.2841091</v>
      </c>
      <c r="AD58" s="74">
        <v>3.8564224</v>
      </c>
      <c r="AE58" s="74">
        <v>7.9567154999999996</v>
      </c>
      <c r="AF58" s="74">
        <v>18.112487999999999</v>
      </c>
      <c r="AG58" s="74">
        <v>37.728937999999999</v>
      </c>
      <c r="AH58" s="74">
        <v>76.433121</v>
      </c>
      <c r="AI58" s="74">
        <v>138.57845</v>
      </c>
      <c r="AJ58" s="74">
        <v>181.47448</v>
      </c>
      <c r="AK58" s="74">
        <v>324.5849</v>
      </c>
      <c r="AL58" s="74">
        <v>485.77377000000001</v>
      </c>
      <c r="AM58" s="74">
        <v>909.60990000000004</v>
      </c>
      <c r="AN58" s="74">
        <v>1450.3816999999999</v>
      </c>
      <c r="AO58" s="74">
        <v>2197.4025999999999</v>
      </c>
      <c r="AP58" s="74">
        <v>3255.1019999999999</v>
      </c>
      <c r="AQ58" s="74">
        <v>138.69962000000001</v>
      </c>
      <c r="AR58" s="74">
        <v>210.79604</v>
      </c>
      <c r="AT58" s="86">
        <v>1951</v>
      </c>
      <c r="AU58" s="74">
        <v>1.2841091</v>
      </c>
      <c r="AV58" s="74">
        <v>0.2681325</v>
      </c>
      <c r="AW58" s="74">
        <v>0.49529469999999998</v>
      </c>
      <c r="AX58" s="74">
        <v>1.4587892</v>
      </c>
      <c r="AY58" s="74">
        <v>2.1803457000000002</v>
      </c>
      <c r="AZ58" s="74">
        <v>4.1708615</v>
      </c>
      <c r="BA58" s="74">
        <v>7.0488721999999999</v>
      </c>
      <c r="BB58" s="74">
        <v>16.380655000000001</v>
      </c>
      <c r="BC58" s="74">
        <v>36.115006999999999</v>
      </c>
      <c r="BD58" s="74">
        <v>62.702264999999997</v>
      </c>
      <c r="BE58" s="74">
        <v>121.25949</v>
      </c>
      <c r="BF58" s="74">
        <v>188.46248</v>
      </c>
      <c r="BG58" s="74">
        <v>318.90411</v>
      </c>
      <c r="BH58" s="74">
        <v>488.16890999999998</v>
      </c>
      <c r="BI58" s="74">
        <v>855.21536000000003</v>
      </c>
      <c r="BJ58" s="74">
        <v>1372.4314999999999</v>
      </c>
      <c r="BK58" s="74">
        <v>1973.0539000000001</v>
      </c>
      <c r="BL58" s="74">
        <v>2920.4893000000002</v>
      </c>
      <c r="BM58" s="74">
        <v>119.70267</v>
      </c>
      <c r="BN58" s="74">
        <v>196.48903999999999</v>
      </c>
      <c r="BP58" s="86">
        <v>1951</v>
      </c>
    </row>
    <row r="59" spans="2:68">
      <c r="B59" s="86">
        <v>1952</v>
      </c>
      <c r="C59" s="74">
        <v>0.83524739999999997</v>
      </c>
      <c r="D59" s="74">
        <v>0.72080730000000004</v>
      </c>
      <c r="E59" s="74">
        <v>0.62015500000000001</v>
      </c>
      <c r="F59" s="74">
        <v>0</v>
      </c>
      <c r="G59" s="74">
        <v>3.3323235000000002</v>
      </c>
      <c r="H59" s="74">
        <v>5.4659743000000001</v>
      </c>
      <c r="I59" s="74">
        <v>8.8183422</v>
      </c>
      <c r="J59" s="74">
        <v>15.110305</v>
      </c>
      <c r="K59" s="74">
        <v>21.083359999999999</v>
      </c>
      <c r="L59" s="74">
        <v>54.579439000000001</v>
      </c>
      <c r="M59" s="74">
        <v>108.60122</v>
      </c>
      <c r="N59" s="74">
        <v>186.63946999999999</v>
      </c>
      <c r="O59" s="74">
        <v>333.70166</v>
      </c>
      <c r="P59" s="74">
        <v>568.97837000000004</v>
      </c>
      <c r="Q59" s="74">
        <v>827.62431000000004</v>
      </c>
      <c r="R59" s="74">
        <v>1352.6012000000001</v>
      </c>
      <c r="S59" s="74">
        <v>1975.3521000000001</v>
      </c>
      <c r="T59" s="74">
        <v>2656.4884999999999</v>
      </c>
      <c r="U59" s="74">
        <v>106.91579</v>
      </c>
      <c r="V59" s="74">
        <v>192.41033999999999</v>
      </c>
      <c r="X59" s="86">
        <v>1952</v>
      </c>
      <c r="Y59" s="74">
        <v>0.87450810000000001</v>
      </c>
      <c r="Z59" s="74">
        <v>0</v>
      </c>
      <c r="AA59" s="74">
        <v>1.6108247</v>
      </c>
      <c r="AB59" s="74">
        <v>1.0960905999999999</v>
      </c>
      <c r="AC59" s="74">
        <v>2.6333114000000002</v>
      </c>
      <c r="AD59" s="74">
        <v>4.4404972999999996</v>
      </c>
      <c r="AE59" s="74">
        <v>8.9506172999999993</v>
      </c>
      <c r="AF59" s="74">
        <v>18.454801</v>
      </c>
      <c r="AG59" s="74">
        <v>37.010927000000002</v>
      </c>
      <c r="AH59" s="74">
        <v>81.260364999999993</v>
      </c>
      <c r="AI59" s="74">
        <v>146.2766</v>
      </c>
      <c r="AJ59" s="74">
        <v>193.18181999999999</v>
      </c>
      <c r="AK59" s="74">
        <v>317.56756999999999</v>
      </c>
      <c r="AL59" s="74">
        <v>522.7577</v>
      </c>
      <c r="AM59" s="74">
        <v>834.71073999999999</v>
      </c>
      <c r="AN59" s="74">
        <v>1513.3929000000001</v>
      </c>
      <c r="AO59" s="74">
        <v>2332.4807999999998</v>
      </c>
      <c r="AP59" s="74">
        <v>3655</v>
      </c>
      <c r="AQ59" s="74">
        <v>143.60093000000001</v>
      </c>
      <c r="AR59" s="74">
        <v>220.53964999999999</v>
      </c>
      <c r="AT59" s="86">
        <v>1952</v>
      </c>
      <c r="AU59" s="74">
        <v>0.85442700000000005</v>
      </c>
      <c r="AV59" s="74">
        <v>0.36827890000000002</v>
      </c>
      <c r="AW59" s="74">
        <v>1.1060198999999999</v>
      </c>
      <c r="AX59" s="74">
        <v>0.53523639999999995</v>
      </c>
      <c r="AY59" s="74">
        <v>2.9973182</v>
      </c>
      <c r="AZ59" s="74">
        <v>4.9737103999999999</v>
      </c>
      <c r="BA59" s="74">
        <v>8.8828665999999998</v>
      </c>
      <c r="BB59" s="74">
        <v>16.753765999999999</v>
      </c>
      <c r="BC59" s="74">
        <v>28.716215999999999</v>
      </c>
      <c r="BD59" s="74">
        <v>67.230194999999995</v>
      </c>
      <c r="BE59" s="74">
        <v>127.24879</v>
      </c>
      <c r="BF59" s="74">
        <v>190.03192000000001</v>
      </c>
      <c r="BG59" s="74">
        <v>325.38832000000002</v>
      </c>
      <c r="BH59" s="74">
        <v>544.62081000000001</v>
      </c>
      <c r="BI59" s="74">
        <v>831.49447999999995</v>
      </c>
      <c r="BJ59" s="74">
        <v>1443.3249000000001</v>
      </c>
      <c r="BK59" s="74">
        <v>2182.2222000000002</v>
      </c>
      <c r="BL59" s="74">
        <v>3259.8186999999998</v>
      </c>
      <c r="BM59" s="74">
        <v>125.0275</v>
      </c>
      <c r="BN59" s="74">
        <v>208.53009</v>
      </c>
      <c r="BP59" s="86">
        <v>1952</v>
      </c>
    </row>
    <row r="60" spans="2:68">
      <c r="B60" s="86">
        <v>1953</v>
      </c>
      <c r="C60" s="74">
        <v>1.0239606999999999</v>
      </c>
      <c r="D60" s="74">
        <v>0.9002926</v>
      </c>
      <c r="E60" s="74">
        <v>0.89874180000000004</v>
      </c>
      <c r="F60" s="74">
        <v>2.0470828999999999</v>
      </c>
      <c r="G60" s="74">
        <v>4.3709023</v>
      </c>
      <c r="H60" s="74">
        <v>2.7218290999999999</v>
      </c>
      <c r="I60" s="74">
        <v>7.3467080999999999</v>
      </c>
      <c r="J60" s="74">
        <v>14.311814999999999</v>
      </c>
      <c r="K60" s="74">
        <v>27.804106999999998</v>
      </c>
      <c r="L60" s="74">
        <v>51.086956999999998</v>
      </c>
      <c r="M60" s="74">
        <v>100.63966000000001</v>
      </c>
      <c r="N60" s="74">
        <v>185.44720000000001</v>
      </c>
      <c r="O60" s="74">
        <v>304.29989</v>
      </c>
      <c r="P60" s="74">
        <v>531.99136999999996</v>
      </c>
      <c r="Q60" s="74">
        <v>863.93088999999998</v>
      </c>
      <c r="R60" s="74">
        <v>1294.0074999999999</v>
      </c>
      <c r="S60" s="74">
        <v>1897.1631</v>
      </c>
      <c r="T60" s="74">
        <v>2570.3703999999998</v>
      </c>
      <c r="U60" s="74">
        <v>103.34782</v>
      </c>
      <c r="V60" s="74">
        <v>186.54299</v>
      </c>
      <c r="X60" s="86">
        <v>1953</v>
      </c>
      <c r="Y60" s="74">
        <v>0.85561500000000001</v>
      </c>
      <c r="Z60" s="74">
        <v>0.47103159999999999</v>
      </c>
      <c r="AA60" s="74">
        <v>0</v>
      </c>
      <c r="AB60" s="74">
        <v>1.4270425</v>
      </c>
      <c r="AC60" s="74">
        <v>2.3752968999999999</v>
      </c>
      <c r="AD60" s="74">
        <v>2.9700030000000002</v>
      </c>
      <c r="AE60" s="74">
        <v>6.8718254999999999</v>
      </c>
      <c r="AF60" s="74">
        <v>16.260162999999999</v>
      </c>
      <c r="AG60" s="74">
        <v>28.395484</v>
      </c>
      <c r="AH60" s="74">
        <v>76.274589000000006</v>
      </c>
      <c r="AI60" s="74">
        <v>132.39187999999999</v>
      </c>
      <c r="AJ60" s="74">
        <v>185.37736000000001</v>
      </c>
      <c r="AK60" s="74">
        <v>297.13114999999999</v>
      </c>
      <c r="AL60" s="74">
        <v>480.43617999999998</v>
      </c>
      <c r="AM60" s="74">
        <v>866.84540000000004</v>
      </c>
      <c r="AN60" s="74">
        <v>1533.5235</v>
      </c>
      <c r="AO60" s="74">
        <v>2274.1116999999999</v>
      </c>
      <c r="AP60" s="74">
        <v>3394.3661999999999</v>
      </c>
      <c r="AQ60" s="74">
        <v>139.29284999999999</v>
      </c>
      <c r="AR60" s="74">
        <v>212.37977000000001</v>
      </c>
      <c r="AT60" s="86">
        <v>1953</v>
      </c>
      <c r="AU60" s="74">
        <v>0.9416196</v>
      </c>
      <c r="AV60" s="74">
        <v>0.69052829999999998</v>
      </c>
      <c r="AW60" s="74">
        <v>0.45843519999999999</v>
      </c>
      <c r="AX60" s="74">
        <v>1.7439833</v>
      </c>
      <c r="AY60" s="74">
        <v>3.4146340999999998</v>
      </c>
      <c r="AZ60" s="74">
        <v>2.8405056000000002</v>
      </c>
      <c r="BA60" s="74">
        <v>7.1158872999999998</v>
      </c>
      <c r="BB60" s="74">
        <v>15.273064</v>
      </c>
      <c r="BC60" s="74">
        <v>28.088042000000002</v>
      </c>
      <c r="BD60" s="74">
        <v>63.035612</v>
      </c>
      <c r="BE60" s="74">
        <v>116.24375999999999</v>
      </c>
      <c r="BF60" s="74">
        <v>185.41108</v>
      </c>
      <c r="BG60" s="74">
        <v>300.58416999999997</v>
      </c>
      <c r="BH60" s="74">
        <v>504.74576000000002</v>
      </c>
      <c r="BI60" s="74">
        <v>865.52566999999999</v>
      </c>
      <c r="BJ60" s="74">
        <v>1429.9594999999999</v>
      </c>
      <c r="BK60" s="74">
        <v>2116.8638999999998</v>
      </c>
      <c r="BL60" s="74">
        <v>3074.7125999999998</v>
      </c>
      <c r="BM60" s="74">
        <v>121.09627999999999</v>
      </c>
      <c r="BN60" s="74">
        <v>201.57365999999999</v>
      </c>
      <c r="BP60" s="86">
        <v>1953</v>
      </c>
    </row>
    <row r="61" spans="2:68">
      <c r="B61" s="86">
        <v>1954</v>
      </c>
      <c r="C61" s="74">
        <v>1.4056225</v>
      </c>
      <c r="D61" s="74">
        <v>0</v>
      </c>
      <c r="E61" s="74">
        <v>0.56545089999999998</v>
      </c>
      <c r="F61" s="74">
        <v>0.33134530000000001</v>
      </c>
      <c r="G61" s="74">
        <v>0.96308190000000005</v>
      </c>
      <c r="H61" s="74">
        <v>3.2751092000000002</v>
      </c>
      <c r="I61" s="74">
        <v>7.1096526999999998</v>
      </c>
      <c r="J61" s="74">
        <v>14.842301000000001</v>
      </c>
      <c r="K61" s="74">
        <v>27.726433</v>
      </c>
      <c r="L61" s="74">
        <v>48.540273999999997</v>
      </c>
      <c r="M61" s="74">
        <v>103.75</v>
      </c>
      <c r="N61" s="74">
        <v>175.58779000000001</v>
      </c>
      <c r="O61" s="74">
        <v>303.28325000000001</v>
      </c>
      <c r="P61" s="74">
        <v>483.98329000000001</v>
      </c>
      <c r="Q61" s="74">
        <v>830.36649</v>
      </c>
      <c r="R61" s="74">
        <v>1351.6484</v>
      </c>
      <c r="S61" s="74">
        <v>1989.3993</v>
      </c>
      <c r="T61" s="74">
        <v>2921.4286000000002</v>
      </c>
      <c r="U61" s="74">
        <v>102.74741</v>
      </c>
      <c r="V61" s="74">
        <v>190.78093999999999</v>
      </c>
      <c r="X61" s="86">
        <v>1954</v>
      </c>
      <c r="Y61" s="74">
        <v>1.8848168000000001</v>
      </c>
      <c r="Z61" s="74">
        <v>0.2273761</v>
      </c>
      <c r="AA61" s="74">
        <v>0.88443400000000005</v>
      </c>
      <c r="AB61" s="74">
        <v>1.7247326999999999</v>
      </c>
      <c r="AC61" s="74">
        <v>1.3913043</v>
      </c>
      <c r="AD61" s="74">
        <v>4.4736057000000002</v>
      </c>
      <c r="AE61" s="74">
        <v>6.3823615</v>
      </c>
      <c r="AF61" s="74">
        <v>15.812777000000001</v>
      </c>
      <c r="AG61" s="74">
        <v>34.188034000000002</v>
      </c>
      <c r="AH61" s="74">
        <v>75.068066999999999</v>
      </c>
      <c r="AI61" s="74">
        <v>142.29248999999999</v>
      </c>
      <c r="AJ61" s="74">
        <v>180.18868000000001</v>
      </c>
      <c r="AK61" s="74">
        <v>277.10232999999999</v>
      </c>
      <c r="AL61" s="74">
        <v>487.60843</v>
      </c>
      <c r="AM61" s="74">
        <v>907.66551000000004</v>
      </c>
      <c r="AN61" s="74">
        <v>1473.3969999999999</v>
      </c>
      <c r="AO61" s="74">
        <v>2377.5</v>
      </c>
      <c r="AP61" s="74">
        <v>3446.4286000000002</v>
      </c>
      <c r="AQ61" s="74">
        <v>141.69895</v>
      </c>
      <c r="AR61" s="74">
        <v>214.84236999999999</v>
      </c>
      <c r="AT61" s="86">
        <v>1954</v>
      </c>
      <c r="AU61" s="74">
        <v>1.6401844999999999</v>
      </c>
      <c r="AV61" s="74">
        <v>0.1110001</v>
      </c>
      <c r="AW61" s="74">
        <v>0.72160480000000005</v>
      </c>
      <c r="AX61" s="74">
        <v>1.0140274</v>
      </c>
      <c r="AY61" s="74">
        <v>1.1686144000000001</v>
      </c>
      <c r="AZ61" s="74">
        <v>3.8477982000000002</v>
      </c>
      <c r="BA61" s="74">
        <v>6.7567567999999998</v>
      </c>
      <c r="BB61" s="74">
        <v>15.322075999999999</v>
      </c>
      <c r="BC61" s="74">
        <v>30.852416999999999</v>
      </c>
      <c r="BD61" s="74">
        <v>61.137791</v>
      </c>
      <c r="BE61" s="74">
        <v>122.51443</v>
      </c>
      <c r="BF61" s="74">
        <v>177.95581000000001</v>
      </c>
      <c r="BG61" s="74">
        <v>289.57835999999998</v>
      </c>
      <c r="BH61" s="74">
        <v>485.90163999999999</v>
      </c>
      <c r="BI61" s="74">
        <v>872.56300999999996</v>
      </c>
      <c r="BJ61" s="74">
        <v>1421.423</v>
      </c>
      <c r="BK61" s="74">
        <v>2216.6911</v>
      </c>
      <c r="BL61" s="74">
        <v>3244.5055000000002</v>
      </c>
      <c r="BM61" s="74">
        <v>121.9941</v>
      </c>
      <c r="BN61" s="74">
        <v>204.44798</v>
      </c>
      <c r="BP61" s="86">
        <v>1954</v>
      </c>
    </row>
    <row r="62" spans="2:68">
      <c r="B62" s="86">
        <v>1955</v>
      </c>
      <c r="C62" s="74">
        <v>0.98658250000000003</v>
      </c>
      <c r="D62" s="74">
        <v>0.41562759999999999</v>
      </c>
      <c r="E62" s="74">
        <v>1.0604454000000001</v>
      </c>
      <c r="F62" s="74">
        <v>1.5928640000000001</v>
      </c>
      <c r="G62" s="74">
        <v>1.6191709999999999</v>
      </c>
      <c r="H62" s="74">
        <v>2.7196083999999998</v>
      </c>
      <c r="I62" s="74">
        <v>7.1732199999999997</v>
      </c>
      <c r="J62" s="74">
        <v>12.269939000000001</v>
      </c>
      <c r="K62" s="74">
        <v>23.164861999999999</v>
      </c>
      <c r="L62" s="74">
        <v>58.179329000000003</v>
      </c>
      <c r="M62" s="74">
        <v>88.019559999999998</v>
      </c>
      <c r="N62" s="74">
        <v>166.99124</v>
      </c>
      <c r="O62" s="74">
        <v>270.52868000000001</v>
      </c>
      <c r="P62" s="74">
        <v>507.78604999999999</v>
      </c>
      <c r="Q62" s="74">
        <v>824.48979999999995</v>
      </c>
      <c r="R62" s="74">
        <v>1423.2804000000001</v>
      </c>
      <c r="S62" s="74">
        <v>2014.0844999999999</v>
      </c>
      <c r="T62" s="74">
        <v>3419.5803999999998</v>
      </c>
      <c r="U62" s="74">
        <v>103.32238</v>
      </c>
      <c r="V62" s="74">
        <v>197.94041000000001</v>
      </c>
      <c r="X62" s="86">
        <v>1955</v>
      </c>
      <c r="Y62" s="74">
        <v>1.0285949000000001</v>
      </c>
      <c r="Z62" s="74">
        <v>0.43601479999999998</v>
      </c>
      <c r="AA62" s="74">
        <v>0.82987549999999999</v>
      </c>
      <c r="AB62" s="74">
        <v>0.66777960000000003</v>
      </c>
      <c r="AC62" s="74">
        <v>1.7599437</v>
      </c>
      <c r="AD62" s="74">
        <v>2.7059530999999999</v>
      </c>
      <c r="AE62" s="74">
        <v>7.0601525000000001</v>
      </c>
      <c r="AF62" s="74">
        <v>14.845231</v>
      </c>
      <c r="AG62" s="74">
        <v>30.101393999999999</v>
      </c>
      <c r="AH62" s="74">
        <v>60.686016000000002</v>
      </c>
      <c r="AI62" s="74">
        <v>113.05107</v>
      </c>
      <c r="AJ62" s="74">
        <v>157.60112000000001</v>
      </c>
      <c r="AK62" s="74">
        <v>258.79397</v>
      </c>
      <c r="AL62" s="74">
        <v>471.08434</v>
      </c>
      <c r="AM62" s="74">
        <v>841.75084000000004</v>
      </c>
      <c r="AN62" s="74">
        <v>1529.1829</v>
      </c>
      <c r="AO62" s="74">
        <v>2303.1785</v>
      </c>
      <c r="AP62" s="74">
        <v>3665.2361000000001</v>
      </c>
      <c r="AQ62" s="74">
        <v>136.98992000000001</v>
      </c>
      <c r="AR62" s="74">
        <v>209.84002000000001</v>
      </c>
      <c r="AT62" s="86">
        <v>1955</v>
      </c>
      <c r="AU62" s="74">
        <v>1.0071508</v>
      </c>
      <c r="AV62" s="74">
        <v>0.42557719999999999</v>
      </c>
      <c r="AW62" s="74">
        <v>0.94761070000000003</v>
      </c>
      <c r="AX62" s="74">
        <v>1.1411803</v>
      </c>
      <c r="AY62" s="74">
        <v>1.6866251000000001</v>
      </c>
      <c r="AZ62" s="74">
        <v>2.7131229000000001</v>
      </c>
      <c r="BA62" s="74">
        <v>7.1184120000000002</v>
      </c>
      <c r="BB62" s="74">
        <v>13.538748999999999</v>
      </c>
      <c r="BC62" s="74">
        <v>26.543209999999998</v>
      </c>
      <c r="BD62" s="74">
        <v>59.372197</v>
      </c>
      <c r="BE62" s="74">
        <v>100.10536999999999</v>
      </c>
      <c r="BF62" s="74">
        <v>162.18787</v>
      </c>
      <c r="BG62" s="74">
        <v>264.33121</v>
      </c>
      <c r="BH62" s="74">
        <v>488.36468000000002</v>
      </c>
      <c r="BI62" s="74">
        <v>833.94834000000003</v>
      </c>
      <c r="BJ62" s="74">
        <v>1484.3049000000001</v>
      </c>
      <c r="BK62" s="74">
        <v>2184.7042000000001</v>
      </c>
      <c r="BL62" s="74">
        <v>3571.8085000000001</v>
      </c>
      <c r="BM62" s="74">
        <v>119.94956000000001</v>
      </c>
      <c r="BN62" s="74">
        <v>204.88064</v>
      </c>
      <c r="BP62" s="86">
        <v>1955</v>
      </c>
    </row>
    <row r="63" spans="2:68">
      <c r="B63" s="86">
        <v>1956</v>
      </c>
      <c r="C63" s="74">
        <v>1.1609906999999999</v>
      </c>
      <c r="D63" s="74">
        <v>0.39944079999999998</v>
      </c>
      <c r="E63" s="74">
        <v>1.2528188</v>
      </c>
      <c r="F63" s="74">
        <v>1.8410555</v>
      </c>
      <c r="G63" s="74">
        <v>2.5657473</v>
      </c>
      <c r="H63" s="74">
        <v>3.7919827000000002</v>
      </c>
      <c r="I63" s="74">
        <v>7.0440908000000002</v>
      </c>
      <c r="J63" s="74">
        <v>10.917674999999999</v>
      </c>
      <c r="K63" s="74">
        <v>20.808561000000001</v>
      </c>
      <c r="L63" s="74">
        <v>45.666666999999997</v>
      </c>
      <c r="M63" s="74">
        <v>89.250298000000001</v>
      </c>
      <c r="N63" s="74">
        <v>159.31720999999999</v>
      </c>
      <c r="O63" s="74">
        <v>287.24605000000003</v>
      </c>
      <c r="P63" s="74">
        <v>503.32447000000002</v>
      </c>
      <c r="Q63" s="74">
        <v>866.33663000000001</v>
      </c>
      <c r="R63" s="74">
        <v>1388.1356000000001</v>
      </c>
      <c r="S63" s="74">
        <v>2146.8530999999998</v>
      </c>
      <c r="T63" s="74">
        <v>3523.8094999999998</v>
      </c>
      <c r="U63" s="74">
        <v>103.95729</v>
      </c>
      <c r="V63" s="74">
        <v>201.30566999999999</v>
      </c>
      <c r="X63" s="86">
        <v>1956</v>
      </c>
      <c r="Y63" s="74">
        <v>0.80955270000000001</v>
      </c>
      <c r="Z63" s="74">
        <v>0.41841</v>
      </c>
      <c r="AA63" s="74">
        <v>0.52465899999999999</v>
      </c>
      <c r="AB63" s="74">
        <v>1.28783</v>
      </c>
      <c r="AC63" s="74">
        <v>0.70496999999999999</v>
      </c>
      <c r="AD63" s="74">
        <v>3.6275694999999999</v>
      </c>
      <c r="AE63" s="74">
        <v>4.7712602000000004</v>
      </c>
      <c r="AF63" s="74">
        <v>14.075887</v>
      </c>
      <c r="AG63" s="74">
        <v>26.674938000000001</v>
      </c>
      <c r="AH63" s="74">
        <v>61.476900999999998</v>
      </c>
      <c r="AI63" s="74">
        <v>106.41965</v>
      </c>
      <c r="AJ63" s="74">
        <v>150.66605000000001</v>
      </c>
      <c r="AK63" s="74">
        <v>237.16990999999999</v>
      </c>
      <c r="AL63" s="74">
        <v>480.32882999999998</v>
      </c>
      <c r="AM63" s="74">
        <v>876.32221000000004</v>
      </c>
      <c r="AN63" s="74">
        <v>1571.7822000000001</v>
      </c>
      <c r="AO63" s="74">
        <v>2537.9146999999998</v>
      </c>
      <c r="AP63" s="74">
        <v>4025</v>
      </c>
      <c r="AQ63" s="74">
        <v>141.88622000000001</v>
      </c>
      <c r="AR63" s="74">
        <v>219.19174000000001</v>
      </c>
      <c r="AT63" s="86">
        <v>1956</v>
      </c>
      <c r="AU63" s="74">
        <v>0.98921749999999997</v>
      </c>
      <c r="AV63" s="74">
        <v>0.4087054</v>
      </c>
      <c r="AW63" s="74">
        <v>0.89709090000000002</v>
      </c>
      <c r="AX63" s="74">
        <v>1.5710919000000001</v>
      </c>
      <c r="AY63" s="74">
        <v>1.6792611</v>
      </c>
      <c r="AZ63" s="74">
        <v>3.7142857</v>
      </c>
      <c r="BA63" s="74">
        <v>5.9491617000000003</v>
      </c>
      <c r="BB63" s="74">
        <v>12.468078999999999</v>
      </c>
      <c r="BC63" s="74">
        <v>23.679417000000001</v>
      </c>
      <c r="BD63" s="74">
        <v>53.226647999999997</v>
      </c>
      <c r="BE63" s="74">
        <v>97.480379999999997</v>
      </c>
      <c r="BF63" s="74">
        <v>154.92301</v>
      </c>
      <c r="BG63" s="74">
        <v>260.65096999999997</v>
      </c>
      <c r="BH63" s="74">
        <v>491.11318999999997</v>
      </c>
      <c r="BI63" s="74">
        <v>871.81777999999997</v>
      </c>
      <c r="BJ63" s="74">
        <v>1494.2774999999999</v>
      </c>
      <c r="BK63" s="74">
        <v>2379.9434999999999</v>
      </c>
      <c r="BL63" s="74">
        <v>3834.6253000000002</v>
      </c>
      <c r="BM63" s="74">
        <v>122.66723</v>
      </c>
      <c r="BN63" s="74">
        <v>211.9674</v>
      </c>
      <c r="BP63" s="86">
        <v>1956</v>
      </c>
    </row>
    <row r="64" spans="2:68">
      <c r="B64" s="86">
        <v>1957</v>
      </c>
      <c r="C64" s="74">
        <v>0.9503897</v>
      </c>
      <c r="D64" s="74">
        <v>0.39976010000000001</v>
      </c>
      <c r="E64" s="74">
        <v>0.22983219999999999</v>
      </c>
      <c r="F64" s="74">
        <v>1.4692917999999999</v>
      </c>
      <c r="G64" s="74">
        <v>3.1446540999999999</v>
      </c>
      <c r="H64" s="74">
        <v>3.8514442999999998</v>
      </c>
      <c r="I64" s="74">
        <v>5.9523809999999999</v>
      </c>
      <c r="J64" s="74">
        <v>10.221465</v>
      </c>
      <c r="K64" s="74">
        <v>21.661721</v>
      </c>
      <c r="L64" s="74">
        <v>40.789900000000003</v>
      </c>
      <c r="M64" s="74">
        <v>81.185070999999994</v>
      </c>
      <c r="N64" s="74">
        <v>161.73751999999999</v>
      </c>
      <c r="O64" s="74">
        <v>285.14738999999997</v>
      </c>
      <c r="P64" s="74">
        <v>530.37230999999997</v>
      </c>
      <c r="Q64" s="74">
        <v>845.48943999999995</v>
      </c>
      <c r="R64" s="74">
        <v>1407.2249999999999</v>
      </c>
      <c r="S64" s="74">
        <v>2178.6941999999999</v>
      </c>
      <c r="T64" s="74">
        <v>3393.1034</v>
      </c>
      <c r="U64" s="74">
        <v>103.16858999999999</v>
      </c>
      <c r="V64" s="74">
        <v>199.85357999999999</v>
      </c>
      <c r="X64" s="86">
        <v>1957</v>
      </c>
      <c r="Y64" s="74">
        <v>0.39816839999999998</v>
      </c>
      <c r="Z64" s="74">
        <v>0.209205</v>
      </c>
      <c r="AA64" s="74">
        <v>0.96246390000000004</v>
      </c>
      <c r="AB64" s="74">
        <v>0.61766520000000003</v>
      </c>
      <c r="AC64" s="74">
        <v>1.0249402000000001</v>
      </c>
      <c r="AD64" s="74">
        <v>2.7607362000000002</v>
      </c>
      <c r="AE64" s="74">
        <v>5.3206385000000003</v>
      </c>
      <c r="AF64" s="74">
        <v>12.451822999999999</v>
      </c>
      <c r="AG64" s="74">
        <v>27.283874999999998</v>
      </c>
      <c r="AH64" s="74">
        <v>55.730809999999998</v>
      </c>
      <c r="AI64" s="74">
        <v>97.560975999999997</v>
      </c>
      <c r="AJ64" s="74">
        <v>131.99817999999999</v>
      </c>
      <c r="AK64" s="74">
        <v>231.22824</v>
      </c>
      <c r="AL64" s="74">
        <v>474.97156000000001</v>
      </c>
      <c r="AM64" s="74">
        <v>830.98591999999996</v>
      </c>
      <c r="AN64" s="74">
        <v>1457.5866000000001</v>
      </c>
      <c r="AO64" s="74">
        <v>2404.1570000000002</v>
      </c>
      <c r="AP64" s="74">
        <v>3954.9180000000001</v>
      </c>
      <c r="AQ64" s="74">
        <v>135.35382999999999</v>
      </c>
      <c r="AR64" s="74">
        <v>208.87241</v>
      </c>
      <c r="AT64" s="86">
        <v>1957</v>
      </c>
      <c r="AU64" s="74">
        <v>0.68066899999999997</v>
      </c>
      <c r="AV64" s="74">
        <v>0.30665439999999999</v>
      </c>
      <c r="AW64" s="74">
        <v>0.58775129999999998</v>
      </c>
      <c r="AX64" s="74">
        <v>1.0540581</v>
      </c>
      <c r="AY64" s="74">
        <v>2.1287048</v>
      </c>
      <c r="AZ64" s="74">
        <v>3.3357505000000001</v>
      </c>
      <c r="BA64" s="74">
        <v>5.6489576000000001</v>
      </c>
      <c r="BB64" s="74">
        <v>11.312545</v>
      </c>
      <c r="BC64" s="74">
        <v>24.427021</v>
      </c>
      <c r="BD64" s="74">
        <v>47.963648999999997</v>
      </c>
      <c r="BE64" s="74">
        <v>89.009443000000005</v>
      </c>
      <c r="BF64" s="74">
        <v>146.75532999999999</v>
      </c>
      <c r="BG64" s="74">
        <v>256.42383999999998</v>
      </c>
      <c r="BH64" s="74">
        <v>500.76011</v>
      </c>
      <c r="BI64" s="74">
        <v>837.5</v>
      </c>
      <c r="BJ64" s="74">
        <v>1436.3761999999999</v>
      </c>
      <c r="BK64" s="74">
        <v>2313.5358999999999</v>
      </c>
      <c r="BL64" s="74">
        <v>3745.5012999999999</v>
      </c>
      <c r="BM64" s="74">
        <v>119.05355</v>
      </c>
      <c r="BN64" s="74">
        <v>205.60614000000001</v>
      </c>
      <c r="BP64" s="86">
        <v>1957</v>
      </c>
    </row>
    <row r="65" spans="2:68">
      <c r="B65" s="87">
        <v>1958</v>
      </c>
      <c r="C65" s="74">
        <v>0.93405570000000004</v>
      </c>
      <c r="D65" s="74">
        <v>0.1962323</v>
      </c>
      <c r="E65" s="74">
        <v>0.64557779999999998</v>
      </c>
      <c r="F65" s="74">
        <v>0.28530670000000002</v>
      </c>
      <c r="G65" s="74">
        <v>3.7197768</v>
      </c>
      <c r="H65" s="74">
        <v>3.6858520000000001</v>
      </c>
      <c r="I65" s="74">
        <v>7.2109193999999999</v>
      </c>
      <c r="J65" s="74">
        <v>8.1788440999999992</v>
      </c>
      <c r="K65" s="74">
        <v>24.872640000000001</v>
      </c>
      <c r="L65" s="74">
        <v>45.124645000000001</v>
      </c>
      <c r="M65" s="74">
        <v>80.164057</v>
      </c>
      <c r="N65" s="74">
        <v>147.8458</v>
      </c>
      <c r="O65" s="74">
        <v>278.18284</v>
      </c>
      <c r="P65" s="74">
        <v>494.13299000000001</v>
      </c>
      <c r="Q65" s="74">
        <v>807.01754000000005</v>
      </c>
      <c r="R65" s="74">
        <v>1342.4437</v>
      </c>
      <c r="S65" s="74">
        <v>2141.9142000000002</v>
      </c>
      <c r="T65" s="74">
        <v>3419.5803999999998</v>
      </c>
      <c r="U65" s="74">
        <v>99.726720999999998</v>
      </c>
      <c r="V65" s="74">
        <v>194.67649</v>
      </c>
      <c r="X65" s="87">
        <v>1958</v>
      </c>
      <c r="Y65" s="74">
        <v>1.7643599000000001</v>
      </c>
      <c r="Z65" s="74">
        <v>0.40983609999999998</v>
      </c>
      <c r="AA65" s="74">
        <v>1.3522650000000001</v>
      </c>
      <c r="AB65" s="74">
        <v>0.89712919999999996</v>
      </c>
      <c r="AC65" s="74">
        <v>0.99206349999999999</v>
      </c>
      <c r="AD65" s="74">
        <v>3.4364260999999998</v>
      </c>
      <c r="AE65" s="74">
        <v>4.7565752999999997</v>
      </c>
      <c r="AF65" s="74">
        <v>11.142856999999999</v>
      </c>
      <c r="AG65" s="74">
        <v>33.425330000000002</v>
      </c>
      <c r="AH65" s="74">
        <v>49.592390999999999</v>
      </c>
      <c r="AI65" s="74">
        <v>91.019910999999993</v>
      </c>
      <c r="AJ65" s="74">
        <v>128.95928000000001</v>
      </c>
      <c r="AK65" s="74">
        <v>240.86870999999999</v>
      </c>
      <c r="AL65" s="74">
        <v>408.17469</v>
      </c>
      <c r="AM65" s="74">
        <v>780.76062999999999</v>
      </c>
      <c r="AN65" s="74">
        <v>1463.4146000000001</v>
      </c>
      <c r="AO65" s="74">
        <v>2388.1579000000002</v>
      </c>
      <c r="AP65" s="74">
        <v>3705.1792999999998</v>
      </c>
      <c r="AQ65" s="74">
        <v>131.46861999999999</v>
      </c>
      <c r="AR65" s="74">
        <v>201.24905999999999</v>
      </c>
      <c r="AT65" s="87">
        <v>1958</v>
      </c>
      <c r="AU65" s="74">
        <v>1.3392002999999999</v>
      </c>
      <c r="AV65" s="74">
        <v>0.30072169999999998</v>
      </c>
      <c r="AW65" s="74">
        <v>0.99075299999999999</v>
      </c>
      <c r="AX65" s="74">
        <v>0.58402690000000002</v>
      </c>
      <c r="AY65" s="74">
        <v>2.4</v>
      </c>
      <c r="AZ65" s="74">
        <v>3.5671819</v>
      </c>
      <c r="BA65" s="74">
        <v>6.0345984000000001</v>
      </c>
      <c r="BB65" s="74">
        <v>9.6261161000000008</v>
      </c>
      <c r="BC65" s="74">
        <v>29.099727000000001</v>
      </c>
      <c r="BD65" s="74">
        <v>47.276296000000002</v>
      </c>
      <c r="BE65" s="74">
        <v>85.358739999999997</v>
      </c>
      <c r="BF65" s="74">
        <v>138.39185000000001</v>
      </c>
      <c r="BG65" s="74">
        <v>258.33551999999997</v>
      </c>
      <c r="BH65" s="74">
        <v>447.89157</v>
      </c>
      <c r="BI65" s="74">
        <v>792.49175000000002</v>
      </c>
      <c r="BJ65" s="74">
        <v>1412.6769999999999</v>
      </c>
      <c r="BK65" s="74">
        <v>2289.8551000000002</v>
      </c>
      <c r="BL65" s="74">
        <v>3601.5228000000002</v>
      </c>
      <c r="BM65" s="74">
        <v>115.419</v>
      </c>
      <c r="BN65" s="74">
        <v>198.94624999999999</v>
      </c>
      <c r="BP65" s="87">
        <v>1958</v>
      </c>
    </row>
    <row r="66" spans="2:68">
      <c r="B66" s="87">
        <v>1959</v>
      </c>
      <c r="C66" s="74">
        <v>0.54804529999999996</v>
      </c>
      <c r="D66" s="74">
        <v>0.19256690000000001</v>
      </c>
      <c r="E66" s="74">
        <v>0.41407870000000002</v>
      </c>
      <c r="F66" s="74">
        <v>1.0802052</v>
      </c>
      <c r="G66" s="74">
        <v>3.0138638000000002</v>
      </c>
      <c r="H66" s="74">
        <v>2.3154848000000001</v>
      </c>
      <c r="I66" s="74">
        <v>4.8717949000000003</v>
      </c>
      <c r="J66" s="74">
        <v>11.829653</v>
      </c>
      <c r="K66" s="74">
        <v>18.799271999999998</v>
      </c>
      <c r="L66" s="74">
        <v>39.004913999999999</v>
      </c>
      <c r="M66" s="74">
        <v>74.756230000000002</v>
      </c>
      <c r="N66" s="74">
        <v>168.50951000000001</v>
      </c>
      <c r="O66" s="74">
        <v>239.20266000000001</v>
      </c>
      <c r="P66" s="74">
        <v>498.68074000000001</v>
      </c>
      <c r="Q66" s="74">
        <v>837.93411000000003</v>
      </c>
      <c r="R66" s="74">
        <v>1477.4494999999999</v>
      </c>
      <c r="S66" s="74">
        <v>2124.183</v>
      </c>
      <c r="T66" s="74">
        <v>3476.1905000000002</v>
      </c>
      <c r="U66" s="74">
        <v>100.58659</v>
      </c>
      <c r="V66" s="74">
        <v>198.07731999999999</v>
      </c>
      <c r="X66" s="87">
        <v>1959</v>
      </c>
      <c r="Y66" s="74">
        <v>1.7247988000000001</v>
      </c>
      <c r="Z66" s="74">
        <v>1.0048231999999999</v>
      </c>
      <c r="AA66" s="74">
        <v>0.86937620000000004</v>
      </c>
      <c r="AB66" s="74">
        <v>2.2618038</v>
      </c>
      <c r="AC66" s="74">
        <v>1.270648</v>
      </c>
      <c r="AD66" s="74">
        <v>1.5842839</v>
      </c>
      <c r="AE66" s="74">
        <v>5.3161724000000001</v>
      </c>
      <c r="AF66" s="74">
        <v>12.448133</v>
      </c>
      <c r="AG66" s="74">
        <v>26.014246</v>
      </c>
      <c r="AH66" s="74">
        <v>59.322034000000002</v>
      </c>
      <c r="AI66" s="74">
        <v>79.607843000000003</v>
      </c>
      <c r="AJ66" s="74">
        <v>138.30265</v>
      </c>
      <c r="AK66" s="74">
        <v>232.66109</v>
      </c>
      <c r="AL66" s="74">
        <v>424.55946999999998</v>
      </c>
      <c r="AM66" s="74">
        <v>804.73797999999999</v>
      </c>
      <c r="AN66" s="74">
        <v>1426.6366</v>
      </c>
      <c r="AO66" s="74">
        <v>2606.6945999999998</v>
      </c>
      <c r="AP66" s="74">
        <v>4085.6030999999998</v>
      </c>
      <c r="AQ66" s="74">
        <v>136.67054999999999</v>
      </c>
      <c r="AR66" s="74">
        <v>210.15944999999999</v>
      </c>
      <c r="AT66" s="87">
        <v>1959</v>
      </c>
      <c r="AU66" s="74">
        <v>1.1223345</v>
      </c>
      <c r="AV66" s="74">
        <v>0.59002849999999996</v>
      </c>
      <c r="AW66" s="74">
        <v>0.63619979999999998</v>
      </c>
      <c r="AX66" s="74">
        <v>1.6574586</v>
      </c>
      <c r="AY66" s="74">
        <v>2.1651717000000001</v>
      </c>
      <c r="AZ66" s="74">
        <v>1.9664196</v>
      </c>
      <c r="BA66" s="74">
        <v>5.0842922000000002</v>
      </c>
      <c r="BB66" s="74">
        <v>12.131015</v>
      </c>
      <c r="BC66" s="74">
        <v>22.368622999999999</v>
      </c>
      <c r="BD66" s="74">
        <v>48.86148</v>
      </c>
      <c r="BE66" s="74">
        <v>77.082158000000007</v>
      </c>
      <c r="BF66" s="74">
        <v>153.5205</v>
      </c>
      <c r="BG66" s="74">
        <v>235.73847000000001</v>
      </c>
      <c r="BH66" s="74">
        <v>458.28330999999997</v>
      </c>
      <c r="BI66" s="74">
        <v>819.55484999999999</v>
      </c>
      <c r="BJ66" s="74">
        <v>1448.0052000000001</v>
      </c>
      <c r="BK66" s="74">
        <v>2418.3672999999999</v>
      </c>
      <c r="BL66" s="74">
        <v>3863.8613999999998</v>
      </c>
      <c r="BM66" s="74">
        <v>118.44199</v>
      </c>
      <c r="BN66" s="74">
        <v>205.83340000000001</v>
      </c>
      <c r="BP66" s="87">
        <v>1959</v>
      </c>
    </row>
    <row r="67" spans="2:68">
      <c r="B67" s="87">
        <v>1960</v>
      </c>
      <c r="C67" s="74">
        <v>0.53571429999999998</v>
      </c>
      <c r="D67" s="74">
        <v>0.57001710000000005</v>
      </c>
      <c r="E67" s="74">
        <v>1.1942675</v>
      </c>
      <c r="F67" s="74">
        <v>1.5243902</v>
      </c>
      <c r="G67" s="74">
        <v>2.0266358000000002</v>
      </c>
      <c r="H67" s="74">
        <v>4.9780381</v>
      </c>
      <c r="I67" s="74">
        <v>5.6540735</v>
      </c>
      <c r="J67" s="74">
        <v>9.2402464000000002</v>
      </c>
      <c r="K67" s="74">
        <v>26.791090000000001</v>
      </c>
      <c r="L67" s="74">
        <v>41.203007999999997</v>
      </c>
      <c r="M67" s="74">
        <v>80.786793000000003</v>
      </c>
      <c r="N67" s="74">
        <v>154.77735000000001</v>
      </c>
      <c r="O67" s="74">
        <v>261.05716999999999</v>
      </c>
      <c r="P67" s="74">
        <v>479.59866</v>
      </c>
      <c r="Q67" s="74">
        <v>828.99306000000001</v>
      </c>
      <c r="R67" s="74">
        <v>1373.4939999999999</v>
      </c>
      <c r="S67" s="74">
        <v>2210.0313000000001</v>
      </c>
      <c r="T67" s="74">
        <v>3228.7582000000002</v>
      </c>
      <c r="U67" s="74">
        <v>99.820888999999994</v>
      </c>
      <c r="V67" s="74">
        <v>193.88660999999999</v>
      </c>
      <c r="X67" s="87">
        <v>1960</v>
      </c>
      <c r="Y67" s="74">
        <v>1.3140604</v>
      </c>
      <c r="Z67" s="74">
        <v>0.39666800000000002</v>
      </c>
      <c r="AA67" s="74">
        <v>0.62761509999999998</v>
      </c>
      <c r="AB67" s="74">
        <v>0.79914759999999996</v>
      </c>
      <c r="AC67" s="74">
        <v>1.8495683999999999</v>
      </c>
      <c r="AD67" s="74">
        <v>1.9181585999999999</v>
      </c>
      <c r="AE67" s="74">
        <v>7.3384137999999997</v>
      </c>
      <c r="AF67" s="74">
        <v>11.885467</v>
      </c>
      <c r="AG67" s="74">
        <v>25.656877999999999</v>
      </c>
      <c r="AH67" s="74">
        <v>53.858268000000002</v>
      </c>
      <c r="AI67" s="74">
        <v>82.160516999999999</v>
      </c>
      <c r="AJ67" s="74">
        <v>125.05583</v>
      </c>
      <c r="AK67" s="74">
        <v>223.94570999999999</v>
      </c>
      <c r="AL67" s="74">
        <v>397.27519999999998</v>
      </c>
      <c r="AM67" s="74">
        <v>756.79443000000003</v>
      </c>
      <c r="AN67" s="74">
        <v>1380.4348</v>
      </c>
      <c r="AO67" s="74">
        <v>2357.5639000000001</v>
      </c>
      <c r="AP67" s="74">
        <v>3988.7640000000001</v>
      </c>
      <c r="AQ67" s="74">
        <v>131.01303999999999</v>
      </c>
      <c r="AR67" s="74">
        <v>199.51737</v>
      </c>
      <c r="AT67" s="87">
        <v>1960</v>
      </c>
      <c r="AU67" s="74">
        <v>0.91516430000000004</v>
      </c>
      <c r="AV67" s="74">
        <v>0.4852014</v>
      </c>
      <c r="AW67" s="74">
        <v>0.91799269999999999</v>
      </c>
      <c r="AX67" s="74">
        <v>1.1703511</v>
      </c>
      <c r="AY67" s="74">
        <v>1.9408779</v>
      </c>
      <c r="AZ67" s="74">
        <v>3.5152071</v>
      </c>
      <c r="BA67" s="74">
        <v>6.4568199999999996</v>
      </c>
      <c r="BB67" s="74">
        <v>10.529087000000001</v>
      </c>
      <c r="BC67" s="74">
        <v>26.231508000000002</v>
      </c>
      <c r="BD67" s="74">
        <v>47.384614999999997</v>
      </c>
      <c r="BE67" s="74">
        <v>81.446310999999994</v>
      </c>
      <c r="BF67" s="74">
        <v>140.15817000000001</v>
      </c>
      <c r="BG67" s="74">
        <v>241.51136</v>
      </c>
      <c r="BH67" s="74">
        <v>434.23423000000003</v>
      </c>
      <c r="BI67" s="74">
        <v>788.94471999999996</v>
      </c>
      <c r="BJ67" s="74">
        <v>1377.5253</v>
      </c>
      <c r="BK67" s="74">
        <v>2300.7246</v>
      </c>
      <c r="BL67" s="74">
        <v>3711.9047999999998</v>
      </c>
      <c r="BM67" s="74">
        <v>115.25060999999999</v>
      </c>
      <c r="BN67" s="74">
        <v>198.09557000000001</v>
      </c>
      <c r="BP67" s="87">
        <v>1960</v>
      </c>
    </row>
    <row r="68" spans="2:68">
      <c r="B68" s="87">
        <v>1961</v>
      </c>
      <c r="C68" s="74">
        <v>1.5687641999999999</v>
      </c>
      <c r="D68" s="74">
        <v>0.56011949999999999</v>
      </c>
      <c r="E68" s="74">
        <v>1.5355086</v>
      </c>
      <c r="F68" s="74">
        <v>0</v>
      </c>
      <c r="G68" s="74">
        <v>2.2216051000000001</v>
      </c>
      <c r="H68" s="74">
        <v>4.6907065000000001</v>
      </c>
      <c r="I68" s="74">
        <v>7.7539416000000001</v>
      </c>
      <c r="J68" s="74">
        <v>9.6422228000000008</v>
      </c>
      <c r="K68" s="74">
        <v>27.923210999999998</v>
      </c>
      <c r="L68" s="74">
        <v>39.928485999999999</v>
      </c>
      <c r="M68" s="74">
        <v>72.895276999999993</v>
      </c>
      <c r="N68" s="74">
        <v>134.98738</v>
      </c>
      <c r="O68" s="74">
        <v>245.26316</v>
      </c>
      <c r="P68" s="74">
        <v>468.18486000000001</v>
      </c>
      <c r="Q68" s="74">
        <v>811.96581000000003</v>
      </c>
      <c r="R68" s="74">
        <v>1397.1014</v>
      </c>
      <c r="S68" s="74">
        <v>2069.0691000000002</v>
      </c>
      <c r="T68" s="74">
        <v>3544.3038000000001</v>
      </c>
      <c r="U68" s="74">
        <v>97.980159</v>
      </c>
      <c r="V68" s="74">
        <v>193.40966</v>
      </c>
      <c r="X68" s="87">
        <v>1961</v>
      </c>
      <c r="Y68" s="74">
        <v>0.91508049999999996</v>
      </c>
      <c r="Z68" s="74">
        <v>0.58639560000000002</v>
      </c>
      <c r="AA68" s="74">
        <v>1.6106301999999999</v>
      </c>
      <c r="AB68" s="74">
        <v>0.76084200000000002</v>
      </c>
      <c r="AC68" s="74">
        <v>1.1940299000000001</v>
      </c>
      <c r="AD68" s="74">
        <v>3.8449214999999999</v>
      </c>
      <c r="AE68" s="74">
        <v>5.9608287999999998</v>
      </c>
      <c r="AF68" s="74">
        <v>10.761367</v>
      </c>
      <c r="AG68" s="74">
        <v>21.232057000000001</v>
      </c>
      <c r="AH68" s="74">
        <v>49.752780999999999</v>
      </c>
      <c r="AI68" s="74">
        <v>83.792722999999995</v>
      </c>
      <c r="AJ68" s="74">
        <v>114.97797</v>
      </c>
      <c r="AK68" s="74">
        <v>207.19424000000001</v>
      </c>
      <c r="AL68" s="74">
        <v>389.54741000000001</v>
      </c>
      <c r="AM68" s="74">
        <v>736.27119000000005</v>
      </c>
      <c r="AN68" s="74">
        <v>1399.1641</v>
      </c>
      <c r="AO68" s="74">
        <v>2325.2336</v>
      </c>
      <c r="AP68" s="74">
        <v>4003.5841999999998</v>
      </c>
      <c r="AQ68" s="74">
        <v>130.08332999999999</v>
      </c>
      <c r="AR68" s="74">
        <v>196.93447</v>
      </c>
      <c r="AT68" s="87">
        <v>1961</v>
      </c>
      <c r="AU68" s="74">
        <v>1.2498883999999999</v>
      </c>
      <c r="AV68" s="74">
        <v>0.57295649999999998</v>
      </c>
      <c r="AW68" s="74">
        <v>1.5721725</v>
      </c>
      <c r="AX68" s="74">
        <v>0.37023319999999998</v>
      </c>
      <c r="AY68" s="74">
        <v>1.7263702999999999</v>
      </c>
      <c r="AZ68" s="74">
        <v>4.2865890999999996</v>
      </c>
      <c r="BA68" s="74">
        <v>6.8993506</v>
      </c>
      <c r="BB68" s="74">
        <v>10.185427000000001</v>
      </c>
      <c r="BC68" s="74">
        <v>24.624005</v>
      </c>
      <c r="BD68" s="74">
        <v>44.751213999999997</v>
      </c>
      <c r="BE68" s="74">
        <v>78.149919999999995</v>
      </c>
      <c r="BF68" s="74">
        <v>125.21514999999999</v>
      </c>
      <c r="BG68" s="74">
        <v>225.34504000000001</v>
      </c>
      <c r="BH68" s="74">
        <v>424.60435999999999</v>
      </c>
      <c r="BI68" s="74">
        <v>769.75424999999996</v>
      </c>
      <c r="BJ68" s="74">
        <v>1398.2999</v>
      </c>
      <c r="BK68" s="74">
        <v>2226.9585000000002</v>
      </c>
      <c r="BL68" s="74">
        <v>3837.5286000000001</v>
      </c>
      <c r="BM68" s="74">
        <v>113.85393999999999</v>
      </c>
      <c r="BN68" s="74">
        <v>196.22187</v>
      </c>
      <c r="BP68" s="87">
        <v>1961</v>
      </c>
    </row>
    <row r="69" spans="2:68">
      <c r="B69" s="87">
        <v>1962</v>
      </c>
      <c r="C69" s="74">
        <v>0.68516619999999995</v>
      </c>
      <c r="D69" s="74">
        <v>0.55207949999999995</v>
      </c>
      <c r="E69" s="74">
        <v>0.77190270000000005</v>
      </c>
      <c r="F69" s="74">
        <v>1.7761989</v>
      </c>
      <c r="G69" s="74">
        <v>2.7114967000000001</v>
      </c>
      <c r="H69" s="74">
        <v>2.9154518999999999</v>
      </c>
      <c r="I69" s="74">
        <v>7.6719577000000001</v>
      </c>
      <c r="J69" s="74">
        <v>11.941057000000001</v>
      </c>
      <c r="K69" s="74">
        <v>19.955031000000002</v>
      </c>
      <c r="L69" s="74">
        <v>37.346877999999997</v>
      </c>
      <c r="M69" s="74">
        <v>72</v>
      </c>
      <c r="N69" s="74">
        <v>142.44898000000001</v>
      </c>
      <c r="O69" s="74">
        <v>274.2681</v>
      </c>
      <c r="P69" s="74">
        <v>449.96642000000003</v>
      </c>
      <c r="Q69" s="74">
        <v>806.04534000000001</v>
      </c>
      <c r="R69" s="74">
        <v>1306.1797999999999</v>
      </c>
      <c r="S69" s="74">
        <v>2099.1253999999999</v>
      </c>
      <c r="T69" s="74">
        <v>3496.9324999999999</v>
      </c>
      <c r="U69" s="74">
        <v>97.477404000000007</v>
      </c>
      <c r="V69" s="74">
        <v>190.86026000000001</v>
      </c>
      <c r="X69" s="87">
        <v>1962</v>
      </c>
      <c r="Y69" s="74">
        <v>1.0771993</v>
      </c>
      <c r="Z69" s="74">
        <v>0.38587690000000002</v>
      </c>
      <c r="AA69" s="74">
        <v>0</v>
      </c>
      <c r="AB69" s="74">
        <v>0.69962690000000005</v>
      </c>
      <c r="AC69" s="74">
        <v>2.5906736000000001</v>
      </c>
      <c r="AD69" s="74">
        <v>3.1289110999999998</v>
      </c>
      <c r="AE69" s="74">
        <v>5.4976852000000003</v>
      </c>
      <c r="AF69" s="74">
        <v>13.765181999999999</v>
      </c>
      <c r="AG69" s="74">
        <v>23.519164</v>
      </c>
      <c r="AH69" s="74">
        <v>47.794117999999997</v>
      </c>
      <c r="AI69" s="74">
        <v>76.241135</v>
      </c>
      <c r="AJ69" s="74">
        <v>108.8172</v>
      </c>
      <c r="AK69" s="74">
        <v>211.12696</v>
      </c>
      <c r="AL69" s="74">
        <v>361.67921999999999</v>
      </c>
      <c r="AM69" s="74">
        <v>708.49672999999996</v>
      </c>
      <c r="AN69" s="74">
        <v>1390.7816</v>
      </c>
      <c r="AO69" s="74">
        <v>2266.1871000000001</v>
      </c>
      <c r="AP69" s="74">
        <v>4243.2431999999999</v>
      </c>
      <c r="AQ69" s="74">
        <v>130.34539000000001</v>
      </c>
      <c r="AR69" s="74">
        <v>196.58313000000001</v>
      </c>
      <c r="AT69" s="87">
        <v>1962</v>
      </c>
      <c r="AU69" s="74">
        <v>0.87657779999999996</v>
      </c>
      <c r="AV69" s="74">
        <v>0.47094279999999999</v>
      </c>
      <c r="AW69" s="74">
        <v>0.39490570000000003</v>
      </c>
      <c r="AX69" s="74">
        <v>1.2511374</v>
      </c>
      <c r="AY69" s="74">
        <v>2.6528903000000001</v>
      </c>
      <c r="AZ69" s="74">
        <v>3.0184123</v>
      </c>
      <c r="BA69" s="74">
        <v>6.6334992000000002</v>
      </c>
      <c r="BB69" s="74">
        <v>12.825545999999999</v>
      </c>
      <c r="BC69" s="74">
        <v>21.708082999999998</v>
      </c>
      <c r="BD69" s="74">
        <v>42.504916000000001</v>
      </c>
      <c r="BE69" s="74">
        <v>74.054982999999993</v>
      </c>
      <c r="BF69" s="74">
        <v>126.0733</v>
      </c>
      <c r="BG69" s="74">
        <v>241.48148</v>
      </c>
      <c r="BH69" s="74">
        <v>400.95607999999999</v>
      </c>
      <c r="BI69" s="74">
        <v>751.19440999999995</v>
      </c>
      <c r="BJ69" s="74">
        <v>1355.5555999999999</v>
      </c>
      <c r="BK69" s="74">
        <v>2202.4472000000001</v>
      </c>
      <c r="BL69" s="74">
        <v>3978.2134999999998</v>
      </c>
      <c r="BM69" s="74">
        <v>113.76103999999999</v>
      </c>
      <c r="BN69" s="74">
        <v>195.31675999999999</v>
      </c>
      <c r="BP69" s="87">
        <v>1962</v>
      </c>
    </row>
    <row r="70" spans="2:68">
      <c r="B70" s="87">
        <v>1963</v>
      </c>
      <c r="C70" s="74">
        <v>0.84545150000000002</v>
      </c>
      <c r="D70" s="74">
        <v>0.362122</v>
      </c>
      <c r="E70" s="74">
        <v>0</v>
      </c>
      <c r="F70" s="74">
        <v>0.83246620000000005</v>
      </c>
      <c r="G70" s="74">
        <v>2.3815824000000001</v>
      </c>
      <c r="H70" s="74">
        <v>2.2876751999999998</v>
      </c>
      <c r="I70" s="74">
        <v>5.1434759000000003</v>
      </c>
      <c r="J70" s="74">
        <v>12.367490999999999</v>
      </c>
      <c r="K70" s="74">
        <v>17.543859999999999</v>
      </c>
      <c r="L70" s="74">
        <v>36.286664999999999</v>
      </c>
      <c r="M70" s="74">
        <v>72.171650999999997</v>
      </c>
      <c r="N70" s="74">
        <v>120.7577</v>
      </c>
      <c r="O70" s="74">
        <v>246.97581</v>
      </c>
      <c r="P70" s="74">
        <v>457.36946</v>
      </c>
      <c r="Q70" s="74">
        <v>812.76238000000001</v>
      </c>
      <c r="R70" s="74">
        <v>1401.0840000000001</v>
      </c>
      <c r="S70" s="74">
        <v>2201.7291</v>
      </c>
      <c r="T70" s="74">
        <v>3720.2381</v>
      </c>
      <c r="U70" s="74">
        <v>97.874506999999994</v>
      </c>
      <c r="V70" s="74">
        <v>195.79835</v>
      </c>
      <c r="X70" s="87">
        <v>1963</v>
      </c>
      <c r="Y70" s="74">
        <v>0.53248139999999999</v>
      </c>
      <c r="Z70" s="74">
        <v>0</v>
      </c>
      <c r="AA70" s="74">
        <v>0.79443889999999995</v>
      </c>
      <c r="AB70" s="74">
        <v>1.5313935999999999</v>
      </c>
      <c r="AC70" s="74">
        <v>0.27979850000000001</v>
      </c>
      <c r="AD70" s="74">
        <v>1.8298262000000001</v>
      </c>
      <c r="AE70" s="74">
        <v>4.4273908000000004</v>
      </c>
      <c r="AF70" s="74">
        <v>12.16874</v>
      </c>
      <c r="AG70" s="74">
        <v>25.511634000000001</v>
      </c>
      <c r="AH70" s="74">
        <v>39.901780000000002</v>
      </c>
      <c r="AI70" s="74">
        <v>80.123795999999999</v>
      </c>
      <c r="AJ70" s="74">
        <v>110.51101</v>
      </c>
      <c r="AK70" s="74">
        <v>204.63138000000001</v>
      </c>
      <c r="AL70" s="74">
        <v>350.71847000000002</v>
      </c>
      <c r="AM70" s="74">
        <v>733.46178999999995</v>
      </c>
      <c r="AN70" s="74">
        <v>1314.34</v>
      </c>
      <c r="AO70" s="74">
        <v>2445.8042</v>
      </c>
      <c r="AP70" s="74">
        <v>4416.6666999999998</v>
      </c>
      <c r="AQ70" s="74">
        <v>133.08673999999999</v>
      </c>
      <c r="AR70" s="74">
        <v>199.66719000000001</v>
      </c>
      <c r="AT70" s="87">
        <v>1963</v>
      </c>
      <c r="AU70" s="74">
        <v>0.69276070000000001</v>
      </c>
      <c r="AV70" s="74">
        <v>0.18544269999999999</v>
      </c>
      <c r="AW70" s="74">
        <v>0.38846269999999999</v>
      </c>
      <c r="AX70" s="74">
        <v>1.1732081999999999</v>
      </c>
      <c r="AY70" s="74">
        <v>1.3599891</v>
      </c>
      <c r="AZ70" s="74">
        <v>2.0661157000000001</v>
      </c>
      <c r="BA70" s="74">
        <v>4.8009037000000001</v>
      </c>
      <c r="BB70" s="74">
        <v>12.27154</v>
      </c>
      <c r="BC70" s="74">
        <v>21.452145000000002</v>
      </c>
      <c r="BD70" s="74">
        <v>38.080731</v>
      </c>
      <c r="BE70" s="74">
        <v>76.036096000000001</v>
      </c>
      <c r="BF70" s="74">
        <v>115.76604</v>
      </c>
      <c r="BG70" s="74">
        <v>225.12195</v>
      </c>
      <c r="BH70" s="74">
        <v>398.29009000000002</v>
      </c>
      <c r="BI70" s="74">
        <v>767.83114999999998</v>
      </c>
      <c r="BJ70" s="74">
        <v>1350.0838000000001</v>
      </c>
      <c r="BK70" s="74">
        <v>2353.6453000000001</v>
      </c>
      <c r="BL70" s="74">
        <v>4172.9166999999998</v>
      </c>
      <c r="BM70" s="74">
        <v>115.33065999999999</v>
      </c>
      <c r="BN70" s="74">
        <v>199.05503999999999</v>
      </c>
      <c r="BP70" s="87">
        <v>1963</v>
      </c>
    </row>
    <row r="71" spans="2:68">
      <c r="B71" s="87">
        <v>1964</v>
      </c>
      <c r="C71" s="74">
        <v>0.83808249999999995</v>
      </c>
      <c r="D71" s="74">
        <v>0.1769598</v>
      </c>
      <c r="E71" s="74">
        <v>0.74640790000000001</v>
      </c>
      <c r="F71" s="74">
        <v>1.0014019999999999</v>
      </c>
      <c r="G71" s="74">
        <v>3.0188679</v>
      </c>
      <c r="H71" s="74">
        <v>3.0581040000000002</v>
      </c>
      <c r="I71" s="74">
        <v>5.2413793000000002</v>
      </c>
      <c r="J71" s="74">
        <v>9.0384133000000002</v>
      </c>
      <c r="K71" s="74">
        <v>21.365293999999999</v>
      </c>
      <c r="L71" s="74">
        <v>36.753445999999997</v>
      </c>
      <c r="M71" s="74">
        <v>68.484464000000003</v>
      </c>
      <c r="N71" s="74">
        <v>139.63274999999999</v>
      </c>
      <c r="O71" s="74">
        <v>253.56264999999999</v>
      </c>
      <c r="P71" s="74">
        <v>418.68060000000003</v>
      </c>
      <c r="Q71" s="74">
        <v>836.31713999999999</v>
      </c>
      <c r="R71" s="74">
        <v>1370.9042999999999</v>
      </c>
      <c r="S71" s="74">
        <v>2280.5556000000001</v>
      </c>
      <c r="T71" s="74">
        <v>3711.7647000000002</v>
      </c>
      <c r="U71" s="74">
        <v>98.337258000000006</v>
      </c>
      <c r="V71" s="74">
        <v>196.86678000000001</v>
      </c>
      <c r="X71" s="87">
        <v>1964</v>
      </c>
      <c r="Y71" s="74">
        <v>0.35267150000000003</v>
      </c>
      <c r="Z71" s="74">
        <v>0.37140200000000001</v>
      </c>
      <c r="AA71" s="74">
        <v>1.1695906</v>
      </c>
      <c r="AB71" s="74">
        <v>1.4764818</v>
      </c>
      <c r="AC71" s="74">
        <v>1.8602179000000001</v>
      </c>
      <c r="AD71" s="74">
        <v>3.2343427999999999</v>
      </c>
      <c r="AE71" s="74">
        <v>5.6869201</v>
      </c>
      <c r="AF71" s="74">
        <v>13.264754</v>
      </c>
      <c r="AG71" s="74">
        <v>25.550421</v>
      </c>
      <c r="AH71" s="74">
        <v>51.146931000000002</v>
      </c>
      <c r="AI71" s="74">
        <v>73.719008000000002</v>
      </c>
      <c r="AJ71" s="74">
        <v>125.10024</v>
      </c>
      <c r="AK71" s="74">
        <v>211.26760999999999</v>
      </c>
      <c r="AL71" s="74">
        <v>358.96075999999999</v>
      </c>
      <c r="AM71" s="74">
        <v>742.26152999999999</v>
      </c>
      <c r="AN71" s="74">
        <v>1391.0664999999999</v>
      </c>
      <c r="AO71" s="74">
        <v>2465.0767000000001</v>
      </c>
      <c r="AP71" s="74">
        <v>4341.3896999999997</v>
      </c>
      <c r="AQ71" s="74">
        <v>137.95229</v>
      </c>
      <c r="AR71" s="74">
        <v>203.42158000000001</v>
      </c>
      <c r="AT71" s="87">
        <v>1964</v>
      </c>
      <c r="AU71" s="74">
        <v>0.6015296</v>
      </c>
      <c r="AV71" s="74">
        <v>0.27183760000000001</v>
      </c>
      <c r="AW71" s="74">
        <v>0.95337970000000005</v>
      </c>
      <c r="AX71" s="74">
        <v>1.2327923000000001</v>
      </c>
      <c r="AY71" s="74">
        <v>2.4554147999999998</v>
      </c>
      <c r="AZ71" s="74">
        <v>3.1437553999999999</v>
      </c>
      <c r="BA71" s="74">
        <v>5.4550675000000002</v>
      </c>
      <c r="BB71" s="74">
        <v>11.072032999999999</v>
      </c>
      <c r="BC71" s="74">
        <v>23.413595999999998</v>
      </c>
      <c r="BD71" s="74">
        <v>43.906948</v>
      </c>
      <c r="BE71" s="74">
        <v>71.047094999999999</v>
      </c>
      <c r="BF71" s="74">
        <v>132.53720000000001</v>
      </c>
      <c r="BG71" s="74">
        <v>231.93277</v>
      </c>
      <c r="BH71" s="74">
        <v>385.71847000000002</v>
      </c>
      <c r="BI71" s="74">
        <v>782.29318000000001</v>
      </c>
      <c r="BJ71" s="74">
        <v>1382.7956999999999</v>
      </c>
      <c r="BK71" s="74">
        <v>2394.9313999999999</v>
      </c>
      <c r="BL71" s="74">
        <v>4127.7444999999998</v>
      </c>
      <c r="BM71" s="74">
        <v>117.98662</v>
      </c>
      <c r="BN71" s="74">
        <v>201.58364</v>
      </c>
      <c r="BP71" s="87">
        <v>1964</v>
      </c>
    </row>
    <row r="72" spans="2:68">
      <c r="B72" s="87">
        <v>1965</v>
      </c>
      <c r="C72" s="74">
        <v>0.50259670000000001</v>
      </c>
      <c r="D72" s="74">
        <v>0.51724139999999996</v>
      </c>
      <c r="E72" s="74">
        <v>0.36784990000000001</v>
      </c>
      <c r="F72" s="74">
        <v>1.3464128</v>
      </c>
      <c r="G72" s="74">
        <v>2.1428571000000001</v>
      </c>
      <c r="H72" s="74">
        <v>2.960969</v>
      </c>
      <c r="I72" s="74">
        <v>6.1555679999999997</v>
      </c>
      <c r="J72" s="74">
        <v>10.547464</v>
      </c>
      <c r="K72" s="74">
        <v>21.368607999999998</v>
      </c>
      <c r="L72" s="74">
        <v>36.778115999999997</v>
      </c>
      <c r="M72" s="74">
        <v>74.339035999999993</v>
      </c>
      <c r="N72" s="74">
        <v>138.39286000000001</v>
      </c>
      <c r="O72" s="74">
        <v>258.37320999999997</v>
      </c>
      <c r="P72" s="74">
        <v>476.8254</v>
      </c>
      <c r="Q72" s="74">
        <v>816.29115999999999</v>
      </c>
      <c r="R72" s="74">
        <v>1461.6368</v>
      </c>
      <c r="S72" s="74">
        <v>2254.0540999999998</v>
      </c>
      <c r="T72" s="74">
        <v>3925.2874000000002</v>
      </c>
      <c r="U72" s="74">
        <v>101.65369</v>
      </c>
      <c r="V72" s="74">
        <v>203.79846000000001</v>
      </c>
      <c r="X72" s="87">
        <v>1965</v>
      </c>
      <c r="Y72" s="74">
        <v>0.1762736</v>
      </c>
      <c r="Z72" s="74">
        <v>0</v>
      </c>
      <c r="AA72" s="74">
        <v>0.19208610000000001</v>
      </c>
      <c r="AB72" s="74">
        <v>1.4195903000000001</v>
      </c>
      <c r="AC72" s="74">
        <v>0.75414780000000003</v>
      </c>
      <c r="AD72" s="74">
        <v>2.56996</v>
      </c>
      <c r="AE72" s="74">
        <v>6.92354</v>
      </c>
      <c r="AF72" s="74">
        <v>12.254902</v>
      </c>
      <c r="AG72" s="74">
        <v>22.841964999999998</v>
      </c>
      <c r="AH72" s="74">
        <v>52.224969000000002</v>
      </c>
      <c r="AI72" s="74">
        <v>83.679336000000006</v>
      </c>
      <c r="AJ72" s="74">
        <v>111.19750999999999</v>
      </c>
      <c r="AK72" s="74">
        <v>200.65026</v>
      </c>
      <c r="AL72" s="74">
        <v>345.85289999999998</v>
      </c>
      <c r="AM72" s="74">
        <v>713.125</v>
      </c>
      <c r="AN72" s="74">
        <v>1399.115</v>
      </c>
      <c r="AO72" s="74">
        <v>2600.6547</v>
      </c>
      <c r="AP72" s="74">
        <v>4388.5713999999998</v>
      </c>
      <c r="AQ72" s="74">
        <v>139.25423000000001</v>
      </c>
      <c r="AR72" s="74">
        <v>204.31583000000001</v>
      </c>
      <c r="AT72" s="87">
        <v>1965</v>
      </c>
      <c r="AU72" s="74">
        <v>0.34358359999999999</v>
      </c>
      <c r="AV72" s="74">
        <v>0.2651348</v>
      </c>
      <c r="AW72" s="74">
        <v>0.2818754</v>
      </c>
      <c r="AX72" s="74">
        <v>1.3820336</v>
      </c>
      <c r="AY72" s="74">
        <v>1.4673514000000001</v>
      </c>
      <c r="AZ72" s="74">
        <v>2.7712346000000001</v>
      </c>
      <c r="BA72" s="74">
        <v>6.5255219999999996</v>
      </c>
      <c r="BB72" s="74">
        <v>11.366606000000001</v>
      </c>
      <c r="BC72" s="74">
        <v>22.089397000000002</v>
      </c>
      <c r="BD72" s="74">
        <v>44.437634000000003</v>
      </c>
      <c r="BE72" s="74">
        <v>78.947367999999997</v>
      </c>
      <c r="BF72" s="74">
        <v>125.09506</v>
      </c>
      <c r="BG72" s="74">
        <v>229.08320000000001</v>
      </c>
      <c r="BH72" s="74">
        <v>404.92554000000001</v>
      </c>
      <c r="BI72" s="74">
        <v>756.35438999999997</v>
      </c>
      <c r="BJ72" s="74">
        <v>1424.6862000000001</v>
      </c>
      <c r="BK72" s="74">
        <v>2469.9286000000002</v>
      </c>
      <c r="BL72" s="74">
        <v>4234.7327999999998</v>
      </c>
      <c r="BM72" s="74">
        <v>120.30791000000001</v>
      </c>
      <c r="BN72" s="74">
        <v>205.17793</v>
      </c>
      <c r="BP72" s="87">
        <v>1965</v>
      </c>
    </row>
    <row r="73" spans="2:68">
      <c r="B73" s="87">
        <v>1966</v>
      </c>
      <c r="C73" s="74">
        <v>0.84054099999999998</v>
      </c>
      <c r="D73" s="74">
        <v>0</v>
      </c>
      <c r="E73" s="74">
        <v>0.3587206</v>
      </c>
      <c r="F73" s="74">
        <v>1.4791477</v>
      </c>
      <c r="G73" s="74">
        <v>1.5890203000000001</v>
      </c>
      <c r="H73" s="74">
        <v>2.6010441000000002</v>
      </c>
      <c r="I73" s="74">
        <v>5.0417766999999998</v>
      </c>
      <c r="J73" s="74">
        <v>11.829018</v>
      </c>
      <c r="K73" s="74">
        <v>24.627942000000001</v>
      </c>
      <c r="L73" s="74">
        <v>32.713051</v>
      </c>
      <c r="M73" s="74">
        <v>71.723425000000006</v>
      </c>
      <c r="N73" s="74">
        <v>124.06724</v>
      </c>
      <c r="O73" s="74">
        <v>244.31629000000001</v>
      </c>
      <c r="P73" s="74">
        <v>452.63697999999999</v>
      </c>
      <c r="Q73" s="74">
        <v>844.88472000000002</v>
      </c>
      <c r="R73" s="74">
        <v>1475.1679999999999</v>
      </c>
      <c r="S73" s="74">
        <v>2147.9652000000001</v>
      </c>
      <c r="T73" s="74">
        <v>4086.8739999999998</v>
      </c>
      <c r="U73" s="74">
        <v>100.04129</v>
      </c>
      <c r="V73" s="74">
        <v>203.04938000000001</v>
      </c>
      <c r="X73" s="87">
        <v>1966</v>
      </c>
      <c r="Y73" s="74">
        <v>0.53059970000000001</v>
      </c>
      <c r="Z73" s="74">
        <v>0.52563979999999999</v>
      </c>
      <c r="AA73" s="74">
        <v>0.18790950000000001</v>
      </c>
      <c r="AB73" s="74">
        <v>1.5546447999999999</v>
      </c>
      <c r="AC73" s="74">
        <v>0.71661300000000006</v>
      </c>
      <c r="AD73" s="74">
        <v>3.8640089999999998</v>
      </c>
      <c r="AE73" s="74">
        <v>6.0026712</v>
      </c>
      <c r="AF73" s="74">
        <v>13.607219000000001</v>
      </c>
      <c r="AG73" s="74">
        <v>25.363008000000001</v>
      </c>
      <c r="AH73" s="74">
        <v>42.016682000000003</v>
      </c>
      <c r="AI73" s="74">
        <v>77.916225999999995</v>
      </c>
      <c r="AJ73" s="74">
        <v>117.88569</v>
      </c>
      <c r="AK73" s="74">
        <v>191.80097000000001</v>
      </c>
      <c r="AL73" s="74">
        <v>358.43401</v>
      </c>
      <c r="AM73" s="74">
        <v>726.04125999999997</v>
      </c>
      <c r="AN73" s="74">
        <v>1349.0335</v>
      </c>
      <c r="AO73" s="74">
        <v>2544.194</v>
      </c>
      <c r="AP73" s="74">
        <v>4561.3275000000003</v>
      </c>
      <c r="AQ73" s="74">
        <v>140.25923</v>
      </c>
      <c r="AR73" s="74">
        <v>204.5026</v>
      </c>
      <c r="AT73" s="87">
        <v>1966</v>
      </c>
      <c r="AU73" s="74">
        <v>0.68950480000000003</v>
      </c>
      <c r="AV73" s="74">
        <v>0.25646530000000001</v>
      </c>
      <c r="AW73" s="74">
        <v>0.27530310000000002</v>
      </c>
      <c r="AX73" s="74">
        <v>1.5159568999999999</v>
      </c>
      <c r="AY73" s="74">
        <v>1.1639288999999999</v>
      </c>
      <c r="AZ73" s="74">
        <v>3.2138021999999999</v>
      </c>
      <c r="BA73" s="74">
        <v>5.5056345999999996</v>
      </c>
      <c r="BB73" s="74">
        <v>12.683386</v>
      </c>
      <c r="BC73" s="74">
        <v>24.986283</v>
      </c>
      <c r="BD73" s="74">
        <v>37.318275999999997</v>
      </c>
      <c r="BE73" s="74">
        <v>74.794432</v>
      </c>
      <c r="BF73" s="74">
        <v>121.02907999999999</v>
      </c>
      <c r="BG73" s="74">
        <v>217.86090999999999</v>
      </c>
      <c r="BH73" s="74">
        <v>401.23968000000002</v>
      </c>
      <c r="BI73" s="74">
        <v>775.43133999999998</v>
      </c>
      <c r="BJ73" s="74">
        <v>1400.097</v>
      </c>
      <c r="BK73" s="74">
        <v>2395.1158</v>
      </c>
      <c r="BL73" s="74">
        <v>4406.4026999999996</v>
      </c>
      <c r="BM73" s="74">
        <v>120.00519</v>
      </c>
      <c r="BN73" s="74">
        <v>204.91614999999999</v>
      </c>
      <c r="BP73" s="87">
        <v>1966</v>
      </c>
    </row>
    <row r="74" spans="2:68">
      <c r="B74" s="87">
        <v>1967</v>
      </c>
      <c r="C74" s="74">
        <v>0.67817300000000003</v>
      </c>
      <c r="D74" s="74">
        <v>0.32636009999999999</v>
      </c>
      <c r="E74" s="74">
        <v>0.52910330000000005</v>
      </c>
      <c r="F74" s="74">
        <v>0.9318379</v>
      </c>
      <c r="G74" s="74">
        <v>2.1008403000000002</v>
      </c>
      <c r="H74" s="74">
        <v>3.5089302</v>
      </c>
      <c r="I74" s="74">
        <v>3.2949923999999999</v>
      </c>
      <c r="J74" s="74">
        <v>10.185244000000001</v>
      </c>
      <c r="K74" s="74">
        <v>20.022925999999998</v>
      </c>
      <c r="L74" s="74">
        <v>45.055954</v>
      </c>
      <c r="M74" s="74">
        <v>72.452374000000006</v>
      </c>
      <c r="N74" s="74">
        <v>123.22727999999999</v>
      </c>
      <c r="O74" s="74">
        <v>238.33016000000001</v>
      </c>
      <c r="P74" s="74">
        <v>446.75243</v>
      </c>
      <c r="Q74" s="74">
        <v>853.50241000000005</v>
      </c>
      <c r="R74" s="74">
        <v>1359.3595</v>
      </c>
      <c r="S74" s="74">
        <v>2356.4587000000001</v>
      </c>
      <c r="T74" s="74">
        <v>3509.6338000000001</v>
      </c>
      <c r="U74" s="74">
        <v>97.990999000000002</v>
      </c>
      <c r="V74" s="74">
        <v>195.77795</v>
      </c>
      <c r="X74" s="87">
        <v>1967</v>
      </c>
      <c r="Y74" s="74">
        <v>0.71478730000000001</v>
      </c>
      <c r="Z74" s="74">
        <v>0.51309070000000001</v>
      </c>
      <c r="AA74" s="74">
        <v>0.36947469999999999</v>
      </c>
      <c r="AB74" s="74">
        <v>0.78025330000000004</v>
      </c>
      <c r="AC74" s="74">
        <v>0.88139900000000004</v>
      </c>
      <c r="AD74" s="74">
        <v>2.6739611999999999</v>
      </c>
      <c r="AE74" s="74">
        <v>4.9647648000000002</v>
      </c>
      <c r="AF74" s="74">
        <v>10.469761999999999</v>
      </c>
      <c r="AG74" s="74">
        <v>24.298513</v>
      </c>
      <c r="AH74" s="74">
        <v>47.145798999999997</v>
      </c>
      <c r="AI74" s="74">
        <v>69.728494999999995</v>
      </c>
      <c r="AJ74" s="74">
        <v>109.63682</v>
      </c>
      <c r="AK74" s="74">
        <v>182.10557</v>
      </c>
      <c r="AL74" s="74">
        <v>317.46032000000002</v>
      </c>
      <c r="AM74" s="74">
        <v>675.15765999999996</v>
      </c>
      <c r="AN74" s="74">
        <v>1295.7451000000001</v>
      </c>
      <c r="AO74" s="74">
        <v>2395.3807000000002</v>
      </c>
      <c r="AP74" s="74">
        <v>4134.4078</v>
      </c>
      <c r="AQ74" s="74">
        <v>131.45596</v>
      </c>
      <c r="AR74" s="74">
        <v>190.06565000000001</v>
      </c>
      <c r="AT74" s="87">
        <v>1967</v>
      </c>
      <c r="AU74" s="74">
        <v>0.69599900000000003</v>
      </c>
      <c r="AV74" s="74">
        <v>0.41753240000000003</v>
      </c>
      <c r="AW74" s="74">
        <v>0.45113890000000001</v>
      </c>
      <c r="AX74" s="74">
        <v>0.85777349999999997</v>
      </c>
      <c r="AY74" s="74">
        <v>1.5056613000000001</v>
      </c>
      <c r="AZ74" s="74">
        <v>3.1049511999999999</v>
      </c>
      <c r="BA74" s="74">
        <v>4.1041492000000002</v>
      </c>
      <c r="BB74" s="74">
        <v>10.321897999999999</v>
      </c>
      <c r="BC74" s="74">
        <v>22.103252999999999</v>
      </c>
      <c r="BD74" s="74">
        <v>46.086894000000001</v>
      </c>
      <c r="BE74" s="74">
        <v>71.096985000000004</v>
      </c>
      <c r="BF74" s="74">
        <v>116.50548000000001</v>
      </c>
      <c r="BG74" s="74">
        <v>210.05204000000001</v>
      </c>
      <c r="BH74" s="74">
        <v>376.69895000000002</v>
      </c>
      <c r="BI74" s="74">
        <v>749.20180000000005</v>
      </c>
      <c r="BJ74" s="74">
        <v>1321.1647</v>
      </c>
      <c r="BK74" s="74">
        <v>2380.8850000000002</v>
      </c>
      <c r="BL74" s="74">
        <v>3931.0774000000001</v>
      </c>
      <c r="BM74" s="74">
        <v>114.61065000000001</v>
      </c>
      <c r="BN74" s="74">
        <v>193.62925999999999</v>
      </c>
      <c r="BP74" s="87">
        <v>1967</v>
      </c>
    </row>
    <row r="75" spans="2:68">
      <c r="B75" s="88">
        <v>1968</v>
      </c>
      <c r="C75" s="74">
        <v>0.85144209999999998</v>
      </c>
      <c r="D75" s="74">
        <v>0.32151079999999999</v>
      </c>
      <c r="E75" s="74">
        <v>1.0400054999999999</v>
      </c>
      <c r="F75" s="74">
        <v>1.1028297</v>
      </c>
      <c r="G75" s="74">
        <v>1.7728470999999999</v>
      </c>
      <c r="H75" s="74">
        <v>2.4267485999999998</v>
      </c>
      <c r="I75" s="74">
        <v>7.2392269999999996</v>
      </c>
      <c r="J75" s="74">
        <v>11.403601999999999</v>
      </c>
      <c r="K75" s="74">
        <v>23.268823999999999</v>
      </c>
      <c r="L75" s="74">
        <v>38.934282000000003</v>
      </c>
      <c r="M75" s="74">
        <v>80.581939000000006</v>
      </c>
      <c r="N75" s="74">
        <v>135.57183000000001</v>
      </c>
      <c r="O75" s="74">
        <v>267.38319000000001</v>
      </c>
      <c r="P75" s="74">
        <v>479.03836999999999</v>
      </c>
      <c r="Q75" s="74">
        <v>885.40677000000005</v>
      </c>
      <c r="R75" s="74">
        <v>1616.0953999999999</v>
      </c>
      <c r="S75" s="74">
        <v>2693.0770000000002</v>
      </c>
      <c r="T75" s="74">
        <v>4457.6363000000001</v>
      </c>
      <c r="U75" s="74">
        <v>110.09004</v>
      </c>
      <c r="V75" s="74">
        <v>226.09078</v>
      </c>
      <c r="X75" s="88">
        <v>1968</v>
      </c>
      <c r="Y75" s="74">
        <v>1.0762467</v>
      </c>
      <c r="Z75" s="74">
        <v>0.33754990000000001</v>
      </c>
      <c r="AA75" s="74">
        <v>0.54525829999999997</v>
      </c>
      <c r="AB75" s="74">
        <v>0.95787089999999997</v>
      </c>
      <c r="AC75" s="74">
        <v>1.8588511999999999</v>
      </c>
      <c r="AD75" s="74">
        <v>1.8180259999999999</v>
      </c>
      <c r="AE75" s="74">
        <v>6.8258802999999997</v>
      </c>
      <c r="AF75" s="74">
        <v>11.452097999999999</v>
      </c>
      <c r="AG75" s="74">
        <v>23.472135000000002</v>
      </c>
      <c r="AH75" s="74">
        <v>43.801403999999998</v>
      </c>
      <c r="AI75" s="74">
        <v>69.164951000000002</v>
      </c>
      <c r="AJ75" s="74">
        <v>116.46113</v>
      </c>
      <c r="AK75" s="74">
        <v>186.64178000000001</v>
      </c>
      <c r="AL75" s="74">
        <v>376.21814999999998</v>
      </c>
      <c r="AM75" s="74">
        <v>718.47217999999998</v>
      </c>
      <c r="AN75" s="74">
        <v>1416.3861999999999</v>
      </c>
      <c r="AO75" s="74">
        <v>2583.7633000000001</v>
      </c>
      <c r="AP75" s="74">
        <v>4946.3905999999997</v>
      </c>
      <c r="AQ75" s="74">
        <v>146.02540999999999</v>
      </c>
      <c r="AR75" s="74">
        <v>211.54759999999999</v>
      </c>
      <c r="AT75" s="88">
        <v>1968</v>
      </c>
      <c r="AU75" s="74">
        <v>0.96092359999999999</v>
      </c>
      <c r="AV75" s="74">
        <v>0.32933519999999999</v>
      </c>
      <c r="AW75" s="74">
        <v>0.79849669999999995</v>
      </c>
      <c r="AX75" s="74">
        <v>1.0318503999999999</v>
      </c>
      <c r="AY75" s="74">
        <v>1.8148308</v>
      </c>
      <c r="AZ75" s="74">
        <v>2.1327124</v>
      </c>
      <c r="BA75" s="74">
        <v>7.0386477000000003</v>
      </c>
      <c r="BB75" s="74">
        <v>11.426943</v>
      </c>
      <c r="BC75" s="74">
        <v>23.367260999999999</v>
      </c>
      <c r="BD75" s="74">
        <v>41.329689999999999</v>
      </c>
      <c r="BE75" s="74">
        <v>74.879200999999995</v>
      </c>
      <c r="BF75" s="74">
        <v>126.08645</v>
      </c>
      <c r="BG75" s="74">
        <v>226.66048000000001</v>
      </c>
      <c r="BH75" s="74">
        <v>423.64780000000002</v>
      </c>
      <c r="BI75" s="74">
        <v>787.93934999999999</v>
      </c>
      <c r="BJ75" s="74">
        <v>1495.3802000000001</v>
      </c>
      <c r="BK75" s="74">
        <v>2623.9355</v>
      </c>
      <c r="BL75" s="74">
        <v>4789.1822000000002</v>
      </c>
      <c r="BM75" s="74">
        <v>127.94127</v>
      </c>
      <c r="BN75" s="74">
        <v>218.59306000000001</v>
      </c>
      <c r="BP75" s="88">
        <v>1968</v>
      </c>
    </row>
    <row r="76" spans="2:68">
      <c r="B76" s="88">
        <v>1969</v>
      </c>
      <c r="C76" s="74">
        <v>0.3362136</v>
      </c>
      <c r="D76" s="74">
        <v>0.31776290000000001</v>
      </c>
      <c r="E76" s="74">
        <v>0.33748040000000001</v>
      </c>
      <c r="F76" s="74">
        <v>0.90278290000000005</v>
      </c>
      <c r="G76" s="74">
        <v>2.0746652999999999</v>
      </c>
      <c r="H76" s="74">
        <v>4.1386827000000004</v>
      </c>
      <c r="I76" s="74">
        <v>7.5131480000000002</v>
      </c>
      <c r="J76" s="74">
        <v>14.155061</v>
      </c>
      <c r="K76" s="74">
        <v>20.31073</v>
      </c>
      <c r="L76" s="74">
        <v>39.061278999999999</v>
      </c>
      <c r="M76" s="74">
        <v>78.543649000000002</v>
      </c>
      <c r="N76" s="74">
        <v>126.58185</v>
      </c>
      <c r="O76" s="74">
        <v>244.80325999999999</v>
      </c>
      <c r="P76" s="74">
        <v>464.53210999999999</v>
      </c>
      <c r="Q76" s="74">
        <v>814.25243</v>
      </c>
      <c r="R76" s="74">
        <v>1540.4066</v>
      </c>
      <c r="S76" s="74">
        <v>2231.3815</v>
      </c>
      <c r="T76" s="74">
        <v>4201.2804999999998</v>
      </c>
      <c r="U76" s="74">
        <v>101.11518</v>
      </c>
      <c r="V76" s="74">
        <v>208.36713</v>
      </c>
      <c r="X76" s="88">
        <v>1969</v>
      </c>
      <c r="Y76" s="74">
        <v>0.52933490000000005</v>
      </c>
      <c r="Z76" s="74">
        <v>0.33456229999999998</v>
      </c>
      <c r="AA76" s="74">
        <v>0.53085320000000003</v>
      </c>
      <c r="AB76" s="74">
        <v>0.75101569999999995</v>
      </c>
      <c r="AC76" s="74">
        <v>0.79215290000000005</v>
      </c>
      <c r="AD76" s="74">
        <v>1.9733791000000001</v>
      </c>
      <c r="AE76" s="74">
        <v>4.9246392999999999</v>
      </c>
      <c r="AF76" s="74">
        <v>11.54819</v>
      </c>
      <c r="AG76" s="74">
        <v>21.765067999999999</v>
      </c>
      <c r="AH76" s="74">
        <v>39.481974999999998</v>
      </c>
      <c r="AI76" s="74">
        <v>71.529853000000003</v>
      </c>
      <c r="AJ76" s="74">
        <v>93.609373000000005</v>
      </c>
      <c r="AK76" s="74">
        <v>184.76248000000001</v>
      </c>
      <c r="AL76" s="74">
        <v>355.45854000000003</v>
      </c>
      <c r="AM76" s="74">
        <v>710.35450000000003</v>
      </c>
      <c r="AN76" s="74">
        <v>1408.7163</v>
      </c>
      <c r="AO76" s="74">
        <v>2324.5001999999999</v>
      </c>
      <c r="AP76" s="74">
        <v>4563.2237999999998</v>
      </c>
      <c r="AQ76" s="74">
        <v>137.76865000000001</v>
      </c>
      <c r="AR76" s="74">
        <v>198.91351</v>
      </c>
      <c r="AT76" s="88">
        <v>1969</v>
      </c>
      <c r="AU76" s="74">
        <v>0.43043740000000003</v>
      </c>
      <c r="AV76" s="74">
        <v>0.32594630000000002</v>
      </c>
      <c r="AW76" s="74">
        <v>0.43187029999999998</v>
      </c>
      <c r="AX76" s="74">
        <v>0.82838219999999996</v>
      </c>
      <c r="AY76" s="74">
        <v>1.4490528</v>
      </c>
      <c r="AZ76" s="74">
        <v>3.0940704999999999</v>
      </c>
      <c r="BA76" s="74">
        <v>6.2541666999999999</v>
      </c>
      <c r="BB76" s="74">
        <v>12.898443</v>
      </c>
      <c r="BC76" s="74">
        <v>21.012765000000002</v>
      </c>
      <c r="BD76" s="74">
        <v>39.267657999999997</v>
      </c>
      <c r="BE76" s="74">
        <v>75.035617999999999</v>
      </c>
      <c r="BF76" s="74">
        <v>110.12074</v>
      </c>
      <c r="BG76" s="74">
        <v>214.34650999999999</v>
      </c>
      <c r="BH76" s="74">
        <v>406.29653000000002</v>
      </c>
      <c r="BI76" s="74">
        <v>753.79052000000001</v>
      </c>
      <c r="BJ76" s="74">
        <v>1459.8905999999999</v>
      </c>
      <c r="BK76" s="74">
        <v>2290.4205000000002</v>
      </c>
      <c r="BL76" s="74">
        <v>4448.3986000000004</v>
      </c>
      <c r="BM76" s="74">
        <v>119.32629</v>
      </c>
      <c r="BN76" s="74">
        <v>203.94416000000001</v>
      </c>
      <c r="BP76" s="88">
        <v>1969</v>
      </c>
    </row>
    <row r="77" spans="2:68">
      <c r="B77" s="88">
        <v>1970</v>
      </c>
      <c r="C77" s="74">
        <v>0.82279740000000001</v>
      </c>
      <c r="D77" s="74">
        <v>0.47591099999999997</v>
      </c>
      <c r="E77" s="74">
        <v>1.148083</v>
      </c>
      <c r="F77" s="74">
        <v>1.4249734000000001</v>
      </c>
      <c r="G77" s="74">
        <v>1.632206</v>
      </c>
      <c r="H77" s="74">
        <v>2.1811345000000002</v>
      </c>
      <c r="I77" s="74">
        <v>6.5033979999999998</v>
      </c>
      <c r="J77" s="74">
        <v>10.314213000000001</v>
      </c>
      <c r="K77" s="74">
        <v>18.357606000000001</v>
      </c>
      <c r="L77" s="74">
        <v>36.915399999999998</v>
      </c>
      <c r="M77" s="74">
        <v>68.198031999999998</v>
      </c>
      <c r="N77" s="74">
        <v>130.05244999999999</v>
      </c>
      <c r="O77" s="74">
        <v>236.07414</v>
      </c>
      <c r="P77" s="74">
        <v>499.73638999999997</v>
      </c>
      <c r="Q77" s="74">
        <v>828.91468999999995</v>
      </c>
      <c r="R77" s="74">
        <v>1621.6357</v>
      </c>
      <c r="S77" s="74">
        <v>2570.1208999999999</v>
      </c>
      <c r="T77" s="74">
        <v>3969.9247999999998</v>
      </c>
      <c r="U77" s="74">
        <v>103.43331000000001</v>
      </c>
      <c r="V77" s="74">
        <v>213.26963000000001</v>
      </c>
      <c r="X77" s="88">
        <v>1970</v>
      </c>
      <c r="Y77" s="74">
        <v>0.51736979999999999</v>
      </c>
      <c r="Z77" s="74">
        <v>0.167069</v>
      </c>
      <c r="AA77" s="74">
        <v>0.34515489999999999</v>
      </c>
      <c r="AB77" s="74">
        <v>0.9243152</v>
      </c>
      <c r="AC77" s="74">
        <v>1.907516</v>
      </c>
      <c r="AD77" s="74">
        <v>2.0966461000000001</v>
      </c>
      <c r="AE77" s="74">
        <v>5.8257311999999999</v>
      </c>
      <c r="AF77" s="74">
        <v>19.992453999999999</v>
      </c>
      <c r="AG77" s="74">
        <v>24.540524999999999</v>
      </c>
      <c r="AH77" s="74">
        <v>45.198278000000002</v>
      </c>
      <c r="AI77" s="74">
        <v>67.726561000000004</v>
      </c>
      <c r="AJ77" s="74">
        <v>109.02253</v>
      </c>
      <c r="AK77" s="74">
        <v>190.29839999999999</v>
      </c>
      <c r="AL77" s="74">
        <v>378.2122</v>
      </c>
      <c r="AM77" s="74">
        <v>777.14995999999996</v>
      </c>
      <c r="AN77" s="74">
        <v>1442.7816</v>
      </c>
      <c r="AO77" s="74">
        <v>2616.2093</v>
      </c>
      <c r="AP77" s="74">
        <v>4633.6331</v>
      </c>
      <c r="AQ77" s="74">
        <v>147.66614000000001</v>
      </c>
      <c r="AR77" s="74">
        <v>210.92231000000001</v>
      </c>
      <c r="AT77" s="88">
        <v>1970</v>
      </c>
      <c r="AU77" s="74">
        <v>0.67366210000000004</v>
      </c>
      <c r="AV77" s="74">
        <v>0.32548769999999999</v>
      </c>
      <c r="AW77" s="74">
        <v>0.75683549999999999</v>
      </c>
      <c r="AX77" s="74">
        <v>1.1792933999999999</v>
      </c>
      <c r="AY77" s="74">
        <v>1.7663853</v>
      </c>
      <c r="AZ77" s="74">
        <v>2.1402808000000002</v>
      </c>
      <c r="BA77" s="74">
        <v>6.1742210999999996</v>
      </c>
      <c r="BB77" s="74">
        <v>15.001643</v>
      </c>
      <c r="BC77" s="74">
        <v>21.332927000000002</v>
      </c>
      <c r="BD77" s="74">
        <v>40.979194999999997</v>
      </c>
      <c r="BE77" s="74">
        <v>67.962569999999999</v>
      </c>
      <c r="BF77" s="74">
        <v>119.53646000000001</v>
      </c>
      <c r="BG77" s="74">
        <v>212.73321999999999</v>
      </c>
      <c r="BH77" s="74">
        <v>435.18617999999998</v>
      </c>
      <c r="BI77" s="74">
        <v>798.93240000000003</v>
      </c>
      <c r="BJ77" s="74">
        <v>1511.5346</v>
      </c>
      <c r="BK77" s="74">
        <v>2599.5119</v>
      </c>
      <c r="BL77" s="74">
        <v>4424.1206000000002</v>
      </c>
      <c r="BM77" s="74">
        <v>125.41427</v>
      </c>
      <c r="BN77" s="74">
        <v>213.01128</v>
      </c>
      <c r="BP77" s="88">
        <v>1970</v>
      </c>
    </row>
    <row r="78" spans="2:68">
      <c r="B78" s="88">
        <v>1971</v>
      </c>
      <c r="C78" s="74">
        <v>0.78254489999999999</v>
      </c>
      <c r="D78" s="74">
        <v>0.3130385</v>
      </c>
      <c r="E78" s="74">
        <v>0.31212250000000002</v>
      </c>
      <c r="F78" s="74">
        <v>1.2115526999999999</v>
      </c>
      <c r="G78" s="74">
        <v>1.3756412</v>
      </c>
      <c r="H78" s="74">
        <v>3.2158606000000001</v>
      </c>
      <c r="I78" s="74">
        <v>4.6967981999999999</v>
      </c>
      <c r="J78" s="74">
        <v>7.2033135000000001</v>
      </c>
      <c r="K78" s="74">
        <v>19.712675999999998</v>
      </c>
      <c r="L78" s="74">
        <v>31.650694000000001</v>
      </c>
      <c r="M78" s="74">
        <v>64.549977999999996</v>
      </c>
      <c r="N78" s="74">
        <v>120.03823</v>
      </c>
      <c r="O78" s="74">
        <v>234.37814</v>
      </c>
      <c r="P78" s="74">
        <v>411.32515000000001</v>
      </c>
      <c r="Q78" s="74">
        <v>826.47880999999995</v>
      </c>
      <c r="R78" s="74">
        <v>1475.1043999999999</v>
      </c>
      <c r="S78" s="74">
        <v>2638.125</v>
      </c>
      <c r="T78" s="74">
        <v>4236.1210000000001</v>
      </c>
      <c r="U78" s="74">
        <v>98.919965000000005</v>
      </c>
      <c r="V78" s="74">
        <v>209.44745</v>
      </c>
      <c r="X78" s="88">
        <v>1971</v>
      </c>
      <c r="Y78" s="74">
        <v>0.81856640000000003</v>
      </c>
      <c r="Z78" s="74">
        <v>0.32919809999999999</v>
      </c>
      <c r="AA78" s="74">
        <v>0</v>
      </c>
      <c r="AB78" s="74">
        <v>1.4323440999999999</v>
      </c>
      <c r="AC78" s="74">
        <v>1.0732301</v>
      </c>
      <c r="AD78" s="74">
        <v>3.2267779999999999</v>
      </c>
      <c r="AE78" s="74">
        <v>6.5302514</v>
      </c>
      <c r="AF78" s="74">
        <v>11.197597</v>
      </c>
      <c r="AG78" s="74">
        <v>25.809781999999998</v>
      </c>
      <c r="AH78" s="74">
        <v>43.815820000000002</v>
      </c>
      <c r="AI78" s="74">
        <v>62.973408999999997</v>
      </c>
      <c r="AJ78" s="74">
        <v>97.442301</v>
      </c>
      <c r="AK78" s="74">
        <v>169.63560000000001</v>
      </c>
      <c r="AL78" s="74">
        <v>316.61891000000003</v>
      </c>
      <c r="AM78" s="74">
        <v>699.65859999999998</v>
      </c>
      <c r="AN78" s="74">
        <v>1446.9581000000001</v>
      </c>
      <c r="AO78" s="74">
        <v>2593.8261000000002</v>
      </c>
      <c r="AP78" s="74">
        <v>4754.4306999999999</v>
      </c>
      <c r="AQ78" s="74">
        <v>142.07621</v>
      </c>
      <c r="AR78" s="74">
        <v>205.24072000000001</v>
      </c>
      <c r="AT78" s="88">
        <v>1971</v>
      </c>
      <c r="AU78" s="74">
        <v>0.80015040000000004</v>
      </c>
      <c r="AV78" s="74">
        <v>0.32091500000000001</v>
      </c>
      <c r="AW78" s="74">
        <v>0.15986239999999999</v>
      </c>
      <c r="AX78" s="74">
        <v>1.3200786</v>
      </c>
      <c r="AY78" s="74">
        <v>1.2274166</v>
      </c>
      <c r="AZ78" s="74">
        <v>3.2211340000000002</v>
      </c>
      <c r="BA78" s="74">
        <v>5.5827343000000003</v>
      </c>
      <c r="BB78" s="74">
        <v>9.1407678000000008</v>
      </c>
      <c r="BC78" s="74">
        <v>22.652989000000002</v>
      </c>
      <c r="BD78" s="74">
        <v>37.601336000000003</v>
      </c>
      <c r="BE78" s="74">
        <v>63.762895999999998</v>
      </c>
      <c r="BF78" s="74">
        <v>108.67873</v>
      </c>
      <c r="BG78" s="74">
        <v>200.88606999999999</v>
      </c>
      <c r="BH78" s="74">
        <v>361.62603999999999</v>
      </c>
      <c r="BI78" s="74">
        <v>753.54699000000005</v>
      </c>
      <c r="BJ78" s="74">
        <v>1457.7202</v>
      </c>
      <c r="BK78" s="74">
        <v>2609.7514999999999</v>
      </c>
      <c r="BL78" s="74">
        <v>4591.3640999999998</v>
      </c>
      <c r="BM78" s="74">
        <v>120.38479</v>
      </c>
      <c r="BN78" s="74">
        <v>207.99223000000001</v>
      </c>
      <c r="BP78" s="88">
        <v>1971</v>
      </c>
    </row>
    <row r="79" spans="2:68">
      <c r="B79" s="88">
        <v>1972</v>
      </c>
      <c r="C79" s="74">
        <v>1.3742114999999999</v>
      </c>
      <c r="D79" s="74">
        <v>0</v>
      </c>
      <c r="E79" s="74">
        <v>0.61211119999999997</v>
      </c>
      <c r="F79" s="74">
        <v>2.0262739999999999</v>
      </c>
      <c r="G79" s="74">
        <v>1.7397113</v>
      </c>
      <c r="H79" s="74">
        <v>0.56248659999999995</v>
      </c>
      <c r="I79" s="74">
        <v>4.3130454</v>
      </c>
      <c r="J79" s="74">
        <v>10.172758999999999</v>
      </c>
      <c r="K79" s="74">
        <v>20.341937999999999</v>
      </c>
      <c r="L79" s="74">
        <v>36.536890999999997</v>
      </c>
      <c r="M79" s="74">
        <v>63.246980999999998</v>
      </c>
      <c r="N79" s="74">
        <v>115.28124</v>
      </c>
      <c r="O79" s="74">
        <v>234.91829000000001</v>
      </c>
      <c r="P79" s="74">
        <v>413.43509999999998</v>
      </c>
      <c r="Q79" s="74">
        <v>808.34123</v>
      </c>
      <c r="R79" s="74">
        <v>1496.3427999999999</v>
      </c>
      <c r="S79" s="74">
        <v>2542.5065</v>
      </c>
      <c r="T79" s="74">
        <v>4371.5342000000001</v>
      </c>
      <c r="U79" s="74">
        <v>99.040366000000006</v>
      </c>
      <c r="V79" s="74">
        <v>209.92243999999999</v>
      </c>
      <c r="X79" s="88">
        <v>1972</v>
      </c>
      <c r="Y79" s="74">
        <v>0.1593359</v>
      </c>
      <c r="Z79" s="74">
        <v>0.16637250000000001</v>
      </c>
      <c r="AA79" s="74">
        <v>0.3213512</v>
      </c>
      <c r="AB79" s="74">
        <v>1.0497346999999999</v>
      </c>
      <c r="AC79" s="74">
        <v>1.0836271</v>
      </c>
      <c r="AD79" s="74">
        <v>1.7971641</v>
      </c>
      <c r="AE79" s="74">
        <v>6.8156037999999999</v>
      </c>
      <c r="AF79" s="74">
        <v>13.996027</v>
      </c>
      <c r="AG79" s="74">
        <v>23.475832</v>
      </c>
      <c r="AH79" s="74">
        <v>36.730426999999999</v>
      </c>
      <c r="AI79" s="74">
        <v>64.381551000000002</v>
      </c>
      <c r="AJ79" s="74">
        <v>98.754925999999998</v>
      </c>
      <c r="AK79" s="74">
        <v>159.38144</v>
      </c>
      <c r="AL79" s="74">
        <v>328.55628999999999</v>
      </c>
      <c r="AM79" s="74">
        <v>666.52542000000005</v>
      </c>
      <c r="AN79" s="74">
        <v>1328.0681</v>
      </c>
      <c r="AO79" s="74">
        <v>2460.2404000000001</v>
      </c>
      <c r="AP79" s="74">
        <v>4752.4093999999996</v>
      </c>
      <c r="AQ79" s="74">
        <v>138.2184</v>
      </c>
      <c r="AR79" s="74">
        <v>198.22075000000001</v>
      </c>
      <c r="AT79" s="88">
        <v>1972</v>
      </c>
      <c r="AU79" s="74">
        <v>0.7797113</v>
      </c>
      <c r="AV79" s="74">
        <v>8.10139E-2</v>
      </c>
      <c r="AW79" s="74">
        <v>0.47027550000000001</v>
      </c>
      <c r="AX79" s="74">
        <v>1.5466667999999999</v>
      </c>
      <c r="AY79" s="74">
        <v>1.4178062</v>
      </c>
      <c r="AZ79" s="74">
        <v>1.1603901000000001</v>
      </c>
      <c r="BA79" s="74">
        <v>5.5206695999999997</v>
      </c>
      <c r="BB79" s="74">
        <v>12.030217</v>
      </c>
      <c r="BC79" s="74">
        <v>21.850704</v>
      </c>
      <c r="BD79" s="74">
        <v>36.631414999999997</v>
      </c>
      <c r="BE79" s="74">
        <v>63.811754999999998</v>
      </c>
      <c r="BF79" s="74">
        <v>106.93713</v>
      </c>
      <c r="BG79" s="74">
        <v>195.90484000000001</v>
      </c>
      <c r="BH79" s="74">
        <v>368.72332999999998</v>
      </c>
      <c r="BI79" s="74">
        <v>727.54084999999998</v>
      </c>
      <c r="BJ79" s="74">
        <v>1391.7237</v>
      </c>
      <c r="BK79" s="74">
        <v>2489.5201000000002</v>
      </c>
      <c r="BL79" s="74">
        <v>4634.3001000000004</v>
      </c>
      <c r="BM79" s="74">
        <v>118.53126</v>
      </c>
      <c r="BN79" s="74">
        <v>203.83654000000001</v>
      </c>
      <c r="BP79" s="88">
        <v>1972</v>
      </c>
    </row>
    <row r="80" spans="2:68">
      <c r="B80" s="88">
        <v>1973</v>
      </c>
      <c r="C80" s="74">
        <v>0.60406899999999997</v>
      </c>
      <c r="D80" s="74">
        <v>0</v>
      </c>
      <c r="E80" s="74">
        <v>0.45308599999999999</v>
      </c>
      <c r="F80" s="74">
        <v>0.82927130000000004</v>
      </c>
      <c r="G80" s="74">
        <v>1.5546511999999999</v>
      </c>
      <c r="H80" s="74">
        <v>3.3973342999999998</v>
      </c>
      <c r="I80" s="74">
        <v>2.6555723000000002</v>
      </c>
      <c r="J80" s="74">
        <v>9.7472951000000005</v>
      </c>
      <c r="K80" s="74">
        <v>19.818807</v>
      </c>
      <c r="L80" s="74">
        <v>40.254232000000002</v>
      </c>
      <c r="M80" s="74">
        <v>68.738833</v>
      </c>
      <c r="N80" s="74">
        <v>115.74187000000001</v>
      </c>
      <c r="O80" s="74">
        <v>220.12769</v>
      </c>
      <c r="P80" s="74">
        <v>419.82029999999997</v>
      </c>
      <c r="Q80" s="74">
        <v>814.03498999999999</v>
      </c>
      <c r="R80" s="74">
        <v>1499.0478000000001</v>
      </c>
      <c r="S80" s="74">
        <v>2391.2314000000001</v>
      </c>
      <c r="T80" s="74">
        <v>3833.511</v>
      </c>
      <c r="U80" s="74">
        <v>97.024141</v>
      </c>
      <c r="V80" s="74">
        <v>200.35955999999999</v>
      </c>
      <c r="X80" s="88">
        <v>1973</v>
      </c>
      <c r="Y80" s="74">
        <v>0.78767569999999998</v>
      </c>
      <c r="Z80" s="74">
        <v>0.5028899</v>
      </c>
      <c r="AA80" s="74">
        <v>0.79521350000000002</v>
      </c>
      <c r="AB80" s="74">
        <v>0.6878206</v>
      </c>
      <c r="AC80" s="74">
        <v>1.4301983</v>
      </c>
      <c r="AD80" s="74">
        <v>2.2708650000000001</v>
      </c>
      <c r="AE80" s="74">
        <v>4.9851039999999998</v>
      </c>
      <c r="AF80" s="74">
        <v>12.402265999999999</v>
      </c>
      <c r="AG80" s="74">
        <v>22.087979000000001</v>
      </c>
      <c r="AH80" s="74">
        <v>45.118603</v>
      </c>
      <c r="AI80" s="74">
        <v>48.944783999999999</v>
      </c>
      <c r="AJ80" s="74">
        <v>96.096704000000003</v>
      </c>
      <c r="AK80" s="74">
        <v>154.97443000000001</v>
      </c>
      <c r="AL80" s="74">
        <v>285.54705999999999</v>
      </c>
      <c r="AM80" s="74">
        <v>646.6748</v>
      </c>
      <c r="AN80" s="74">
        <v>1309.8158000000001</v>
      </c>
      <c r="AO80" s="74">
        <v>2537.7534000000001</v>
      </c>
      <c r="AP80" s="74">
        <v>4898.8391000000001</v>
      </c>
      <c r="AQ80" s="74">
        <v>139.11680000000001</v>
      </c>
      <c r="AR80" s="74">
        <v>197.87778</v>
      </c>
      <c r="AT80" s="88">
        <v>1973</v>
      </c>
      <c r="AU80" s="74">
        <v>0.69393309999999997</v>
      </c>
      <c r="AV80" s="74">
        <v>0.24491460000000001</v>
      </c>
      <c r="AW80" s="74">
        <v>0.61972839999999996</v>
      </c>
      <c r="AX80" s="74">
        <v>0.75982320000000003</v>
      </c>
      <c r="AY80" s="74">
        <v>1.4934932000000001</v>
      </c>
      <c r="AZ80" s="74">
        <v>2.8500637000000002</v>
      </c>
      <c r="BA80" s="74">
        <v>3.7794843</v>
      </c>
      <c r="BB80" s="74">
        <v>11.038746</v>
      </c>
      <c r="BC80" s="74">
        <v>20.912799</v>
      </c>
      <c r="BD80" s="74">
        <v>42.618841000000003</v>
      </c>
      <c r="BE80" s="74">
        <v>58.909393999999999</v>
      </c>
      <c r="BF80" s="74">
        <v>105.78127000000001</v>
      </c>
      <c r="BG80" s="74">
        <v>186.50228999999999</v>
      </c>
      <c r="BH80" s="74">
        <v>348.74934000000002</v>
      </c>
      <c r="BI80" s="74">
        <v>719.31502999999998</v>
      </c>
      <c r="BJ80" s="74">
        <v>1381.1605</v>
      </c>
      <c r="BK80" s="74">
        <v>2486.5034000000001</v>
      </c>
      <c r="BL80" s="74">
        <v>4570.6466</v>
      </c>
      <c r="BM80" s="74">
        <v>117.97516</v>
      </c>
      <c r="BN80" s="74">
        <v>201.10227</v>
      </c>
      <c r="BP80" s="88">
        <v>1973</v>
      </c>
    </row>
    <row r="81" spans="2:68">
      <c r="B81" s="88">
        <v>1974</v>
      </c>
      <c r="C81" s="74">
        <v>0.30240669999999997</v>
      </c>
      <c r="D81" s="74">
        <v>0.47530549999999999</v>
      </c>
      <c r="E81" s="74">
        <v>0</v>
      </c>
      <c r="F81" s="74">
        <v>0.48560110000000001</v>
      </c>
      <c r="G81" s="74">
        <v>1.1926159999999999</v>
      </c>
      <c r="H81" s="74">
        <v>1.9061448999999999</v>
      </c>
      <c r="I81" s="74">
        <v>5.1031798999999998</v>
      </c>
      <c r="J81" s="74">
        <v>9.4740216999999998</v>
      </c>
      <c r="K81" s="74">
        <v>16.654512</v>
      </c>
      <c r="L81" s="74">
        <v>35.480507000000003</v>
      </c>
      <c r="M81" s="74">
        <v>62.043996</v>
      </c>
      <c r="N81" s="74">
        <v>116.89493</v>
      </c>
      <c r="O81" s="74">
        <v>230.14707000000001</v>
      </c>
      <c r="P81" s="74">
        <v>409.57751000000002</v>
      </c>
      <c r="Q81" s="74">
        <v>739.27079000000003</v>
      </c>
      <c r="R81" s="74">
        <v>1443.8373999999999</v>
      </c>
      <c r="S81" s="74">
        <v>2352.4409000000001</v>
      </c>
      <c r="T81" s="74">
        <v>4660.3441999999995</v>
      </c>
      <c r="U81" s="74">
        <v>97.276094999999998</v>
      </c>
      <c r="V81" s="74">
        <v>206.15065000000001</v>
      </c>
      <c r="X81" s="88">
        <v>1974</v>
      </c>
      <c r="Y81" s="74">
        <v>0.15801209999999999</v>
      </c>
      <c r="Z81" s="74">
        <v>0</v>
      </c>
      <c r="AA81" s="74">
        <v>0.31680510000000001</v>
      </c>
      <c r="AB81" s="74">
        <v>0.33620230000000001</v>
      </c>
      <c r="AC81" s="74">
        <v>1.0531045999999999</v>
      </c>
      <c r="AD81" s="74">
        <v>2.5556866</v>
      </c>
      <c r="AE81" s="74">
        <v>8.1792715000000005</v>
      </c>
      <c r="AF81" s="74">
        <v>11.280170999999999</v>
      </c>
      <c r="AG81" s="74">
        <v>18.647288</v>
      </c>
      <c r="AH81" s="74">
        <v>42.625307999999997</v>
      </c>
      <c r="AI81" s="74">
        <v>57.442858000000001</v>
      </c>
      <c r="AJ81" s="74">
        <v>93.445171000000002</v>
      </c>
      <c r="AK81" s="74">
        <v>159.72037</v>
      </c>
      <c r="AL81" s="74">
        <v>315.64165000000003</v>
      </c>
      <c r="AM81" s="74">
        <v>626.99838999999997</v>
      </c>
      <c r="AN81" s="74">
        <v>1320.6599000000001</v>
      </c>
      <c r="AO81" s="74">
        <v>2518.8238000000001</v>
      </c>
      <c r="AP81" s="74">
        <v>4866.7330000000002</v>
      </c>
      <c r="AQ81" s="74">
        <v>141.34549000000001</v>
      </c>
      <c r="AR81" s="74">
        <v>198.03028</v>
      </c>
      <c r="AT81" s="88">
        <v>1974</v>
      </c>
      <c r="AU81" s="74">
        <v>0.23179910000000001</v>
      </c>
      <c r="AV81" s="74">
        <v>0.24362239999999999</v>
      </c>
      <c r="AW81" s="74">
        <v>0.15400939999999999</v>
      </c>
      <c r="AX81" s="74">
        <v>0.41231299999999999</v>
      </c>
      <c r="AY81" s="74">
        <v>1.1238976000000001</v>
      </c>
      <c r="AZ81" s="74">
        <v>2.2224613</v>
      </c>
      <c r="BA81" s="74">
        <v>6.5902779999999996</v>
      </c>
      <c r="BB81" s="74">
        <v>10.352779999999999</v>
      </c>
      <c r="BC81" s="74">
        <v>17.616752999999999</v>
      </c>
      <c r="BD81" s="74">
        <v>38.942360000000001</v>
      </c>
      <c r="BE81" s="74">
        <v>59.766855999999997</v>
      </c>
      <c r="BF81" s="74">
        <v>104.97924999999999</v>
      </c>
      <c r="BG81" s="74">
        <v>193.71788000000001</v>
      </c>
      <c r="BH81" s="74">
        <v>359.74254999999999</v>
      </c>
      <c r="BI81" s="74">
        <v>676.08645999999999</v>
      </c>
      <c r="BJ81" s="74">
        <v>1367.3113000000001</v>
      </c>
      <c r="BK81" s="74">
        <v>2461.6756999999998</v>
      </c>
      <c r="BL81" s="74">
        <v>4803.8985000000002</v>
      </c>
      <c r="BM81" s="74">
        <v>119.21964</v>
      </c>
      <c r="BN81" s="74">
        <v>202.27636000000001</v>
      </c>
      <c r="BP81" s="88">
        <v>1974</v>
      </c>
    </row>
    <row r="82" spans="2:68">
      <c r="B82" s="88">
        <v>1975</v>
      </c>
      <c r="C82" s="74">
        <v>0.45832590000000001</v>
      </c>
      <c r="D82" s="74">
        <v>0.15631249999999999</v>
      </c>
      <c r="E82" s="74">
        <v>0.60232439999999998</v>
      </c>
      <c r="F82" s="74">
        <v>1.7475240999999999</v>
      </c>
      <c r="G82" s="74">
        <v>2.5491866000000001</v>
      </c>
      <c r="H82" s="74">
        <v>2.0277702999999998</v>
      </c>
      <c r="I82" s="74">
        <v>3.9026874999999999</v>
      </c>
      <c r="J82" s="74">
        <v>9.8826319999999992</v>
      </c>
      <c r="K82" s="74">
        <v>15.697132999999999</v>
      </c>
      <c r="L82" s="74">
        <v>32.949801000000001</v>
      </c>
      <c r="M82" s="74">
        <v>68.403867000000005</v>
      </c>
      <c r="N82" s="74">
        <v>117.18485</v>
      </c>
      <c r="O82" s="74">
        <v>207.14617999999999</v>
      </c>
      <c r="P82" s="74">
        <v>354.96526</v>
      </c>
      <c r="Q82" s="74">
        <v>737.34747000000004</v>
      </c>
      <c r="R82" s="74">
        <v>1255.9694</v>
      </c>
      <c r="S82" s="74">
        <v>2172.3833</v>
      </c>
      <c r="T82" s="74">
        <v>3740.7004999999999</v>
      </c>
      <c r="U82" s="74">
        <v>89.522713999999993</v>
      </c>
      <c r="V82" s="74">
        <v>182.89126999999999</v>
      </c>
      <c r="X82" s="88">
        <v>1975</v>
      </c>
      <c r="Y82" s="74">
        <v>0.63893679999999997</v>
      </c>
      <c r="Z82" s="74">
        <v>0.65743189999999996</v>
      </c>
      <c r="AA82" s="74">
        <v>0.47865059999999998</v>
      </c>
      <c r="AB82" s="74">
        <v>1.3239597000000001</v>
      </c>
      <c r="AC82" s="74">
        <v>1.7348190000000001</v>
      </c>
      <c r="AD82" s="74">
        <v>1.7613726999999999</v>
      </c>
      <c r="AE82" s="74">
        <v>4.8129828000000003</v>
      </c>
      <c r="AF82" s="74">
        <v>10.435041999999999</v>
      </c>
      <c r="AG82" s="74">
        <v>20.013818000000001</v>
      </c>
      <c r="AH82" s="74">
        <v>36.827480000000001</v>
      </c>
      <c r="AI82" s="74">
        <v>56.227528999999997</v>
      </c>
      <c r="AJ82" s="74">
        <v>87.199217000000004</v>
      </c>
      <c r="AK82" s="74">
        <v>146.38798</v>
      </c>
      <c r="AL82" s="74">
        <v>277.33292999999998</v>
      </c>
      <c r="AM82" s="74">
        <v>598.73108000000002</v>
      </c>
      <c r="AN82" s="74">
        <v>1187.2012</v>
      </c>
      <c r="AO82" s="74">
        <v>2320.902</v>
      </c>
      <c r="AP82" s="74">
        <v>4388.6306999999997</v>
      </c>
      <c r="AQ82" s="74">
        <v>131.38712000000001</v>
      </c>
      <c r="AR82" s="74">
        <v>180.84089</v>
      </c>
      <c r="AT82" s="88">
        <v>1975</v>
      </c>
      <c r="AU82" s="74">
        <v>0.54662049999999995</v>
      </c>
      <c r="AV82" s="74">
        <v>0.40058579999999999</v>
      </c>
      <c r="AW82" s="74">
        <v>0.54227579999999997</v>
      </c>
      <c r="AX82" s="74">
        <v>1.5400701999999999</v>
      </c>
      <c r="AY82" s="74">
        <v>2.1461953999999999</v>
      </c>
      <c r="AZ82" s="74">
        <v>1.8973336000000001</v>
      </c>
      <c r="BA82" s="74">
        <v>4.3434917999999998</v>
      </c>
      <c r="BB82" s="74">
        <v>10.151327</v>
      </c>
      <c r="BC82" s="74">
        <v>17.787123000000001</v>
      </c>
      <c r="BD82" s="74">
        <v>34.822361999999998</v>
      </c>
      <c r="BE82" s="74">
        <v>62.383927</v>
      </c>
      <c r="BF82" s="74">
        <v>101.94943000000001</v>
      </c>
      <c r="BG82" s="74">
        <v>175.67255</v>
      </c>
      <c r="BH82" s="74">
        <v>313.72271000000001</v>
      </c>
      <c r="BI82" s="74">
        <v>659.78007000000002</v>
      </c>
      <c r="BJ82" s="74">
        <v>1213.4177</v>
      </c>
      <c r="BK82" s="74">
        <v>2270.7772</v>
      </c>
      <c r="BL82" s="74">
        <v>4194.5258000000003</v>
      </c>
      <c r="BM82" s="74">
        <v>110.38657000000001</v>
      </c>
      <c r="BN82" s="74">
        <v>183.40967000000001</v>
      </c>
      <c r="BP82" s="88">
        <v>1975</v>
      </c>
    </row>
    <row r="83" spans="2:68">
      <c r="B83" s="88">
        <v>1976</v>
      </c>
      <c r="C83" s="74">
        <v>0</v>
      </c>
      <c r="D83" s="74">
        <v>0.15243999999999999</v>
      </c>
      <c r="E83" s="74">
        <v>0.45991949999999998</v>
      </c>
      <c r="F83" s="74">
        <v>1.0874648</v>
      </c>
      <c r="G83" s="74">
        <v>1.1808685999999999</v>
      </c>
      <c r="H83" s="74">
        <v>2.3350846000000001</v>
      </c>
      <c r="I83" s="74">
        <v>4.5744562000000002</v>
      </c>
      <c r="J83" s="74">
        <v>7.6104026999999999</v>
      </c>
      <c r="K83" s="74">
        <v>16.072835999999999</v>
      </c>
      <c r="L83" s="74">
        <v>30.390554999999999</v>
      </c>
      <c r="M83" s="74">
        <v>61.499364999999997</v>
      </c>
      <c r="N83" s="74">
        <v>105.94799999999999</v>
      </c>
      <c r="O83" s="74">
        <v>175.35685000000001</v>
      </c>
      <c r="P83" s="74">
        <v>351.04282000000001</v>
      </c>
      <c r="Q83" s="74">
        <v>693.27449999999999</v>
      </c>
      <c r="R83" s="74">
        <v>1250.3942999999999</v>
      </c>
      <c r="S83" s="74">
        <v>2230.3058000000001</v>
      </c>
      <c r="T83" s="74">
        <v>4013.9686000000002</v>
      </c>
      <c r="U83" s="74">
        <v>88.807875999999993</v>
      </c>
      <c r="V83" s="74">
        <v>183.05025000000001</v>
      </c>
      <c r="X83" s="88">
        <v>1976</v>
      </c>
      <c r="Y83" s="74">
        <v>0.33025480000000002</v>
      </c>
      <c r="Z83" s="74">
        <v>0</v>
      </c>
      <c r="AA83" s="74">
        <v>0.48714980000000002</v>
      </c>
      <c r="AB83" s="74">
        <v>0.48616219999999999</v>
      </c>
      <c r="AC83" s="74">
        <v>1.3779467000000001</v>
      </c>
      <c r="AD83" s="74">
        <v>1.7130973</v>
      </c>
      <c r="AE83" s="74">
        <v>4.4435510000000003</v>
      </c>
      <c r="AF83" s="74">
        <v>12.207121000000001</v>
      </c>
      <c r="AG83" s="74">
        <v>15.951858</v>
      </c>
      <c r="AH83" s="74">
        <v>32.015158999999997</v>
      </c>
      <c r="AI83" s="74">
        <v>46.743127000000001</v>
      </c>
      <c r="AJ83" s="74">
        <v>83.457199000000003</v>
      </c>
      <c r="AK83" s="74">
        <v>144.15136000000001</v>
      </c>
      <c r="AL83" s="74">
        <v>269.02755000000002</v>
      </c>
      <c r="AM83" s="74">
        <v>545.88968</v>
      </c>
      <c r="AN83" s="74">
        <v>1130.5423000000001</v>
      </c>
      <c r="AO83" s="74">
        <v>2195.5394999999999</v>
      </c>
      <c r="AP83" s="74">
        <v>4341.0514999999996</v>
      </c>
      <c r="AQ83" s="74">
        <v>128.8664</v>
      </c>
      <c r="AR83" s="74">
        <v>172.90008</v>
      </c>
      <c r="AT83" s="88">
        <v>1976</v>
      </c>
      <c r="AU83" s="74">
        <v>0.16156509999999999</v>
      </c>
      <c r="AV83" s="74">
        <v>7.8058600000000006E-2</v>
      </c>
      <c r="AW83" s="74">
        <v>0.47314319999999999</v>
      </c>
      <c r="AX83" s="74">
        <v>0.79316169999999997</v>
      </c>
      <c r="AY83" s="74">
        <v>1.2783822</v>
      </c>
      <c r="AZ83" s="74">
        <v>2.0282467</v>
      </c>
      <c r="BA83" s="74">
        <v>4.5110299999999999</v>
      </c>
      <c r="BB83" s="74">
        <v>9.8432901000000008</v>
      </c>
      <c r="BC83" s="74">
        <v>16.014135</v>
      </c>
      <c r="BD83" s="74">
        <v>31.175165</v>
      </c>
      <c r="BE83" s="74">
        <v>54.221553999999998</v>
      </c>
      <c r="BF83" s="74">
        <v>94.590935999999999</v>
      </c>
      <c r="BG83" s="74">
        <v>159.13072</v>
      </c>
      <c r="BH83" s="74">
        <v>307.42034999999998</v>
      </c>
      <c r="BI83" s="74">
        <v>611.02805000000001</v>
      </c>
      <c r="BJ83" s="74">
        <v>1176.7412999999999</v>
      </c>
      <c r="BK83" s="74">
        <v>2207.0072</v>
      </c>
      <c r="BL83" s="74">
        <v>4244.7309999999998</v>
      </c>
      <c r="BM83" s="74">
        <v>108.79291000000001</v>
      </c>
      <c r="BN83" s="74">
        <v>178.02092999999999</v>
      </c>
      <c r="BP83" s="88">
        <v>1976</v>
      </c>
    </row>
    <row r="84" spans="2:68">
      <c r="B84" s="88">
        <v>1977</v>
      </c>
      <c r="C84" s="74">
        <v>0</v>
      </c>
      <c r="D84" s="74">
        <v>0.14870820000000001</v>
      </c>
      <c r="E84" s="74">
        <v>0.46594410000000003</v>
      </c>
      <c r="F84" s="74">
        <v>1.6697481000000001</v>
      </c>
      <c r="G84" s="74">
        <v>1.1635850999999999</v>
      </c>
      <c r="H84" s="74">
        <v>3.8853780000000002</v>
      </c>
      <c r="I84" s="74">
        <v>3.7077067000000001</v>
      </c>
      <c r="J84" s="74">
        <v>8.1508818999999999</v>
      </c>
      <c r="K84" s="74">
        <v>16.874486999999998</v>
      </c>
      <c r="L84" s="74">
        <v>27.075161999999999</v>
      </c>
      <c r="M84" s="74">
        <v>50.797469999999997</v>
      </c>
      <c r="N84" s="74">
        <v>86.245110999999994</v>
      </c>
      <c r="O84" s="74">
        <v>161.37575000000001</v>
      </c>
      <c r="P84" s="74">
        <v>354.85811999999999</v>
      </c>
      <c r="Q84" s="74">
        <v>616.16363999999999</v>
      </c>
      <c r="R84" s="74">
        <v>1185.0561</v>
      </c>
      <c r="S84" s="74">
        <v>1982.0681</v>
      </c>
      <c r="T84" s="74">
        <v>3676.1248000000001</v>
      </c>
      <c r="U84" s="74">
        <v>82.579115000000002</v>
      </c>
      <c r="V84" s="74">
        <v>167.68867</v>
      </c>
      <c r="X84" s="88">
        <v>1977</v>
      </c>
      <c r="Y84" s="74">
        <v>0.17144980000000001</v>
      </c>
      <c r="Z84" s="74">
        <v>0</v>
      </c>
      <c r="AA84" s="74">
        <v>0.4917243</v>
      </c>
      <c r="AB84" s="74">
        <v>0.95126509999999997</v>
      </c>
      <c r="AC84" s="74">
        <v>0.34035369999999998</v>
      </c>
      <c r="AD84" s="74">
        <v>2.9315145999999999</v>
      </c>
      <c r="AE84" s="74">
        <v>4.8935841</v>
      </c>
      <c r="AF84" s="74">
        <v>11.465014</v>
      </c>
      <c r="AG84" s="74">
        <v>21.338836000000001</v>
      </c>
      <c r="AH84" s="74">
        <v>28.896294000000001</v>
      </c>
      <c r="AI84" s="74">
        <v>49.490302</v>
      </c>
      <c r="AJ84" s="74">
        <v>70.867345999999998</v>
      </c>
      <c r="AK84" s="74">
        <v>129.00570999999999</v>
      </c>
      <c r="AL84" s="74">
        <v>252.99042</v>
      </c>
      <c r="AM84" s="74">
        <v>514.78256999999996</v>
      </c>
      <c r="AN84" s="74">
        <v>1044.0956000000001</v>
      </c>
      <c r="AO84" s="74">
        <v>2057.9555999999998</v>
      </c>
      <c r="AP84" s="74">
        <v>4090.1073999999999</v>
      </c>
      <c r="AQ84" s="74">
        <v>122.31338</v>
      </c>
      <c r="AR84" s="74">
        <v>162.33165</v>
      </c>
      <c r="AT84" s="88">
        <v>1977</v>
      </c>
      <c r="AU84" s="74">
        <v>8.3778900000000003E-2</v>
      </c>
      <c r="AV84" s="74">
        <v>7.5983499999999995E-2</v>
      </c>
      <c r="AW84" s="74">
        <v>0.4784872</v>
      </c>
      <c r="AX84" s="74">
        <v>1.318319</v>
      </c>
      <c r="AY84" s="74">
        <v>0.756803</v>
      </c>
      <c r="AZ84" s="74">
        <v>3.4133537</v>
      </c>
      <c r="BA84" s="74">
        <v>4.2845309</v>
      </c>
      <c r="BB84" s="74">
        <v>9.7636386000000002</v>
      </c>
      <c r="BC84" s="74">
        <v>19.045366999999999</v>
      </c>
      <c r="BD84" s="74">
        <v>27.956101</v>
      </c>
      <c r="BE84" s="74">
        <v>50.155481999999999</v>
      </c>
      <c r="BF84" s="74">
        <v>78.459396999999996</v>
      </c>
      <c r="BG84" s="74">
        <v>144.55918</v>
      </c>
      <c r="BH84" s="74">
        <v>300.43373000000003</v>
      </c>
      <c r="BI84" s="74">
        <v>559.82300999999995</v>
      </c>
      <c r="BJ84" s="74">
        <v>1099.0551</v>
      </c>
      <c r="BK84" s="74">
        <v>2033.0842</v>
      </c>
      <c r="BL84" s="74">
        <v>3969.9155999999998</v>
      </c>
      <c r="BM84" s="74">
        <v>102.42221000000001</v>
      </c>
      <c r="BN84" s="74">
        <v>165.6534</v>
      </c>
      <c r="BP84" s="88">
        <v>1977</v>
      </c>
    </row>
    <row r="85" spans="2:68">
      <c r="B85" s="88">
        <v>1978</v>
      </c>
      <c r="C85" s="74">
        <v>0.16764850000000001</v>
      </c>
      <c r="D85" s="74">
        <v>0.14718590000000001</v>
      </c>
      <c r="E85" s="74">
        <v>0.62614080000000005</v>
      </c>
      <c r="F85" s="74">
        <v>1.0493085</v>
      </c>
      <c r="G85" s="74">
        <v>2.1211606999999999</v>
      </c>
      <c r="H85" s="74">
        <v>2.5150568</v>
      </c>
      <c r="I85" s="74">
        <v>2.8268601000000002</v>
      </c>
      <c r="J85" s="74">
        <v>7.0928902999999996</v>
      </c>
      <c r="K85" s="74">
        <v>14.620583</v>
      </c>
      <c r="L85" s="74">
        <v>23.098732999999999</v>
      </c>
      <c r="M85" s="74">
        <v>46.735782</v>
      </c>
      <c r="N85" s="74">
        <v>89.759305999999995</v>
      </c>
      <c r="O85" s="74">
        <v>172.41988000000001</v>
      </c>
      <c r="P85" s="74">
        <v>339.71989000000002</v>
      </c>
      <c r="Q85" s="74">
        <v>586.29969000000006</v>
      </c>
      <c r="R85" s="74">
        <v>1177.1113</v>
      </c>
      <c r="S85" s="74">
        <v>1935.5271</v>
      </c>
      <c r="T85" s="74">
        <v>3385.8146999999999</v>
      </c>
      <c r="U85" s="74">
        <v>81.057826000000006</v>
      </c>
      <c r="V85" s="74">
        <v>160.92827</v>
      </c>
      <c r="X85" s="88">
        <v>1978</v>
      </c>
      <c r="Y85" s="74">
        <v>0.17602970000000001</v>
      </c>
      <c r="Z85" s="74">
        <v>0.1532191</v>
      </c>
      <c r="AA85" s="74">
        <v>0.32917039999999997</v>
      </c>
      <c r="AB85" s="74">
        <v>0.78287200000000001</v>
      </c>
      <c r="AC85" s="74">
        <v>0.83718020000000004</v>
      </c>
      <c r="AD85" s="74">
        <v>2.2208328000000002</v>
      </c>
      <c r="AE85" s="74">
        <v>4.4282404</v>
      </c>
      <c r="AF85" s="74">
        <v>9.5968391000000004</v>
      </c>
      <c r="AG85" s="74">
        <v>19.054071</v>
      </c>
      <c r="AH85" s="74">
        <v>28.879892000000002</v>
      </c>
      <c r="AI85" s="74">
        <v>43.669150000000002</v>
      </c>
      <c r="AJ85" s="74">
        <v>68.454629999999995</v>
      </c>
      <c r="AK85" s="74">
        <v>121.34141</v>
      </c>
      <c r="AL85" s="74">
        <v>229.00532999999999</v>
      </c>
      <c r="AM85" s="74">
        <v>458.40543000000002</v>
      </c>
      <c r="AN85" s="74">
        <v>967.80159000000003</v>
      </c>
      <c r="AO85" s="74">
        <v>1953.7219</v>
      </c>
      <c r="AP85" s="74">
        <v>3885.6305000000002</v>
      </c>
      <c r="AQ85" s="74">
        <v>116.02179</v>
      </c>
      <c r="AR85" s="74">
        <v>151.80342999999999</v>
      </c>
      <c r="AT85" s="88">
        <v>1978</v>
      </c>
      <c r="AU85" s="74">
        <v>0.1717369</v>
      </c>
      <c r="AV85" s="74">
        <v>0.15014189999999999</v>
      </c>
      <c r="AW85" s="74">
        <v>0.48137790000000003</v>
      </c>
      <c r="AX85" s="74">
        <v>0.91899090000000005</v>
      </c>
      <c r="AY85" s="74">
        <v>1.4874619</v>
      </c>
      <c r="AZ85" s="74">
        <v>2.3693192999999999</v>
      </c>
      <c r="BA85" s="74">
        <v>3.6101898000000001</v>
      </c>
      <c r="BB85" s="74">
        <v>8.3107538999999999</v>
      </c>
      <c r="BC85" s="74">
        <v>16.783441</v>
      </c>
      <c r="BD85" s="74">
        <v>25.900601999999999</v>
      </c>
      <c r="BE85" s="74">
        <v>45.233040000000003</v>
      </c>
      <c r="BF85" s="74">
        <v>78.987579999999994</v>
      </c>
      <c r="BG85" s="74">
        <v>145.86086</v>
      </c>
      <c r="BH85" s="74">
        <v>280.45486</v>
      </c>
      <c r="BI85" s="74">
        <v>515.1001</v>
      </c>
      <c r="BJ85" s="74">
        <v>1050.5654999999999</v>
      </c>
      <c r="BK85" s="74">
        <v>1947.7473</v>
      </c>
      <c r="BL85" s="74">
        <v>3742.9070000000002</v>
      </c>
      <c r="BM85" s="74">
        <v>98.535753</v>
      </c>
      <c r="BN85" s="74">
        <v>156.86135999999999</v>
      </c>
      <c r="BP85" s="88">
        <v>1978</v>
      </c>
    </row>
    <row r="86" spans="2:68">
      <c r="B86" s="89">
        <v>1979</v>
      </c>
      <c r="C86" s="74">
        <v>0.1710999</v>
      </c>
      <c r="D86" s="74">
        <v>0.44392290000000001</v>
      </c>
      <c r="E86" s="74">
        <v>0.46789170000000002</v>
      </c>
      <c r="F86" s="74">
        <v>1.4914065000000001</v>
      </c>
      <c r="G86" s="74">
        <v>1.7479962</v>
      </c>
      <c r="H86" s="74">
        <v>2.8246945000000001</v>
      </c>
      <c r="I86" s="74">
        <v>2.7452635999999999</v>
      </c>
      <c r="J86" s="74">
        <v>7.5050926999999996</v>
      </c>
      <c r="K86" s="74">
        <v>17.306042999999999</v>
      </c>
      <c r="L86" s="74">
        <v>27.702624</v>
      </c>
      <c r="M86" s="74">
        <v>48.980944999999998</v>
      </c>
      <c r="N86" s="74">
        <v>86.328523000000004</v>
      </c>
      <c r="O86" s="74">
        <v>159.86636999999999</v>
      </c>
      <c r="P86" s="74">
        <v>300.35691000000003</v>
      </c>
      <c r="Q86" s="74">
        <v>546.63684999999998</v>
      </c>
      <c r="R86" s="74">
        <v>1017.6969</v>
      </c>
      <c r="S86" s="74">
        <v>1737.0974000000001</v>
      </c>
      <c r="T86" s="74">
        <v>3423.9866999999999</v>
      </c>
      <c r="U86" s="74">
        <v>76.663668000000001</v>
      </c>
      <c r="V86" s="74">
        <v>151.15433999999999</v>
      </c>
      <c r="X86" s="89">
        <v>1979</v>
      </c>
      <c r="Y86" s="74">
        <v>0</v>
      </c>
      <c r="Z86" s="74">
        <v>0.15438289999999999</v>
      </c>
      <c r="AA86" s="74">
        <v>0</v>
      </c>
      <c r="AB86" s="74">
        <v>0.93305199999999999</v>
      </c>
      <c r="AC86" s="74">
        <v>1.6374384</v>
      </c>
      <c r="AD86" s="74">
        <v>2.367016</v>
      </c>
      <c r="AE86" s="74">
        <v>4.6296872999999996</v>
      </c>
      <c r="AF86" s="74">
        <v>6.0833143999999999</v>
      </c>
      <c r="AG86" s="74">
        <v>15.006701</v>
      </c>
      <c r="AH86" s="74">
        <v>23.842148999999999</v>
      </c>
      <c r="AI86" s="74">
        <v>41.205835</v>
      </c>
      <c r="AJ86" s="74">
        <v>65.678106</v>
      </c>
      <c r="AK86" s="74">
        <v>115.11566999999999</v>
      </c>
      <c r="AL86" s="74">
        <v>202.37987000000001</v>
      </c>
      <c r="AM86" s="74">
        <v>423.60030999999998</v>
      </c>
      <c r="AN86" s="74">
        <v>870.04639999999995</v>
      </c>
      <c r="AO86" s="74">
        <v>1825.761</v>
      </c>
      <c r="AP86" s="74">
        <v>3607.8995</v>
      </c>
      <c r="AQ86" s="74">
        <v>108.38661</v>
      </c>
      <c r="AR86" s="74">
        <v>139.6891</v>
      </c>
      <c r="AT86" s="89">
        <v>1979</v>
      </c>
      <c r="AU86" s="74">
        <v>8.7560200000000005E-2</v>
      </c>
      <c r="AV86" s="74">
        <v>0.30222139999999997</v>
      </c>
      <c r="AW86" s="74">
        <v>0.2394579</v>
      </c>
      <c r="AX86" s="74">
        <v>1.2180648000000001</v>
      </c>
      <c r="AY86" s="74">
        <v>1.6935457</v>
      </c>
      <c r="AZ86" s="74">
        <v>2.5978444999999999</v>
      </c>
      <c r="BA86" s="74">
        <v>3.6699972999999999</v>
      </c>
      <c r="BB86" s="74">
        <v>6.8117869999999998</v>
      </c>
      <c r="BC86" s="74">
        <v>16.182518999999999</v>
      </c>
      <c r="BD86" s="74">
        <v>25.827237</v>
      </c>
      <c r="BE86" s="74">
        <v>45.178713000000002</v>
      </c>
      <c r="BF86" s="74">
        <v>75.918047000000001</v>
      </c>
      <c r="BG86" s="74">
        <v>136.52931000000001</v>
      </c>
      <c r="BH86" s="74">
        <v>247.88838000000001</v>
      </c>
      <c r="BI86" s="74">
        <v>478.06585000000001</v>
      </c>
      <c r="BJ86" s="74">
        <v>929.01448000000005</v>
      </c>
      <c r="BK86" s="74">
        <v>1796.4848999999999</v>
      </c>
      <c r="BL86" s="74">
        <v>3556.3440000000001</v>
      </c>
      <c r="BM86" s="74">
        <v>92.534105999999994</v>
      </c>
      <c r="BN86" s="74">
        <v>145.44569000000001</v>
      </c>
      <c r="BP86" s="89">
        <v>1979</v>
      </c>
    </row>
    <row r="87" spans="2:68">
      <c r="B87" s="89">
        <v>1980</v>
      </c>
      <c r="C87" s="74">
        <v>0.34488940000000001</v>
      </c>
      <c r="D87" s="74">
        <v>0.14987110000000001</v>
      </c>
      <c r="E87" s="74">
        <v>0.30747229999999998</v>
      </c>
      <c r="F87" s="74">
        <v>0.75015940000000003</v>
      </c>
      <c r="G87" s="74">
        <v>0.77634449999999999</v>
      </c>
      <c r="H87" s="74">
        <v>2.6205750999999999</v>
      </c>
      <c r="I87" s="74">
        <v>3.8343878</v>
      </c>
      <c r="J87" s="74">
        <v>7.2116474000000004</v>
      </c>
      <c r="K87" s="74">
        <v>10.369916999999999</v>
      </c>
      <c r="L87" s="74">
        <v>25.519062999999999</v>
      </c>
      <c r="M87" s="74">
        <v>44.63993</v>
      </c>
      <c r="N87" s="74">
        <v>90.744597999999996</v>
      </c>
      <c r="O87" s="74">
        <v>159.41166000000001</v>
      </c>
      <c r="P87" s="74">
        <v>279.92628000000002</v>
      </c>
      <c r="Q87" s="74">
        <v>587.26706000000001</v>
      </c>
      <c r="R87" s="74">
        <v>1020.8069</v>
      </c>
      <c r="S87" s="74">
        <v>1875.8255999999999</v>
      </c>
      <c r="T87" s="74">
        <v>3045.4061999999999</v>
      </c>
      <c r="U87" s="74">
        <v>77.336517000000001</v>
      </c>
      <c r="V87" s="74">
        <v>148.18744000000001</v>
      </c>
      <c r="X87" s="89">
        <v>1980</v>
      </c>
      <c r="Y87" s="74">
        <v>0.36212660000000002</v>
      </c>
      <c r="Z87" s="74">
        <v>0.1564101</v>
      </c>
      <c r="AA87" s="74">
        <v>0.48250520000000002</v>
      </c>
      <c r="AB87" s="74">
        <v>0.77999229999999997</v>
      </c>
      <c r="AC87" s="74">
        <v>1.279787</v>
      </c>
      <c r="AD87" s="74">
        <v>2.1689946999999998</v>
      </c>
      <c r="AE87" s="74">
        <v>2.0666494000000002</v>
      </c>
      <c r="AF87" s="74">
        <v>3.6543028999999998</v>
      </c>
      <c r="AG87" s="74">
        <v>15.436199</v>
      </c>
      <c r="AH87" s="74">
        <v>25.178463000000001</v>
      </c>
      <c r="AI87" s="74">
        <v>37.034098</v>
      </c>
      <c r="AJ87" s="74">
        <v>58.223849000000001</v>
      </c>
      <c r="AK87" s="74">
        <v>103.42937999999999</v>
      </c>
      <c r="AL87" s="74">
        <v>189.15689</v>
      </c>
      <c r="AM87" s="74">
        <v>403.78665999999998</v>
      </c>
      <c r="AN87" s="74">
        <v>868.34974</v>
      </c>
      <c r="AO87" s="74">
        <v>1770.5005000000001</v>
      </c>
      <c r="AP87" s="74">
        <v>3796.7060999999999</v>
      </c>
      <c r="AQ87" s="74">
        <v>109.38800999999999</v>
      </c>
      <c r="AR87" s="74">
        <v>138.76023000000001</v>
      </c>
      <c r="AT87" s="89">
        <v>1980</v>
      </c>
      <c r="AU87" s="74">
        <v>0.3532979</v>
      </c>
      <c r="AV87" s="74">
        <v>0.15307080000000001</v>
      </c>
      <c r="AW87" s="74">
        <v>0.39301380000000002</v>
      </c>
      <c r="AX87" s="74">
        <v>0.76478500000000005</v>
      </c>
      <c r="AY87" s="74">
        <v>1.0243092</v>
      </c>
      <c r="AZ87" s="74">
        <v>2.3968745</v>
      </c>
      <c r="BA87" s="74">
        <v>2.9648831000000002</v>
      </c>
      <c r="BB87" s="74">
        <v>5.4706263999999996</v>
      </c>
      <c r="BC87" s="74">
        <v>12.842105999999999</v>
      </c>
      <c r="BD87" s="74">
        <v>25.353055000000001</v>
      </c>
      <c r="BE87" s="74">
        <v>40.927729999999997</v>
      </c>
      <c r="BF87" s="74">
        <v>74.371236999999994</v>
      </c>
      <c r="BG87" s="74">
        <v>130.18209999999999</v>
      </c>
      <c r="BH87" s="74">
        <v>231.36018000000001</v>
      </c>
      <c r="BI87" s="74">
        <v>484.84062</v>
      </c>
      <c r="BJ87" s="74">
        <v>929.78581999999994</v>
      </c>
      <c r="BK87" s="74">
        <v>1805.7891</v>
      </c>
      <c r="BL87" s="74">
        <v>3588.9796999999999</v>
      </c>
      <c r="BM87" s="74">
        <v>93.383242999999993</v>
      </c>
      <c r="BN87" s="74">
        <v>144.56085999999999</v>
      </c>
      <c r="BP87" s="89">
        <v>1980</v>
      </c>
    </row>
    <row r="88" spans="2:68">
      <c r="B88" s="89">
        <v>1981</v>
      </c>
      <c r="C88" s="74">
        <v>0.51438740000000005</v>
      </c>
      <c r="D88" s="74">
        <v>0</v>
      </c>
      <c r="E88" s="74">
        <v>0.74378529999999998</v>
      </c>
      <c r="F88" s="74">
        <v>0.6053461</v>
      </c>
      <c r="G88" s="74">
        <v>1.0608648000000001</v>
      </c>
      <c r="H88" s="74">
        <v>2.8919844000000001</v>
      </c>
      <c r="I88" s="74">
        <v>2.4105949999999998</v>
      </c>
      <c r="J88" s="74">
        <v>6.1486220999999999</v>
      </c>
      <c r="K88" s="74">
        <v>12.875074</v>
      </c>
      <c r="L88" s="74">
        <v>22.526700999999999</v>
      </c>
      <c r="M88" s="74">
        <v>43.73668</v>
      </c>
      <c r="N88" s="74">
        <v>80.510729999999995</v>
      </c>
      <c r="O88" s="74">
        <v>132.94637</v>
      </c>
      <c r="P88" s="74">
        <v>261.44835999999998</v>
      </c>
      <c r="Q88" s="74">
        <v>533.43483000000003</v>
      </c>
      <c r="R88" s="74">
        <v>963.35847999999999</v>
      </c>
      <c r="S88" s="74">
        <v>1755.8014000000001</v>
      </c>
      <c r="T88" s="74">
        <v>3502.0155</v>
      </c>
      <c r="U88" s="74">
        <v>75.010737000000006</v>
      </c>
      <c r="V88" s="74">
        <v>146.56769</v>
      </c>
      <c r="X88" s="89">
        <v>1981</v>
      </c>
      <c r="Y88" s="74">
        <v>0.17972679999999999</v>
      </c>
      <c r="Z88" s="74">
        <v>0.6446923</v>
      </c>
      <c r="AA88" s="74">
        <v>0.31049579999999999</v>
      </c>
      <c r="AB88" s="74">
        <v>0.4715009</v>
      </c>
      <c r="AC88" s="74">
        <v>0.3115134</v>
      </c>
      <c r="AD88" s="74">
        <v>1.4813059</v>
      </c>
      <c r="AE88" s="74">
        <v>2.6459883</v>
      </c>
      <c r="AF88" s="74">
        <v>5.5682273000000002</v>
      </c>
      <c r="AG88" s="74">
        <v>7.6237693999999996</v>
      </c>
      <c r="AH88" s="74">
        <v>23.441817</v>
      </c>
      <c r="AI88" s="74">
        <v>31.393446999999998</v>
      </c>
      <c r="AJ88" s="74">
        <v>54.527393000000004</v>
      </c>
      <c r="AK88" s="74">
        <v>103.64275000000001</v>
      </c>
      <c r="AL88" s="74">
        <v>169.18877000000001</v>
      </c>
      <c r="AM88" s="74">
        <v>397.46086000000003</v>
      </c>
      <c r="AN88" s="74">
        <v>863.87774000000002</v>
      </c>
      <c r="AO88" s="74">
        <v>1764.5272</v>
      </c>
      <c r="AP88" s="74">
        <v>3704.2977999999998</v>
      </c>
      <c r="AQ88" s="74">
        <v>108.61548999999999</v>
      </c>
      <c r="AR88" s="74">
        <v>135.15317999999999</v>
      </c>
      <c r="AT88" s="89">
        <v>1981</v>
      </c>
      <c r="AU88" s="74">
        <v>0.3509948</v>
      </c>
      <c r="AV88" s="74">
        <v>0.3150713</v>
      </c>
      <c r="AW88" s="74">
        <v>0.53176619999999997</v>
      </c>
      <c r="AX88" s="74">
        <v>0.53968830000000001</v>
      </c>
      <c r="AY88" s="74">
        <v>0.69131540000000002</v>
      </c>
      <c r="AZ88" s="74">
        <v>2.1951540999999999</v>
      </c>
      <c r="BA88" s="74">
        <v>2.5266068000000002</v>
      </c>
      <c r="BB88" s="74">
        <v>5.8640827</v>
      </c>
      <c r="BC88" s="74">
        <v>10.314162</v>
      </c>
      <c r="BD88" s="74">
        <v>22.972443999999999</v>
      </c>
      <c r="BE88" s="74">
        <v>37.696438000000001</v>
      </c>
      <c r="BF88" s="74">
        <v>67.513465999999994</v>
      </c>
      <c r="BG88" s="74">
        <v>117.59084</v>
      </c>
      <c r="BH88" s="74">
        <v>212.22791000000001</v>
      </c>
      <c r="BI88" s="74">
        <v>457.08165000000002</v>
      </c>
      <c r="BJ88" s="74">
        <v>904.41309000000001</v>
      </c>
      <c r="BK88" s="74">
        <v>1761.58</v>
      </c>
      <c r="BL88" s="74">
        <v>3649.5140999999999</v>
      </c>
      <c r="BM88" s="74">
        <v>91.843203000000003</v>
      </c>
      <c r="BN88" s="74">
        <v>140.87208999999999</v>
      </c>
      <c r="BP88" s="89">
        <v>1981</v>
      </c>
    </row>
    <row r="89" spans="2:68">
      <c r="B89" s="89">
        <v>1982</v>
      </c>
      <c r="C89" s="74">
        <v>0</v>
      </c>
      <c r="D89" s="74">
        <v>0.15813679999999999</v>
      </c>
      <c r="E89" s="74">
        <v>0.43380249999999998</v>
      </c>
      <c r="F89" s="74">
        <v>0.75975599999999999</v>
      </c>
      <c r="G89" s="74">
        <v>0.7396876</v>
      </c>
      <c r="H89" s="74">
        <v>2.0531092000000002</v>
      </c>
      <c r="I89" s="74">
        <v>4.5002402999999997</v>
      </c>
      <c r="J89" s="74">
        <v>3.8374107</v>
      </c>
      <c r="K89" s="74">
        <v>9.2332775999999992</v>
      </c>
      <c r="L89" s="74">
        <v>20.860115</v>
      </c>
      <c r="M89" s="74">
        <v>39.258274</v>
      </c>
      <c r="N89" s="74">
        <v>71.366331000000002</v>
      </c>
      <c r="O89" s="74">
        <v>131.71075999999999</v>
      </c>
      <c r="P89" s="74">
        <v>273.64168999999998</v>
      </c>
      <c r="Q89" s="74">
        <v>507.28507000000002</v>
      </c>
      <c r="R89" s="74">
        <v>1000.8664</v>
      </c>
      <c r="S89" s="74">
        <v>1731.1442</v>
      </c>
      <c r="T89" s="74">
        <v>3306.3948999999998</v>
      </c>
      <c r="U89" s="74">
        <v>74.410552999999993</v>
      </c>
      <c r="V89" s="74">
        <v>142.69036</v>
      </c>
      <c r="X89" s="89">
        <v>1982</v>
      </c>
      <c r="Y89" s="74">
        <v>0</v>
      </c>
      <c r="Z89" s="74">
        <v>0.16585920000000001</v>
      </c>
      <c r="AA89" s="74">
        <v>0.30171920000000002</v>
      </c>
      <c r="AB89" s="74">
        <v>0.3170135</v>
      </c>
      <c r="AC89" s="74">
        <v>1.2168410999999999</v>
      </c>
      <c r="AD89" s="74">
        <v>1.7729096</v>
      </c>
      <c r="AE89" s="74">
        <v>1.9789407999999999</v>
      </c>
      <c r="AF89" s="74">
        <v>6.4638906</v>
      </c>
      <c r="AG89" s="74">
        <v>9.7212376000000003</v>
      </c>
      <c r="AH89" s="74">
        <v>16.172581000000001</v>
      </c>
      <c r="AI89" s="74">
        <v>33.704889999999999</v>
      </c>
      <c r="AJ89" s="74">
        <v>48.906851000000003</v>
      </c>
      <c r="AK89" s="74">
        <v>99.488388</v>
      </c>
      <c r="AL89" s="74">
        <v>182.90351999999999</v>
      </c>
      <c r="AM89" s="74">
        <v>370.54093</v>
      </c>
      <c r="AN89" s="74">
        <v>806.64692000000002</v>
      </c>
      <c r="AO89" s="74">
        <v>1708.0419999999999</v>
      </c>
      <c r="AP89" s="74">
        <v>3905.7775999999999</v>
      </c>
      <c r="AQ89" s="74">
        <v>109.63612999999999</v>
      </c>
      <c r="AR89" s="74">
        <v>134.39319</v>
      </c>
      <c r="AT89" s="89">
        <v>1982</v>
      </c>
      <c r="AU89" s="74">
        <v>0</v>
      </c>
      <c r="AV89" s="74">
        <v>0.16190599999999999</v>
      </c>
      <c r="AW89" s="74">
        <v>0.36915979999999998</v>
      </c>
      <c r="AX89" s="74">
        <v>0.54305919999999996</v>
      </c>
      <c r="AY89" s="74">
        <v>0.97495050000000005</v>
      </c>
      <c r="AZ89" s="74">
        <v>1.9144327999999999</v>
      </c>
      <c r="BA89" s="74">
        <v>3.2558071000000002</v>
      </c>
      <c r="BB89" s="74">
        <v>5.1246549000000003</v>
      </c>
      <c r="BC89" s="74">
        <v>9.4709766999999996</v>
      </c>
      <c r="BD89" s="74">
        <v>18.574891999999998</v>
      </c>
      <c r="BE89" s="74">
        <v>36.548419000000003</v>
      </c>
      <c r="BF89" s="74">
        <v>60.166536999999998</v>
      </c>
      <c r="BG89" s="74">
        <v>114.90964</v>
      </c>
      <c r="BH89" s="74">
        <v>225.11362</v>
      </c>
      <c r="BI89" s="74">
        <v>430.57256999999998</v>
      </c>
      <c r="BJ89" s="74">
        <v>885.81192999999996</v>
      </c>
      <c r="BK89" s="74">
        <v>1715.973</v>
      </c>
      <c r="BL89" s="74">
        <v>3745.1385</v>
      </c>
      <c r="BM89" s="74">
        <v>92.049346</v>
      </c>
      <c r="BN89" s="74">
        <v>139.49460999999999</v>
      </c>
      <c r="BP89" s="89">
        <v>1982</v>
      </c>
    </row>
    <row r="90" spans="2:68">
      <c r="B90" s="89">
        <v>1983</v>
      </c>
      <c r="C90" s="74">
        <v>0.33323999999999998</v>
      </c>
      <c r="D90" s="74">
        <v>0.32272119999999999</v>
      </c>
      <c r="E90" s="74">
        <v>0.28559269999999998</v>
      </c>
      <c r="F90" s="74">
        <v>0.76392680000000002</v>
      </c>
      <c r="G90" s="74">
        <v>1.6079966999999999</v>
      </c>
      <c r="H90" s="74">
        <v>2.6503282000000001</v>
      </c>
      <c r="I90" s="74">
        <v>2.8799907999999999</v>
      </c>
      <c r="J90" s="74">
        <v>3.2645151000000001</v>
      </c>
      <c r="K90" s="74">
        <v>10.063288999999999</v>
      </c>
      <c r="L90" s="74">
        <v>16.789237</v>
      </c>
      <c r="M90" s="74">
        <v>35.552095000000001</v>
      </c>
      <c r="N90" s="74">
        <v>68.514809999999997</v>
      </c>
      <c r="O90" s="74">
        <v>119.88831</v>
      </c>
      <c r="P90" s="74">
        <v>229.10462999999999</v>
      </c>
      <c r="Q90" s="74">
        <v>448.28219999999999</v>
      </c>
      <c r="R90" s="74">
        <v>891.25633000000005</v>
      </c>
      <c r="S90" s="74">
        <v>1509.4601</v>
      </c>
      <c r="T90" s="74">
        <v>2884.3172</v>
      </c>
      <c r="U90" s="74">
        <v>66.871826999999996</v>
      </c>
      <c r="V90" s="74">
        <v>125.55616000000001</v>
      </c>
      <c r="X90" s="89">
        <v>1983</v>
      </c>
      <c r="Y90" s="74">
        <v>0.17541799999999999</v>
      </c>
      <c r="Z90" s="74">
        <v>0.1695913</v>
      </c>
      <c r="AA90" s="74">
        <v>0.44702459999999999</v>
      </c>
      <c r="AB90" s="74">
        <v>0.47895169999999998</v>
      </c>
      <c r="AC90" s="74">
        <v>1.5052148000000001</v>
      </c>
      <c r="AD90" s="74">
        <v>1.7488687999999999</v>
      </c>
      <c r="AE90" s="74">
        <v>3.0945985999999999</v>
      </c>
      <c r="AF90" s="74">
        <v>7.1544704000000001</v>
      </c>
      <c r="AG90" s="74">
        <v>10.152003000000001</v>
      </c>
      <c r="AH90" s="74">
        <v>16.579135999999998</v>
      </c>
      <c r="AI90" s="74">
        <v>25.322590999999999</v>
      </c>
      <c r="AJ90" s="74">
        <v>49.975946999999998</v>
      </c>
      <c r="AK90" s="74">
        <v>91.979181999999994</v>
      </c>
      <c r="AL90" s="74">
        <v>151.40694999999999</v>
      </c>
      <c r="AM90" s="74">
        <v>321.39350000000002</v>
      </c>
      <c r="AN90" s="74">
        <v>708.51040999999998</v>
      </c>
      <c r="AO90" s="74">
        <v>1479.1971000000001</v>
      </c>
      <c r="AP90" s="74">
        <v>3367.6368000000002</v>
      </c>
      <c r="AQ90" s="74">
        <v>97.468238999999997</v>
      </c>
      <c r="AR90" s="74">
        <v>117.22669</v>
      </c>
      <c r="AT90" s="89">
        <v>1983</v>
      </c>
      <c r="AU90" s="74">
        <v>0.2563588</v>
      </c>
      <c r="AV90" s="74">
        <v>0.24806039999999999</v>
      </c>
      <c r="AW90" s="74">
        <v>0.36459039999999998</v>
      </c>
      <c r="AX90" s="74">
        <v>0.62457010000000002</v>
      </c>
      <c r="AY90" s="74">
        <v>1.5573575</v>
      </c>
      <c r="AZ90" s="74">
        <v>2.2040163000000002</v>
      </c>
      <c r="BA90" s="74">
        <v>2.9863395000000001</v>
      </c>
      <c r="BB90" s="74">
        <v>5.1704178000000001</v>
      </c>
      <c r="BC90" s="74">
        <v>10.106465999999999</v>
      </c>
      <c r="BD90" s="74">
        <v>16.686807999999999</v>
      </c>
      <c r="BE90" s="74">
        <v>30.560276000000002</v>
      </c>
      <c r="BF90" s="74">
        <v>59.310563999999999</v>
      </c>
      <c r="BG90" s="74">
        <v>105.42668</v>
      </c>
      <c r="BH90" s="74">
        <v>187.43625</v>
      </c>
      <c r="BI90" s="74">
        <v>377.23471000000001</v>
      </c>
      <c r="BJ90" s="74">
        <v>782.69767000000002</v>
      </c>
      <c r="BK90" s="74">
        <v>1489.7243000000001</v>
      </c>
      <c r="BL90" s="74">
        <v>3239.2961</v>
      </c>
      <c r="BM90" s="74">
        <v>82.190684000000005</v>
      </c>
      <c r="BN90" s="74">
        <v>122.04038</v>
      </c>
      <c r="BP90" s="89">
        <v>1983</v>
      </c>
    </row>
    <row r="91" spans="2:68">
      <c r="B91" s="89">
        <v>1984</v>
      </c>
      <c r="C91" s="74">
        <v>0.16476850000000001</v>
      </c>
      <c r="D91" s="74">
        <v>0.1645422</v>
      </c>
      <c r="E91" s="74">
        <v>0.14321310000000001</v>
      </c>
      <c r="F91" s="74">
        <v>0.60803580000000002</v>
      </c>
      <c r="G91" s="74">
        <v>0.8735773</v>
      </c>
      <c r="H91" s="74">
        <v>1.6879139000000001</v>
      </c>
      <c r="I91" s="74">
        <v>3.8286794</v>
      </c>
      <c r="J91" s="74">
        <v>3.9816248000000001</v>
      </c>
      <c r="K91" s="74">
        <v>9.8733065999999994</v>
      </c>
      <c r="L91" s="74">
        <v>14.562112000000001</v>
      </c>
      <c r="M91" s="74">
        <v>29.479658000000001</v>
      </c>
      <c r="N91" s="74">
        <v>69.016360000000006</v>
      </c>
      <c r="O91" s="74">
        <v>112.67706</v>
      </c>
      <c r="P91" s="74">
        <v>229.76891000000001</v>
      </c>
      <c r="Q91" s="74">
        <v>452.35451</v>
      </c>
      <c r="R91" s="74">
        <v>806.37132999999994</v>
      </c>
      <c r="S91" s="74">
        <v>1433.3633</v>
      </c>
      <c r="T91" s="74">
        <v>2828.0954999999999</v>
      </c>
      <c r="U91" s="74">
        <v>65.670619000000002</v>
      </c>
      <c r="V91" s="74">
        <v>120.48898</v>
      </c>
      <c r="X91" s="89">
        <v>1984</v>
      </c>
      <c r="Y91" s="74">
        <v>0</v>
      </c>
      <c r="Z91" s="74">
        <v>0</v>
      </c>
      <c r="AA91" s="74">
        <v>0.44956410000000002</v>
      </c>
      <c r="AB91" s="74">
        <v>0.63537140000000003</v>
      </c>
      <c r="AC91" s="74">
        <v>0.75176670000000001</v>
      </c>
      <c r="AD91" s="74">
        <v>1.7211380999999999</v>
      </c>
      <c r="AE91" s="74">
        <v>2.2583886999999998</v>
      </c>
      <c r="AF91" s="74">
        <v>4.1381237000000004</v>
      </c>
      <c r="AG91" s="74">
        <v>9.2883981000000002</v>
      </c>
      <c r="AH91" s="74">
        <v>14.511305999999999</v>
      </c>
      <c r="AI91" s="74">
        <v>30.107669000000001</v>
      </c>
      <c r="AJ91" s="74">
        <v>40.862765000000003</v>
      </c>
      <c r="AK91" s="74">
        <v>71.526945999999995</v>
      </c>
      <c r="AL91" s="74">
        <v>150.95697999999999</v>
      </c>
      <c r="AM91" s="74">
        <v>322.10649000000001</v>
      </c>
      <c r="AN91" s="74">
        <v>686.07422999999994</v>
      </c>
      <c r="AO91" s="74">
        <v>1459.4014999999999</v>
      </c>
      <c r="AP91" s="74">
        <v>3328.2867999999999</v>
      </c>
      <c r="AQ91" s="74">
        <v>96.805880000000002</v>
      </c>
      <c r="AR91" s="74">
        <v>114.17054</v>
      </c>
      <c r="AT91" s="89">
        <v>1984</v>
      </c>
      <c r="AU91" s="74">
        <v>8.4471400000000002E-2</v>
      </c>
      <c r="AV91" s="74">
        <v>8.4288699999999994E-2</v>
      </c>
      <c r="AW91" s="74">
        <v>0.29291729999999999</v>
      </c>
      <c r="AX91" s="74">
        <v>0.62140309999999999</v>
      </c>
      <c r="AY91" s="74">
        <v>0.81365100000000001</v>
      </c>
      <c r="AZ91" s="74">
        <v>1.7043641</v>
      </c>
      <c r="BA91" s="74">
        <v>3.0479026</v>
      </c>
      <c r="BB91" s="74">
        <v>4.0583660999999998</v>
      </c>
      <c r="BC91" s="74">
        <v>9.5883681000000003</v>
      </c>
      <c r="BD91" s="74">
        <v>14.537326999999999</v>
      </c>
      <c r="BE91" s="74">
        <v>29.786093000000001</v>
      </c>
      <c r="BF91" s="74">
        <v>55.090085999999999</v>
      </c>
      <c r="BG91" s="74">
        <v>91.476500000000001</v>
      </c>
      <c r="BH91" s="74">
        <v>187.47503</v>
      </c>
      <c r="BI91" s="74">
        <v>379.51967000000002</v>
      </c>
      <c r="BJ91" s="74">
        <v>734.93732</v>
      </c>
      <c r="BK91" s="74">
        <v>1450.258</v>
      </c>
      <c r="BL91" s="74">
        <v>3195.1192000000001</v>
      </c>
      <c r="BM91" s="74">
        <v>81.261199000000005</v>
      </c>
      <c r="BN91" s="74">
        <v>118.31791</v>
      </c>
      <c r="BP91" s="89">
        <v>1984</v>
      </c>
    </row>
    <row r="92" spans="2:68">
      <c r="B92" s="89">
        <v>1985</v>
      </c>
      <c r="C92" s="74">
        <v>0.81410289999999996</v>
      </c>
      <c r="D92" s="74">
        <v>0.33191500000000002</v>
      </c>
      <c r="E92" s="74">
        <v>0.28936780000000001</v>
      </c>
      <c r="F92" s="74">
        <v>0.59972080000000005</v>
      </c>
      <c r="G92" s="74">
        <v>1.6022163</v>
      </c>
      <c r="H92" s="74">
        <v>1.6490294999999999</v>
      </c>
      <c r="I92" s="74">
        <v>2.2312569999999998</v>
      </c>
      <c r="J92" s="74">
        <v>3.6822387999999999</v>
      </c>
      <c r="K92" s="74">
        <v>10.684751</v>
      </c>
      <c r="L92" s="74">
        <v>17.374085000000001</v>
      </c>
      <c r="M92" s="74">
        <v>33.066578</v>
      </c>
      <c r="N92" s="74">
        <v>59.2074</v>
      </c>
      <c r="O92" s="74">
        <v>105.31323999999999</v>
      </c>
      <c r="P92" s="74">
        <v>210.3124</v>
      </c>
      <c r="Q92" s="74">
        <v>434.33541000000002</v>
      </c>
      <c r="R92" s="74">
        <v>799.49338999999998</v>
      </c>
      <c r="S92" s="74">
        <v>1592.6831</v>
      </c>
      <c r="T92" s="74">
        <v>2823.4641000000001</v>
      </c>
      <c r="U92" s="74">
        <v>66.931144000000003</v>
      </c>
      <c r="V92" s="74">
        <v>121.31773</v>
      </c>
      <c r="X92" s="89">
        <v>1985</v>
      </c>
      <c r="Y92" s="74">
        <v>0.85414159999999995</v>
      </c>
      <c r="Z92" s="74">
        <v>0.174652</v>
      </c>
      <c r="AA92" s="74">
        <v>0.30317179999999999</v>
      </c>
      <c r="AB92" s="74">
        <v>0.31361280000000002</v>
      </c>
      <c r="AC92" s="74">
        <v>0.9051112</v>
      </c>
      <c r="AD92" s="74">
        <v>2.1457649000000001</v>
      </c>
      <c r="AE92" s="74">
        <v>2.8790510999999999</v>
      </c>
      <c r="AF92" s="74">
        <v>5.8041577999999996</v>
      </c>
      <c r="AG92" s="74">
        <v>10.370742999999999</v>
      </c>
      <c r="AH92" s="74">
        <v>14.805818</v>
      </c>
      <c r="AI92" s="74">
        <v>23.740231999999999</v>
      </c>
      <c r="AJ92" s="74">
        <v>45.997053000000001</v>
      </c>
      <c r="AK92" s="74">
        <v>75.303894999999997</v>
      </c>
      <c r="AL92" s="74">
        <v>153.88245000000001</v>
      </c>
      <c r="AM92" s="74">
        <v>316.36047000000002</v>
      </c>
      <c r="AN92" s="74">
        <v>711.49037999999996</v>
      </c>
      <c r="AO92" s="74">
        <v>1505.9614999999999</v>
      </c>
      <c r="AP92" s="74">
        <v>3483.8027000000002</v>
      </c>
      <c r="AQ92" s="74">
        <v>102.87665</v>
      </c>
      <c r="AR92" s="74">
        <v>118.03586</v>
      </c>
      <c r="AT92" s="89">
        <v>1985</v>
      </c>
      <c r="AU92" s="74">
        <v>0.83364179999999999</v>
      </c>
      <c r="AV92" s="74">
        <v>0.25529069999999998</v>
      </c>
      <c r="AW92" s="74">
        <v>0.29610900000000001</v>
      </c>
      <c r="AX92" s="74">
        <v>0.4598737</v>
      </c>
      <c r="AY92" s="74">
        <v>1.2597716000000001</v>
      </c>
      <c r="AZ92" s="74">
        <v>1.894647</v>
      </c>
      <c r="BA92" s="74">
        <v>2.5545741</v>
      </c>
      <c r="BB92" s="74">
        <v>4.7245274999999998</v>
      </c>
      <c r="BC92" s="74">
        <v>10.531565000000001</v>
      </c>
      <c r="BD92" s="74">
        <v>16.123949</v>
      </c>
      <c r="BE92" s="74">
        <v>28.511288</v>
      </c>
      <c r="BF92" s="74">
        <v>52.699255999999998</v>
      </c>
      <c r="BG92" s="74">
        <v>89.902546999999998</v>
      </c>
      <c r="BH92" s="74">
        <v>180.10794999999999</v>
      </c>
      <c r="BI92" s="74">
        <v>368.48079000000001</v>
      </c>
      <c r="BJ92" s="74">
        <v>747.31719999999996</v>
      </c>
      <c r="BK92" s="74">
        <v>1536.7150999999999</v>
      </c>
      <c r="BL92" s="74">
        <v>3307.2646</v>
      </c>
      <c r="BM92" s="74">
        <v>84.929914999999994</v>
      </c>
      <c r="BN92" s="74">
        <v>121.0438</v>
      </c>
      <c r="BP92" s="89">
        <v>1985</v>
      </c>
    </row>
    <row r="93" spans="2:68">
      <c r="B93" s="89">
        <v>1986</v>
      </c>
      <c r="C93" s="74">
        <v>0.6461827</v>
      </c>
      <c r="D93" s="74">
        <v>0</v>
      </c>
      <c r="E93" s="74">
        <v>0.29752960000000001</v>
      </c>
      <c r="F93" s="74">
        <v>1.1618602</v>
      </c>
      <c r="G93" s="74">
        <v>0.88180570000000003</v>
      </c>
      <c r="H93" s="74">
        <v>1.7601579000000001</v>
      </c>
      <c r="I93" s="74">
        <v>3.7753953999999998</v>
      </c>
      <c r="J93" s="74">
        <v>2.8048479999999998</v>
      </c>
      <c r="K93" s="74">
        <v>8.8441638999999999</v>
      </c>
      <c r="L93" s="74">
        <v>16.159527000000001</v>
      </c>
      <c r="M93" s="74">
        <v>26.260017000000001</v>
      </c>
      <c r="N93" s="74">
        <v>54.828834999999998</v>
      </c>
      <c r="O93" s="74">
        <v>96.985485999999995</v>
      </c>
      <c r="P93" s="74">
        <v>202.96784</v>
      </c>
      <c r="Q93" s="74">
        <v>392.17747000000003</v>
      </c>
      <c r="R93" s="74">
        <v>746.56100000000004</v>
      </c>
      <c r="S93" s="74">
        <v>1370.1934000000001</v>
      </c>
      <c r="T93" s="74">
        <v>2587.3742999999999</v>
      </c>
      <c r="U93" s="74">
        <v>62.498539000000001</v>
      </c>
      <c r="V93" s="74">
        <v>110.00192</v>
      </c>
      <c r="X93" s="89">
        <v>1986</v>
      </c>
      <c r="Y93" s="74">
        <v>0</v>
      </c>
      <c r="Z93" s="74">
        <v>0.17403109999999999</v>
      </c>
      <c r="AA93" s="74">
        <v>0.15641060000000001</v>
      </c>
      <c r="AB93" s="74">
        <v>0.75910429999999995</v>
      </c>
      <c r="AC93" s="74">
        <v>0.76186180000000003</v>
      </c>
      <c r="AD93" s="74">
        <v>1.3499123</v>
      </c>
      <c r="AE93" s="74">
        <v>1.7363523000000001</v>
      </c>
      <c r="AF93" s="74">
        <v>4.0003456000000002</v>
      </c>
      <c r="AG93" s="74">
        <v>6.6772558999999996</v>
      </c>
      <c r="AH93" s="74">
        <v>10.266664</v>
      </c>
      <c r="AI93" s="74">
        <v>25.288174000000001</v>
      </c>
      <c r="AJ93" s="74">
        <v>37.226666999999999</v>
      </c>
      <c r="AK93" s="74">
        <v>68.781025999999997</v>
      </c>
      <c r="AL93" s="74">
        <v>147.97812999999999</v>
      </c>
      <c r="AM93" s="74">
        <v>308.88411000000002</v>
      </c>
      <c r="AN93" s="74">
        <v>590.50599999999997</v>
      </c>
      <c r="AO93" s="74">
        <v>1356.5434</v>
      </c>
      <c r="AP93" s="74">
        <v>3034.1795000000002</v>
      </c>
      <c r="AQ93" s="74">
        <v>93.425388999999996</v>
      </c>
      <c r="AR93" s="74">
        <v>104.10720000000001</v>
      </c>
      <c r="AT93" s="89">
        <v>1986</v>
      </c>
      <c r="AU93" s="74">
        <v>0.33099289999999998</v>
      </c>
      <c r="AV93" s="74">
        <v>8.4782499999999997E-2</v>
      </c>
      <c r="AW93" s="74">
        <v>0.22873789999999999</v>
      </c>
      <c r="AX93" s="74">
        <v>0.96494860000000005</v>
      </c>
      <c r="AY93" s="74">
        <v>0.8229166</v>
      </c>
      <c r="AZ93" s="74">
        <v>1.5573239999999999</v>
      </c>
      <c r="BA93" s="74">
        <v>2.7576274000000001</v>
      </c>
      <c r="BB93" s="74">
        <v>3.3946689000000001</v>
      </c>
      <c r="BC93" s="74">
        <v>7.7883769999999997</v>
      </c>
      <c r="BD93" s="74">
        <v>13.297366999999999</v>
      </c>
      <c r="BE93" s="74">
        <v>25.785402999999999</v>
      </c>
      <c r="BF93" s="74">
        <v>46.192371999999999</v>
      </c>
      <c r="BG93" s="74">
        <v>82.565020000000004</v>
      </c>
      <c r="BH93" s="74">
        <v>173.63820999999999</v>
      </c>
      <c r="BI93" s="74">
        <v>345.73338000000001</v>
      </c>
      <c r="BJ93" s="74">
        <v>654.35424999999998</v>
      </c>
      <c r="BK93" s="74">
        <v>1361.4376</v>
      </c>
      <c r="BL93" s="74">
        <v>2914.2433000000001</v>
      </c>
      <c r="BM93" s="74">
        <v>77.979316999999995</v>
      </c>
      <c r="BN93" s="74">
        <v>107.83816</v>
      </c>
      <c r="BP93" s="89">
        <v>1986</v>
      </c>
    </row>
    <row r="94" spans="2:68">
      <c r="B94" s="89">
        <v>1987</v>
      </c>
      <c r="C94" s="74">
        <v>0.16021640000000001</v>
      </c>
      <c r="D94" s="74">
        <v>0</v>
      </c>
      <c r="E94" s="74">
        <v>0</v>
      </c>
      <c r="F94" s="74">
        <v>0.42387249999999999</v>
      </c>
      <c r="G94" s="74">
        <v>0.59307410000000005</v>
      </c>
      <c r="H94" s="74">
        <v>1.2931165</v>
      </c>
      <c r="I94" s="74">
        <v>1.2331121</v>
      </c>
      <c r="J94" s="74">
        <v>3.1481536999999999</v>
      </c>
      <c r="K94" s="74">
        <v>8.1802790999999999</v>
      </c>
      <c r="L94" s="74">
        <v>15.6717</v>
      </c>
      <c r="M94" s="74">
        <v>27.558164999999999</v>
      </c>
      <c r="N94" s="74">
        <v>52.317343000000001</v>
      </c>
      <c r="O94" s="74">
        <v>93.979673000000005</v>
      </c>
      <c r="P94" s="74">
        <v>175.32852</v>
      </c>
      <c r="Q94" s="74">
        <v>390.32226000000003</v>
      </c>
      <c r="R94" s="74">
        <v>739.44940999999994</v>
      </c>
      <c r="S94" s="74">
        <v>1368.5391999999999</v>
      </c>
      <c r="T94" s="74">
        <v>2683.8418000000001</v>
      </c>
      <c r="U94" s="74">
        <v>62.513433999999997</v>
      </c>
      <c r="V94" s="74">
        <v>109.49012</v>
      </c>
      <c r="X94" s="89">
        <v>1987</v>
      </c>
      <c r="Y94" s="74">
        <v>0</v>
      </c>
      <c r="Z94" s="74">
        <v>0</v>
      </c>
      <c r="AA94" s="74">
        <v>0.16135620000000001</v>
      </c>
      <c r="AB94" s="74">
        <v>0</v>
      </c>
      <c r="AC94" s="74">
        <v>0.61279110000000003</v>
      </c>
      <c r="AD94" s="74">
        <v>1.7584736000000001</v>
      </c>
      <c r="AE94" s="74">
        <v>2.0109644000000002</v>
      </c>
      <c r="AF94" s="74">
        <v>2.8833677999999998</v>
      </c>
      <c r="AG94" s="74">
        <v>5.0385261000000003</v>
      </c>
      <c r="AH94" s="74">
        <v>14.701523999999999</v>
      </c>
      <c r="AI94" s="74">
        <v>17.388328000000001</v>
      </c>
      <c r="AJ94" s="74">
        <v>34.857438999999999</v>
      </c>
      <c r="AK94" s="74">
        <v>61.631860000000003</v>
      </c>
      <c r="AL94" s="74">
        <v>113.55728000000001</v>
      </c>
      <c r="AM94" s="74">
        <v>276.56875000000002</v>
      </c>
      <c r="AN94" s="74">
        <v>595.35781999999995</v>
      </c>
      <c r="AO94" s="74">
        <v>1341.8860999999999</v>
      </c>
      <c r="AP94" s="74">
        <v>3080.4371000000001</v>
      </c>
      <c r="AQ94" s="74">
        <v>91.988097999999994</v>
      </c>
      <c r="AR94" s="74">
        <v>101.46719</v>
      </c>
      <c r="AT94" s="89">
        <v>1987</v>
      </c>
      <c r="AU94" s="74">
        <v>8.2055699999999995E-2</v>
      </c>
      <c r="AV94" s="74">
        <v>0</v>
      </c>
      <c r="AW94" s="74">
        <v>7.8584100000000004E-2</v>
      </c>
      <c r="AX94" s="74">
        <v>0.2164085</v>
      </c>
      <c r="AY94" s="74">
        <v>0.60277139999999996</v>
      </c>
      <c r="AZ94" s="74">
        <v>1.5235022</v>
      </c>
      <c r="BA94" s="74">
        <v>1.6213449</v>
      </c>
      <c r="BB94" s="74">
        <v>3.0169193999999999</v>
      </c>
      <c r="BC94" s="74">
        <v>6.6472470000000001</v>
      </c>
      <c r="BD94" s="74">
        <v>15.200544000000001</v>
      </c>
      <c r="BE94" s="74">
        <v>22.585239000000001</v>
      </c>
      <c r="BF94" s="74">
        <v>43.741079999999997</v>
      </c>
      <c r="BG94" s="74">
        <v>77.517022999999995</v>
      </c>
      <c r="BH94" s="74">
        <v>142.51023000000001</v>
      </c>
      <c r="BI94" s="74">
        <v>327.01247999999998</v>
      </c>
      <c r="BJ94" s="74">
        <v>654.30169000000001</v>
      </c>
      <c r="BK94" s="74">
        <v>1351.5462</v>
      </c>
      <c r="BL94" s="74">
        <v>2972.6934999999999</v>
      </c>
      <c r="BM94" s="74">
        <v>77.275561999999994</v>
      </c>
      <c r="BN94" s="74">
        <v>106.0308</v>
      </c>
      <c r="BP94" s="89">
        <v>1987</v>
      </c>
    </row>
    <row r="95" spans="2:68">
      <c r="B95" s="89">
        <v>1988</v>
      </c>
      <c r="C95" s="74">
        <v>0.15887950000000001</v>
      </c>
      <c r="D95" s="74">
        <v>0</v>
      </c>
      <c r="E95" s="74">
        <v>0.31159930000000002</v>
      </c>
      <c r="F95" s="74">
        <v>0.55679749999999995</v>
      </c>
      <c r="G95" s="74">
        <v>1.7827086000000001</v>
      </c>
      <c r="H95" s="74">
        <v>1.9760363000000001</v>
      </c>
      <c r="I95" s="74">
        <v>1.8080130999999999</v>
      </c>
      <c r="J95" s="74">
        <v>3.5882835000000002</v>
      </c>
      <c r="K95" s="74">
        <v>7.7162306000000003</v>
      </c>
      <c r="L95" s="74">
        <v>9.5449240999999994</v>
      </c>
      <c r="M95" s="74">
        <v>20.817782999999999</v>
      </c>
      <c r="N95" s="74">
        <v>37.036937999999999</v>
      </c>
      <c r="O95" s="74">
        <v>87.226207000000002</v>
      </c>
      <c r="P95" s="74">
        <v>175.51061999999999</v>
      </c>
      <c r="Q95" s="74">
        <v>368.64452999999997</v>
      </c>
      <c r="R95" s="74">
        <v>739.63360999999998</v>
      </c>
      <c r="S95" s="74">
        <v>1383.7312999999999</v>
      </c>
      <c r="T95" s="74">
        <v>2541.9031</v>
      </c>
      <c r="U95" s="74">
        <v>61.025986000000003</v>
      </c>
      <c r="V95" s="74">
        <v>105.34934</v>
      </c>
      <c r="X95" s="89">
        <v>1988</v>
      </c>
      <c r="Y95" s="74">
        <v>0</v>
      </c>
      <c r="Z95" s="74">
        <v>0.1687399</v>
      </c>
      <c r="AA95" s="74">
        <v>0.32825739999999998</v>
      </c>
      <c r="AB95" s="74">
        <v>0.29015780000000002</v>
      </c>
      <c r="AC95" s="74">
        <v>0.91927820000000005</v>
      </c>
      <c r="AD95" s="74">
        <v>1.5801940999999999</v>
      </c>
      <c r="AE95" s="74">
        <v>3.0266481000000001</v>
      </c>
      <c r="AF95" s="74">
        <v>2.9945971</v>
      </c>
      <c r="AG95" s="74">
        <v>5.6138874000000003</v>
      </c>
      <c r="AH95" s="74">
        <v>10.568614</v>
      </c>
      <c r="AI95" s="74">
        <v>18.018877</v>
      </c>
      <c r="AJ95" s="74">
        <v>32.734665</v>
      </c>
      <c r="AK95" s="74">
        <v>63.232135</v>
      </c>
      <c r="AL95" s="74">
        <v>114.78197</v>
      </c>
      <c r="AM95" s="74">
        <v>262.78507000000002</v>
      </c>
      <c r="AN95" s="74">
        <v>592.63000999999997</v>
      </c>
      <c r="AO95" s="74">
        <v>1268.4219000000001</v>
      </c>
      <c r="AP95" s="74">
        <v>2914.45</v>
      </c>
      <c r="AQ95" s="74">
        <v>89.421756999999999</v>
      </c>
      <c r="AR95" s="74">
        <v>97.358045000000004</v>
      </c>
      <c r="AT95" s="89">
        <v>1988</v>
      </c>
      <c r="AU95" s="74">
        <v>8.13305E-2</v>
      </c>
      <c r="AV95" s="74">
        <v>8.2078100000000001E-2</v>
      </c>
      <c r="AW95" s="74">
        <v>0.31971149999999998</v>
      </c>
      <c r="AX95" s="74">
        <v>0.42623509999999998</v>
      </c>
      <c r="AY95" s="74">
        <v>1.3576514</v>
      </c>
      <c r="AZ95" s="74">
        <v>1.7798586000000001</v>
      </c>
      <c r="BA95" s="74">
        <v>2.4159896000000001</v>
      </c>
      <c r="BB95" s="74">
        <v>3.2929528000000001</v>
      </c>
      <c r="BC95" s="74">
        <v>6.6886133000000001</v>
      </c>
      <c r="BD95" s="74">
        <v>10.042076</v>
      </c>
      <c r="BE95" s="74">
        <v>19.448291000000001</v>
      </c>
      <c r="BF95" s="74">
        <v>34.920076000000002</v>
      </c>
      <c r="BG95" s="74">
        <v>75.082570000000004</v>
      </c>
      <c r="BH95" s="74">
        <v>143.33745999999999</v>
      </c>
      <c r="BI95" s="74">
        <v>309.66908999999998</v>
      </c>
      <c r="BJ95" s="74">
        <v>652.93188999999995</v>
      </c>
      <c r="BK95" s="74">
        <v>1310.3666000000001</v>
      </c>
      <c r="BL95" s="74">
        <v>2811.9508000000001</v>
      </c>
      <c r="BM95" s="74">
        <v>75.253305999999995</v>
      </c>
      <c r="BN95" s="74">
        <v>101.61472000000001</v>
      </c>
      <c r="BP95" s="89">
        <v>1988</v>
      </c>
    </row>
    <row r="96" spans="2:68">
      <c r="B96" s="89">
        <v>1989</v>
      </c>
      <c r="C96" s="74">
        <v>0.15697800000000001</v>
      </c>
      <c r="D96" s="74">
        <v>0.31395299999999998</v>
      </c>
      <c r="E96" s="74">
        <v>0.1571613</v>
      </c>
      <c r="F96" s="74">
        <v>0.96933040000000004</v>
      </c>
      <c r="G96" s="74">
        <v>0.73832450000000005</v>
      </c>
      <c r="H96" s="74">
        <v>1.5325863</v>
      </c>
      <c r="I96" s="74">
        <v>3.8163737000000002</v>
      </c>
      <c r="J96" s="74">
        <v>3.6977918000000001</v>
      </c>
      <c r="K96" s="74">
        <v>6.7774292000000003</v>
      </c>
      <c r="L96" s="74">
        <v>9.3304857999999999</v>
      </c>
      <c r="M96" s="74">
        <v>21.432267</v>
      </c>
      <c r="N96" s="74">
        <v>43.377401999999996</v>
      </c>
      <c r="O96" s="74">
        <v>79.512179000000003</v>
      </c>
      <c r="P96" s="74">
        <v>183.08097000000001</v>
      </c>
      <c r="Q96" s="74">
        <v>359.09350000000001</v>
      </c>
      <c r="R96" s="74">
        <v>686.92963999999995</v>
      </c>
      <c r="S96" s="74">
        <v>1265.1494</v>
      </c>
      <c r="T96" s="74">
        <v>2568.7844</v>
      </c>
      <c r="U96" s="74">
        <v>60.291462000000003</v>
      </c>
      <c r="V96" s="74">
        <v>102.29779000000001</v>
      </c>
      <c r="X96" s="89">
        <v>1989</v>
      </c>
      <c r="Y96" s="74">
        <v>0</v>
      </c>
      <c r="Z96" s="74">
        <v>0</v>
      </c>
      <c r="AA96" s="74">
        <v>0.33119270000000001</v>
      </c>
      <c r="AB96" s="74">
        <v>0.1447128</v>
      </c>
      <c r="AC96" s="74">
        <v>0.45545150000000001</v>
      </c>
      <c r="AD96" s="74">
        <v>1.2741126</v>
      </c>
      <c r="AE96" s="74">
        <v>1.4762805999999999</v>
      </c>
      <c r="AF96" s="74">
        <v>2.3230099000000002</v>
      </c>
      <c r="AG96" s="74">
        <v>7.7191827999999996</v>
      </c>
      <c r="AH96" s="74">
        <v>10.528162999999999</v>
      </c>
      <c r="AI96" s="74">
        <v>18.757532000000001</v>
      </c>
      <c r="AJ96" s="74">
        <v>35.180835000000002</v>
      </c>
      <c r="AK96" s="74">
        <v>55.045723000000002</v>
      </c>
      <c r="AL96" s="74">
        <v>116.66092999999999</v>
      </c>
      <c r="AM96" s="74">
        <v>253.93983</v>
      </c>
      <c r="AN96" s="74">
        <v>551.25918999999999</v>
      </c>
      <c r="AO96" s="74">
        <v>1214.4176</v>
      </c>
      <c r="AP96" s="74">
        <v>3003.6430999999998</v>
      </c>
      <c r="AQ96" s="74">
        <v>89.262541999999996</v>
      </c>
      <c r="AR96" s="74">
        <v>96.070750000000004</v>
      </c>
      <c r="AT96" s="89">
        <v>1989</v>
      </c>
      <c r="AU96" s="74">
        <v>8.0395499999999995E-2</v>
      </c>
      <c r="AV96" s="74">
        <v>0.16117319999999999</v>
      </c>
      <c r="AW96" s="74">
        <v>0.2419029</v>
      </c>
      <c r="AX96" s="74">
        <v>0.56610240000000001</v>
      </c>
      <c r="AY96" s="74">
        <v>0.59884899999999996</v>
      </c>
      <c r="AZ96" s="74">
        <v>1.4043810000000001</v>
      </c>
      <c r="BA96" s="74">
        <v>2.6496832000000001</v>
      </c>
      <c r="BB96" s="74">
        <v>3.0121644999999999</v>
      </c>
      <c r="BC96" s="74">
        <v>7.2390923999999996</v>
      </c>
      <c r="BD96" s="74">
        <v>9.9124929000000002</v>
      </c>
      <c r="BE96" s="74">
        <v>20.123078</v>
      </c>
      <c r="BF96" s="74">
        <v>39.336039999999997</v>
      </c>
      <c r="BG96" s="74">
        <v>67.181178000000003</v>
      </c>
      <c r="BH96" s="74">
        <v>148.03598</v>
      </c>
      <c r="BI96" s="74">
        <v>300.62007</v>
      </c>
      <c r="BJ96" s="74">
        <v>607.00316999999995</v>
      </c>
      <c r="BK96" s="74">
        <v>1232.9579000000001</v>
      </c>
      <c r="BL96" s="74">
        <v>2882.2248</v>
      </c>
      <c r="BM96" s="74">
        <v>74.810805000000002</v>
      </c>
      <c r="BN96" s="74">
        <v>99.798411000000002</v>
      </c>
      <c r="BP96" s="89">
        <v>1989</v>
      </c>
    </row>
    <row r="97" spans="2:68">
      <c r="B97" s="89">
        <v>1990</v>
      </c>
      <c r="C97" s="74">
        <v>0.15498329999999999</v>
      </c>
      <c r="D97" s="74">
        <v>0</v>
      </c>
      <c r="E97" s="74">
        <v>0.3154614</v>
      </c>
      <c r="F97" s="74">
        <v>0.55754879999999996</v>
      </c>
      <c r="G97" s="74">
        <v>1.7428612000000001</v>
      </c>
      <c r="H97" s="74">
        <v>1.9557716000000001</v>
      </c>
      <c r="I97" s="74">
        <v>1.7163625</v>
      </c>
      <c r="J97" s="74">
        <v>2.8950528000000002</v>
      </c>
      <c r="K97" s="74">
        <v>7.1823265000000003</v>
      </c>
      <c r="L97" s="74">
        <v>13.108815</v>
      </c>
      <c r="M97" s="74">
        <v>25.222360999999999</v>
      </c>
      <c r="N97" s="74">
        <v>38.972116999999997</v>
      </c>
      <c r="O97" s="74">
        <v>83.737748999999994</v>
      </c>
      <c r="P97" s="74">
        <v>145.00190000000001</v>
      </c>
      <c r="Q97" s="74">
        <v>319.43016999999998</v>
      </c>
      <c r="R97" s="74">
        <v>657.44772999999998</v>
      </c>
      <c r="S97" s="74">
        <v>1163.712</v>
      </c>
      <c r="T97" s="74">
        <v>2290.3334</v>
      </c>
      <c r="U97" s="74">
        <v>56.301828</v>
      </c>
      <c r="V97" s="74">
        <v>93.674411000000006</v>
      </c>
      <c r="X97" s="89">
        <v>1990</v>
      </c>
      <c r="Y97" s="74">
        <v>0</v>
      </c>
      <c r="Z97" s="74">
        <v>0</v>
      </c>
      <c r="AA97" s="74">
        <v>0.33302920000000003</v>
      </c>
      <c r="AB97" s="74">
        <v>0.58396119999999996</v>
      </c>
      <c r="AC97" s="74">
        <v>0.59716020000000003</v>
      </c>
      <c r="AD97" s="74">
        <v>0.84892409999999996</v>
      </c>
      <c r="AE97" s="74">
        <v>1.7279887</v>
      </c>
      <c r="AF97" s="74">
        <v>3.1988886000000001</v>
      </c>
      <c r="AG97" s="74">
        <v>3.8787565000000002</v>
      </c>
      <c r="AH97" s="74">
        <v>8.7748437999999993</v>
      </c>
      <c r="AI97" s="74">
        <v>18.209938000000001</v>
      </c>
      <c r="AJ97" s="74">
        <v>26.730746</v>
      </c>
      <c r="AK97" s="74">
        <v>49.911912000000001</v>
      </c>
      <c r="AL97" s="74">
        <v>98.404301000000004</v>
      </c>
      <c r="AM97" s="74">
        <v>233.15277</v>
      </c>
      <c r="AN97" s="74">
        <v>558.24659999999994</v>
      </c>
      <c r="AO97" s="74">
        <v>1170.6442</v>
      </c>
      <c r="AP97" s="74">
        <v>2828.3573999999999</v>
      </c>
      <c r="AQ97" s="74">
        <v>85.259764000000004</v>
      </c>
      <c r="AR97" s="74">
        <v>90.780466000000004</v>
      </c>
      <c r="AT97" s="89">
        <v>1990</v>
      </c>
      <c r="AU97" s="74">
        <v>7.9481700000000002E-2</v>
      </c>
      <c r="AV97" s="74">
        <v>0</v>
      </c>
      <c r="AW97" s="74">
        <v>0.3240073</v>
      </c>
      <c r="AX97" s="74">
        <v>0.5704494</v>
      </c>
      <c r="AY97" s="74">
        <v>1.177891</v>
      </c>
      <c r="AZ97" s="74">
        <v>1.4058695999999999</v>
      </c>
      <c r="BA97" s="74">
        <v>1.722156</v>
      </c>
      <c r="BB97" s="74">
        <v>3.0469922</v>
      </c>
      <c r="BC97" s="74">
        <v>5.5590145</v>
      </c>
      <c r="BD97" s="74">
        <v>10.996631000000001</v>
      </c>
      <c r="BE97" s="74">
        <v>21.798908999999998</v>
      </c>
      <c r="BF97" s="74">
        <v>32.917118000000002</v>
      </c>
      <c r="BG97" s="74">
        <v>66.759833</v>
      </c>
      <c r="BH97" s="74">
        <v>120.47993</v>
      </c>
      <c r="BI97" s="74">
        <v>271.63344000000001</v>
      </c>
      <c r="BJ97" s="74">
        <v>599.10240999999996</v>
      </c>
      <c r="BK97" s="74">
        <v>1168.1001000000001</v>
      </c>
      <c r="BL97" s="74">
        <v>2676.4056</v>
      </c>
      <c r="BM97" s="74">
        <v>70.816930999999997</v>
      </c>
      <c r="BN97" s="74">
        <v>93.425425000000004</v>
      </c>
      <c r="BP97" s="89">
        <v>1990</v>
      </c>
    </row>
    <row r="98" spans="2:68">
      <c r="B98" s="89">
        <v>1991</v>
      </c>
      <c r="C98" s="74">
        <v>0.1533032</v>
      </c>
      <c r="D98" s="74">
        <v>0</v>
      </c>
      <c r="E98" s="74">
        <v>0</v>
      </c>
      <c r="F98" s="74">
        <v>0.42932399999999998</v>
      </c>
      <c r="G98" s="74">
        <v>0.28283580000000003</v>
      </c>
      <c r="H98" s="74">
        <v>1.7076308</v>
      </c>
      <c r="I98" s="74">
        <v>2.9420665000000001</v>
      </c>
      <c r="J98" s="74">
        <v>3.3121157000000001</v>
      </c>
      <c r="K98" s="74">
        <v>7.0214214000000004</v>
      </c>
      <c r="L98" s="74">
        <v>11.396055</v>
      </c>
      <c r="M98" s="74">
        <v>20.057082000000001</v>
      </c>
      <c r="N98" s="74">
        <v>40.021563</v>
      </c>
      <c r="O98" s="74">
        <v>75.794961000000001</v>
      </c>
      <c r="P98" s="74">
        <v>147.74694</v>
      </c>
      <c r="Q98" s="74">
        <v>284.90901000000002</v>
      </c>
      <c r="R98" s="74">
        <v>623.29787999999996</v>
      </c>
      <c r="S98" s="74">
        <v>1229.6684</v>
      </c>
      <c r="T98" s="74">
        <v>2254.6359000000002</v>
      </c>
      <c r="U98" s="74">
        <v>56.050733999999999</v>
      </c>
      <c r="V98" s="74">
        <v>91.573428000000007</v>
      </c>
      <c r="X98" s="89">
        <v>1991</v>
      </c>
      <c r="Y98" s="74">
        <v>0.16144629999999999</v>
      </c>
      <c r="Z98" s="74">
        <v>0.16134499999999999</v>
      </c>
      <c r="AA98" s="74">
        <v>0</v>
      </c>
      <c r="AB98" s="74">
        <v>0</v>
      </c>
      <c r="AC98" s="74">
        <v>1.1600254999999999</v>
      </c>
      <c r="AD98" s="74">
        <v>1.0043978</v>
      </c>
      <c r="AE98" s="74">
        <v>1.5450501999999999</v>
      </c>
      <c r="AF98" s="74">
        <v>3.4630261999999998</v>
      </c>
      <c r="AG98" s="74">
        <v>5.1632445999999996</v>
      </c>
      <c r="AH98" s="74">
        <v>7.3610306999999997</v>
      </c>
      <c r="AI98" s="74">
        <v>20.814575999999999</v>
      </c>
      <c r="AJ98" s="74">
        <v>26.767192000000001</v>
      </c>
      <c r="AK98" s="74">
        <v>47.285922999999997</v>
      </c>
      <c r="AL98" s="74">
        <v>98.505898999999999</v>
      </c>
      <c r="AM98" s="74">
        <v>204.77501000000001</v>
      </c>
      <c r="AN98" s="74">
        <v>512.19057999999995</v>
      </c>
      <c r="AO98" s="74">
        <v>1027.4042999999999</v>
      </c>
      <c r="AP98" s="74">
        <v>2729.3301000000001</v>
      </c>
      <c r="AQ98" s="74">
        <v>81.373902000000001</v>
      </c>
      <c r="AR98" s="74">
        <v>84.908181999999996</v>
      </c>
      <c r="AT98" s="89">
        <v>1991</v>
      </c>
      <c r="AU98" s="74">
        <v>0.1572694</v>
      </c>
      <c r="AV98" s="74">
        <v>7.8603500000000007E-2</v>
      </c>
      <c r="AW98" s="74">
        <v>0</v>
      </c>
      <c r="AX98" s="74">
        <v>0.2199294</v>
      </c>
      <c r="AY98" s="74">
        <v>0.71594060000000004</v>
      </c>
      <c r="AZ98" s="74">
        <v>1.3574695999999999</v>
      </c>
      <c r="BA98" s="74">
        <v>2.2444563999999998</v>
      </c>
      <c r="BB98" s="74">
        <v>3.3875670000000002</v>
      </c>
      <c r="BC98" s="74">
        <v>6.1038221999999998</v>
      </c>
      <c r="BD98" s="74">
        <v>9.4252996000000007</v>
      </c>
      <c r="BE98" s="74">
        <v>20.426621000000001</v>
      </c>
      <c r="BF98" s="74">
        <v>33.473379999999999</v>
      </c>
      <c r="BG98" s="74">
        <v>61.476410999999999</v>
      </c>
      <c r="BH98" s="74">
        <v>121.98573</v>
      </c>
      <c r="BI98" s="74">
        <v>240.62416999999999</v>
      </c>
      <c r="BJ98" s="74">
        <v>558.13469999999995</v>
      </c>
      <c r="BK98" s="74">
        <v>1101.6934000000001</v>
      </c>
      <c r="BL98" s="74">
        <v>2593.2433000000001</v>
      </c>
      <c r="BM98" s="74">
        <v>68.751302999999993</v>
      </c>
      <c r="BN98" s="74">
        <v>88.736981</v>
      </c>
      <c r="BP98" s="89">
        <v>1991</v>
      </c>
    </row>
    <row r="99" spans="2:68">
      <c r="B99" s="89">
        <v>1992</v>
      </c>
      <c r="C99" s="74">
        <v>0.60751960000000005</v>
      </c>
      <c r="D99" s="74">
        <v>0.45751579999999997</v>
      </c>
      <c r="E99" s="74">
        <v>0.31140810000000002</v>
      </c>
      <c r="F99" s="74">
        <v>0.14768539999999999</v>
      </c>
      <c r="G99" s="74">
        <v>0.69075470000000005</v>
      </c>
      <c r="H99" s="74">
        <v>0.72171110000000005</v>
      </c>
      <c r="I99" s="74">
        <v>2.0674142</v>
      </c>
      <c r="J99" s="74">
        <v>3.5547656000000001</v>
      </c>
      <c r="K99" s="74">
        <v>6.5858394999999996</v>
      </c>
      <c r="L99" s="74">
        <v>10.688518999999999</v>
      </c>
      <c r="M99" s="74">
        <v>16.602277000000001</v>
      </c>
      <c r="N99" s="74">
        <v>35.581285999999999</v>
      </c>
      <c r="O99" s="74">
        <v>65.126804000000007</v>
      </c>
      <c r="P99" s="74">
        <v>146.60498999999999</v>
      </c>
      <c r="Q99" s="74">
        <v>284.88717000000003</v>
      </c>
      <c r="R99" s="74">
        <v>644.66331000000002</v>
      </c>
      <c r="S99" s="74">
        <v>1164.0811000000001</v>
      </c>
      <c r="T99" s="74">
        <v>2169.1332000000002</v>
      </c>
      <c r="U99" s="74">
        <v>55.809108000000002</v>
      </c>
      <c r="V99" s="74">
        <v>88.796650999999997</v>
      </c>
      <c r="X99" s="89">
        <v>1992</v>
      </c>
      <c r="Y99" s="74">
        <v>0.1598637</v>
      </c>
      <c r="Z99" s="74">
        <v>0.48150920000000003</v>
      </c>
      <c r="AA99" s="74">
        <v>0.16443830000000001</v>
      </c>
      <c r="AB99" s="74">
        <v>0</v>
      </c>
      <c r="AC99" s="74">
        <v>0.99304159999999997</v>
      </c>
      <c r="AD99" s="74">
        <v>0.87113580000000002</v>
      </c>
      <c r="AE99" s="74">
        <v>1.9324551999999999</v>
      </c>
      <c r="AF99" s="74">
        <v>2.8071627000000001</v>
      </c>
      <c r="AG99" s="74">
        <v>4.8347227000000004</v>
      </c>
      <c r="AH99" s="74">
        <v>10.407645</v>
      </c>
      <c r="AI99" s="74">
        <v>17.696275</v>
      </c>
      <c r="AJ99" s="74">
        <v>24.314947</v>
      </c>
      <c r="AK99" s="74">
        <v>48.777011999999999</v>
      </c>
      <c r="AL99" s="74">
        <v>92.734650999999999</v>
      </c>
      <c r="AM99" s="74">
        <v>187.48247000000001</v>
      </c>
      <c r="AN99" s="74">
        <v>472.27307000000002</v>
      </c>
      <c r="AO99" s="74">
        <v>1055.9355</v>
      </c>
      <c r="AP99" s="74">
        <v>2678.7260999999999</v>
      </c>
      <c r="AQ99" s="74">
        <v>81.250765000000001</v>
      </c>
      <c r="AR99" s="74">
        <v>82.769011000000006</v>
      </c>
      <c r="AT99" s="89">
        <v>1992</v>
      </c>
      <c r="AU99" s="74">
        <v>0.38942389999999999</v>
      </c>
      <c r="AV99" s="74">
        <v>0.46920600000000001</v>
      </c>
      <c r="AW99" s="74">
        <v>0.239928</v>
      </c>
      <c r="AX99" s="74">
        <v>7.56878E-2</v>
      </c>
      <c r="AY99" s="74">
        <v>0.83989440000000004</v>
      </c>
      <c r="AZ99" s="74">
        <v>0.79620489999999999</v>
      </c>
      <c r="BA99" s="74">
        <v>1.9999848</v>
      </c>
      <c r="BB99" s="74">
        <v>3.1804969000000001</v>
      </c>
      <c r="BC99" s="74">
        <v>5.7182111999999998</v>
      </c>
      <c r="BD99" s="74">
        <v>10.551056000000001</v>
      </c>
      <c r="BE99" s="74">
        <v>17.135497000000001</v>
      </c>
      <c r="BF99" s="74">
        <v>30.007218000000002</v>
      </c>
      <c r="BG99" s="74">
        <v>56.923178</v>
      </c>
      <c r="BH99" s="74">
        <v>118.55880999999999</v>
      </c>
      <c r="BI99" s="74">
        <v>231.30373</v>
      </c>
      <c r="BJ99" s="74">
        <v>543.70353</v>
      </c>
      <c r="BK99" s="74">
        <v>1095.7874999999999</v>
      </c>
      <c r="BL99" s="74">
        <v>2530.6032</v>
      </c>
      <c r="BM99" s="74">
        <v>68.575148999999996</v>
      </c>
      <c r="BN99" s="74">
        <v>86.406120999999999</v>
      </c>
      <c r="BP99" s="89">
        <v>1992</v>
      </c>
    </row>
    <row r="100" spans="2:68">
      <c r="B100" s="89">
        <v>1993</v>
      </c>
      <c r="C100" s="74">
        <v>0.151002</v>
      </c>
      <c r="D100" s="74">
        <v>0.15286520000000001</v>
      </c>
      <c r="E100" s="74">
        <v>0</v>
      </c>
      <c r="F100" s="74">
        <v>0.15116560000000001</v>
      </c>
      <c r="G100" s="74">
        <v>0.27413330000000002</v>
      </c>
      <c r="H100" s="74">
        <v>1.3168175</v>
      </c>
      <c r="I100" s="74">
        <v>1.6440991</v>
      </c>
      <c r="J100" s="74">
        <v>3.9450037</v>
      </c>
      <c r="K100" s="74">
        <v>4.1390792000000003</v>
      </c>
      <c r="L100" s="74">
        <v>9.2488115000000004</v>
      </c>
      <c r="M100" s="74">
        <v>17.801220000000001</v>
      </c>
      <c r="N100" s="74">
        <v>29.779164000000002</v>
      </c>
      <c r="O100" s="74">
        <v>65.762962000000002</v>
      </c>
      <c r="P100" s="74">
        <v>128.16462999999999</v>
      </c>
      <c r="Q100" s="74">
        <v>290.22818000000001</v>
      </c>
      <c r="R100" s="74">
        <v>583.88788</v>
      </c>
      <c r="S100" s="74">
        <v>1125.0322000000001</v>
      </c>
      <c r="T100" s="74">
        <v>2202.1086</v>
      </c>
      <c r="U100" s="74">
        <v>54.873730000000002</v>
      </c>
      <c r="V100" s="74">
        <v>85.943658999999997</v>
      </c>
      <c r="X100" s="89">
        <v>1993</v>
      </c>
      <c r="Y100" s="74">
        <v>0</v>
      </c>
      <c r="Z100" s="74">
        <v>0</v>
      </c>
      <c r="AA100" s="74">
        <v>0</v>
      </c>
      <c r="AB100" s="74">
        <v>0.15896730000000001</v>
      </c>
      <c r="AC100" s="74">
        <v>0.98602239999999997</v>
      </c>
      <c r="AD100" s="74">
        <v>0.58888739999999995</v>
      </c>
      <c r="AE100" s="74">
        <v>1.7818666000000001</v>
      </c>
      <c r="AF100" s="74">
        <v>3.2024362000000002</v>
      </c>
      <c r="AG100" s="74">
        <v>3.7144054999999998</v>
      </c>
      <c r="AH100" s="74">
        <v>9.4419459999999997</v>
      </c>
      <c r="AI100" s="74">
        <v>14.545218999999999</v>
      </c>
      <c r="AJ100" s="74">
        <v>21.066441999999999</v>
      </c>
      <c r="AK100" s="74">
        <v>39.285943000000003</v>
      </c>
      <c r="AL100" s="74">
        <v>82.046943999999996</v>
      </c>
      <c r="AM100" s="74">
        <v>199.68512000000001</v>
      </c>
      <c r="AN100" s="74">
        <v>479.44817999999998</v>
      </c>
      <c r="AO100" s="74">
        <v>1113.6632999999999</v>
      </c>
      <c r="AP100" s="74">
        <v>2595.2653</v>
      </c>
      <c r="AQ100" s="74">
        <v>82.674147000000005</v>
      </c>
      <c r="AR100" s="74">
        <v>81.846473000000003</v>
      </c>
      <c r="AT100" s="89">
        <v>1993</v>
      </c>
      <c r="AU100" s="74">
        <v>7.74508E-2</v>
      </c>
      <c r="AV100" s="74">
        <v>7.8302399999999994E-2</v>
      </c>
      <c r="AW100" s="74">
        <v>0</v>
      </c>
      <c r="AX100" s="74">
        <v>0.15496840000000001</v>
      </c>
      <c r="AY100" s="74">
        <v>0.62521930000000003</v>
      </c>
      <c r="AZ100" s="74">
        <v>0.95397929999999997</v>
      </c>
      <c r="BA100" s="74">
        <v>1.7129681999999999</v>
      </c>
      <c r="BB100" s="74">
        <v>3.5730249999999999</v>
      </c>
      <c r="BC100" s="74">
        <v>3.9277540000000002</v>
      </c>
      <c r="BD100" s="74">
        <v>9.3434951999999996</v>
      </c>
      <c r="BE100" s="74">
        <v>16.213349999999998</v>
      </c>
      <c r="BF100" s="74">
        <v>25.467721999999998</v>
      </c>
      <c r="BG100" s="74">
        <v>52.495564000000002</v>
      </c>
      <c r="BH100" s="74">
        <v>104.24906</v>
      </c>
      <c r="BI100" s="74">
        <v>240.63276999999999</v>
      </c>
      <c r="BJ100" s="74">
        <v>522.81223999999997</v>
      </c>
      <c r="BK100" s="74">
        <v>1117.8769</v>
      </c>
      <c r="BL100" s="74">
        <v>2480.2240000000002</v>
      </c>
      <c r="BM100" s="74">
        <v>68.829783000000006</v>
      </c>
      <c r="BN100" s="74">
        <v>84.578541999999999</v>
      </c>
      <c r="BP100" s="89">
        <v>1993</v>
      </c>
    </row>
    <row r="101" spans="2:68">
      <c r="B101" s="89">
        <v>1994</v>
      </c>
      <c r="C101" s="74">
        <v>0.15042620000000001</v>
      </c>
      <c r="D101" s="74">
        <v>0.45806629999999998</v>
      </c>
      <c r="E101" s="74">
        <v>0.61065069999999999</v>
      </c>
      <c r="F101" s="74">
        <v>0.91992929999999995</v>
      </c>
      <c r="G101" s="74">
        <v>0.4121842</v>
      </c>
      <c r="H101" s="74">
        <v>1.0287189000000001</v>
      </c>
      <c r="I101" s="74">
        <v>2.3189956</v>
      </c>
      <c r="J101" s="74">
        <v>3.4598385</v>
      </c>
      <c r="K101" s="74">
        <v>4.8680455</v>
      </c>
      <c r="L101" s="74">
        <v>9.7558755000000001</v>
      </c>
      <c r="M101" s="74">
        <v>14.364144</v>
      </c>
      <c r="N101" s="74">
        <v>34.628948000000001</v>
      </c>
      <c r="O101" s="74">
        <v>70.01437</v>
      </c>
      <c r="P101" s="74">
        <v>124.87671</v>
      </c>
      <c r="Q101" s="74">
        <v>277.09149000000002</v>
      </c>
      <c r="R101" s="74">
        <v>633.62640999999996</v>
      </c>
      <c r="S101" s="74">
        <v>1198.4332999999999</v>
      </c>
      <c r="T101" s="74">
        <v>2440.9508000000001</v>
      </c>
      <c r="U101" s="74">
        <v>59.343317999999996</v>
      </c>
      <c r="V101" s="74">
        <v>91.650020999999995</v>
      </c>
      <c r="X101" s="89">
        <v>1994</v>
      </c>
      <c r="Y101" s="74">
        <v>0</v>
      </c>
      <c r="Z101" s="74">
        <v>0.16033939999999999</v>
      </c>
      <c r="AA101" s="74">
        <v>0</v>
      </c>
      <c r="AB101" s="74">
        <v>0.48392479999999999</v>
      </c>
      <c r="AC101" s="74">
        <v>0.84875829999999997</v>
      </c>
      <c r="AD101" s="74">
        <v>0.88606529999999994</v>
      </c>
      <c r="AE101" s="74">
        <v>0.95528449999999998</v>
      </c>
      <c r="AF101" s="74">
        <v>2.5856347999999998</v>
      </c>
      <c r="AG101" s="74">
        <v>4.4243062000000002</v>
      </c>
      <c r="AH101" s="74">
        <v>9.7578373999999997</v>
      </c>
      <c r="AI101" s="74">
        <v>10.183389999999999</v>
      </c>
      <c r="AJ101" s="74">
        <v>18.984411999999999</v>
      </c>
      <c r="AK101" s="74">
        <v>39.339545000000001</v>
      </c>
      <c r="AL101" s="74">
        <v>86.293970999999999</v>
      </c>
      <c r="AM101" s="74">
        <v>185.20625999999999</v>
      </c>
      <c r="AN101" s="74">
        <v>471.41158999999999</v>
      </c>
      <c r="AO101" s="74">
        <v>1059.7401</v>
      </c>
      <c r="AP101" s="74">
        <v>2724.0753</v>
      </c>
      <c r="AQ101" s="74">
        <v>84.748123000000007</v>
      </c>
      <c r="AR101" s="74">
        <v>81.762075999999993</v>
      </c>
      <c r="AT101" s="89">
        <v>1994</v>
      </c>
      <c r="AU101" s="74">
        <v>7.7167299999999994E-2</v>
      </c>
      <c r="AV101" s="74">
        <v>0.31284119999999999</v>
      </c>
      <c r="AW101" s="74">
        <v>0.31341039999999998</v>
      </c>
      <c r="AX101" s="74">
        <v>0.70746100000000001</v>
      </c>
      <c r="AY101" s="74">
        <v>0.62728919999999999</v>
      </c>
      <c r="AZ101" s="74">
        <v>0.95756580000000002</v>
      </c>
      <c r="BA101" s="74">
        <v>1.6372842000000001</v>
      </c>
      <c r="BB101" s="74">
        <v>3.0219567000000001</v>
      </c>
      <c r="BC101" s="74">
        <v>4.6464933000000004</v>
      </c>
      <c r="BD101" s="74">
        <v>9.7568397000000004</v>
      </c>
      <c r="BE101" s="74">
        <v>12.322766</v>
      </c>
      <c r="BF101" s="74">
        <v>26.889295000000001</v>
      </c>
      <c r="BG101" s="74">
        <v>54.641038000000002</v>
      </c>
      <c r="BH101" s="74">
        <v>104.96810000000001</v>
      </c>
      <c r="BI101" s="74">
        <v>226.92211</v>
      </c>
      <c r="BJ101" s="74">
        <v>539.14505999999994</v>
      </c>
      <c r="BK101" s="74">
        <v>1111.1782000000001</v>
      </c>
      <c r="BL101" s="74">
        <v>2640.5569999999998</v>
      </c>
      <c r="BM101" s="74">
        <v>72.101446999999993</v>
      </c>
      <c r="BN101" s="74">
        <v>86.68329</v>
      </c>
      <c r="BP101" s="89">
        <v>1994</v>
      </c>
    </row>
    <row r="102" spans="2:68">
      <c r="B102" s="89">
        <v>1995</v>
      </c>
      <c r="C102" s="74">
        <v>0</v>
      </c>
      <c r="D102" s="74">
        <v>0</v>
      </c>
      <c r="E102" s="74">
        <v>0</v>
      </c>
      <c r="F102" s="74">
        <v>0.1543639</v>
      </c>
      <c r="G102" s="74">
        <v>0.69277310000000003</v>
      </c>
      <c r="H102" s="74">
        <v>1.0168625</v>
      </c>
      <c r="I102" s="74">
        <v>1.3732944</v>
      </c>
      <c r="J102" s="74">
        <v>4.2339631999999998</v>
      </c>
      <c r="K102" s="74">
        <v>5.7274718</v>
      </c>
      <c r="L102" s="74">
        <v>9.1605174999999992</v>
      </c>
      <c r="M102" s="74">
        <v>17.802773999999999</v>
      </c>
      <c r="N102" s="74">
        <v>30.606779</v>
      </c>
      <c r="O102" s="74">
        <v>61.910009000000002</v>
      </c>
      <c r="P102" s="74">
        <v>125.78353</v>
      </c>
      <c r="Q102" s="74">
        <v>271.36840000000001</v>
      </c>
      <c r="R102" s="74">
        <v>550.64774999999997</v>
      </c>
      <c r="S102" s="74">
        <v>1122.9250999999999</v>
      </c>
      <c r="T102" s="74">
        <v>2298.8708999999999</v>
      </c>
      <c r="U102" s="74">
        <v>57.006193000000003</v>
      </c>
      <c r="V102" s="74">
        <v>85.619221999999993</v>
      </c>
      <c r="X102" s="89">
        <v>1995</v>
      </c>
      <c r="Y102" s="74">
        <v>0.15842010000000001</v>
      </c>
      <c r="Z102" s="74">
        <v>0.15925600000000001</v>
      </c>
      <c r="AA102" s="74">
        <v>0.31771650000000001</v>
      </c>
      <c r="AB102" s="74">
        <v>0.16248170000000001</v>
      </c>
      <c r="AC102" s="74">
        <v>0.14263039999999999</v>
      </c>
      <c r="AD102" s="74">
        <v>1.0229387000000001</v>
      </c>
      <c r="AE102" s="74">
        <v>1.6467297999999999</v>
      </c>
      <c r="AF102" s="74">
        <v>2.8165642000000002</v>
      </c>
      <c r="AG102" s="74">
        <v>4.5077872000000001</v>
      </c>
      <c r="AH102" s="74">
        <v>7.8109871000000002</v>
      </c>
      <c r="AI102" s="74">
        <v>11.60061</v>
      </c>
      <c r="AJ102" s="74">
        <v>18.529423999999999</v>
      </c>
      <c r="AK102" s="74">
        <v>36.018492999999999</v>
      </c>
      <c r="AL102" s="74">
        <v>84.463528999999994</v>
      </c>
      <c r="AM102" s="74">
        <v>196.44533000000001</v>
      </c>
      <c r="AN102" s="74">
        <v>442.52924999999999</v>
      </c>
      <c r="AO102" s="74">
        <v>1016.9807</v>
      </c>
      <c r="AP102" s="74">
        <v>2606.0506</v>
      </c>
      <c r="AQ102" s="74">
        <v>83.719831999999997</v>
      </c>
      <c r="AR102" s="74">
        <v>78.79862</v>
      </c>
      <c r="AT102" s="89">
        <v>1995</v>
      </c>
      <c r="AU102" s="74">
        <v>7.7148499999999995E-2</v>
      </c>
      <c r="AV102" s="74">
        <v>7.7625600000000003E-2</v>
      </c>
      <c r="AW102" s="74">
        <v>0.15490209999999999</v>
      </c>
      <c r="AX102" s="74">
        <v>0.15831880000000001</v>
      </c>
      <c r="AY102" s="74">
        <v>0.42168889999999998</v>
      </c>
      <c r="AZ102" s="74">
        <v>1.0198915</v>
      </c>
      <c r="BA102" s="74">
        <v>1.5100629000000001</v>
      </c>
      <c r="BB102" s="74">
        <v>3.5244998999999999</v>
      </c>
      <c r="BC102" s="74">
        <v>5.1166906000000001</v>
      </c>
      <c r="BD102" s="74">
        <v>8.4958293999999999</v>
      </c>
      <c r="BE102" s="74">
        <v>14.766351</v>
      </c>
      <c r="BF102" s="74">
        <v>24.652518000000001</v>
      </c>
      <c r="BG102" s="74">
        <v>48.904800999999999</v>
      </c>
      <c r="BH102" s="74">
        <v>104.55468</v>
      </c>
      <c r="BI102" s="74">
        <v>230.56414000000001</v>
      </c>
      <c r="BJ102" s="74">
        <v>488.01875000000001</v>
      </c>
      <c r="BK102" s="74">
        <v>1056.5075999999999</v>
      </c>
      <c r="BL102" s="74">
        <v>2514.7455</v>
      </c>
      <c r="BM102" s="74">
        <v>70.425343999999996</v>
      </c>
      <c r="BN102" s="74">
        <v>82.478609000000006</v>
      </c>
      <c r="BP102" s="89">
        <v>1995</v>
      </c>
    </row>
    <row r="103" spans="2:68">
      <c r="B103" s="89">
        <v>1996</v>
      </c>
      <c r="C103" s="74">
        <v>0.15088299999999999</v>
      </c>
      <c r="D103" s="74">
        <v>0</v>
      </c>
      <c r="E103" s="74">
        <v>0.29968830000000002</v>
      </c>
      <c r="F103" s="74">
        <v>0.46044760000000001</v>
      </c>
      <c r="G103" s="74">
        <v>0.70943120000000004</v>
      </c>
      <c r="H103" s="74">
        <v>0.84946250000000001</v>
      </c>
      <c r="I103" s="74">
        <v>1.8109507</v>
      </c>
      <c r="J103" s="74">
        <v>3.5923162999999998</v>
      </c>
      <c r="K103" s="74">
        <v>5.4941383000000004</v>
      </c>
      <c r="L103" s="74">
        <v>11.049249</v>
      </c>
      <c r="M103" s="74">
        <v>16.505462999999999</v>
      </c>
      <c r="N103" s="74">
        <v>29.440135000000001</v>
      </c>
      <c r="O103" s="74">
        <v>56.519478999999997</v>
      </c>
      <c r="P103" s="74">
        <v>125.37672999999999</v>
      </c>
      <c r="Q103" s="74">
        <v>251.50136000000001</v>
      </c>
      <c r="R103" s="74">
        <v>530.46538999999996</v>
      </c>
      <c r="S103" s="74">
        <v>1132.5663</v>
      </c>
      <c r="T103" s="74">
        <v>2299.8850000000002</v>
      </c>
      <c r="U103" s="74">
        <v>57.416590999999997</v>
      </c>
      <c r="V103" s="74">
        <v>84.352960999999993</v>
      </c>
      <c r="X103" s="89">
        <v>1996</v>
      </c>
      <c r="Y103" s="74">
        <v>0</v>
      </c>
      <c r="Z103" s="74">
        <v>0.31542009999999998</v>
      </c>
      <c r="AA103" s="74">
        <v>0.15741559999999999</v>
      </c>
      <c r="AB103" s="74">
        <v>0.3225016</v>
      </c>
      <c r="AC103" s="74">
        <v>0.43861830000000002</v>
      </c>
      <c r="AD103" s="74">
        <v>0.99509139999999996</v>
      </c>
      <c r="AE103" s="74">
        <v>0.97099100000000005</v>
      </c>
      <c r="AF103" s="74">
        <v>2.0649153999999998</v>
      </c>
      <c r="AG103" s="74">
        <v>3.9926594</v>
      </c>
      <c r="AH103" s="74">
        <v>7.8473718000000003</v>
      </c>
      <c r="AI103" s="74">
        <v>13.940211</v>
      </c>
      <c r="AJ103" s="74">
        <v>19.480198999999999</v>
      </c>
      <c r="AK103" s="74">
        <v>38.320113999999997</v>
      </c>
      <c r="AL103" s="74">
        <v>82.719780999999998</v>
      </c>
      <c r="AM103" s="74">
        <v>175.16309999999999</v>
      </c>
      <c r="AN103" s="74">
        <v>438.57659999999998</v>
      </c>
      <c r="AO103" s="74">
        <v>957.68652999999995</v>
      </c>
      <c r="AP103" s="74">
        <v>2550.7089999999998</v>
      </c>
      <c r="AQ103" s="74">
        <v>82.985395999999994</v>
      </c>
      <c r="AR103" s="74">
        <v>76.343866000000006</v>
      </c>
      <c r="AT103" s="89">
        <v>1996</v>
      </c>
      <c r="AU103" s="74">
        <v>7.7429200000000004E-2</v>
      </c>
      <c r="AV103" s="74">
        <v>0.15379139999999999</v>
      </c>
      <c r="AW103" s="74">
        <v>0.23030490000000001</v>
      </c>
      <c r="AX103" s="74">
        <v>0.393177</v>
      </c>
      <c r="AY103" s="74">
        <v>0.57605510000000004</v>
      </c>
      <c r="AZ103" s="74">
        <v>0.92212839999999996</v>
      </c>
      <c r="BA103" s="74">
        <v>1.3900782</v>
      </c>
      <c r="BB103" s="74">
        <v>2.8272176999999998</v>
      </c>
      <c r="BC103" s="74">
        <v>4.7418437000000004</v>
      </c>
      <c r="BD103" s="74">
        <v>9.4662875999999994</v>
      </c>
      <c r="BE103" s="74">
        <v>15.248248999999999</v>
      </c>
      <c r="BF103" s="74">
        <v>24.534303999999999</v>
      </c>
      <c r="BG103" s="74">
        <v>47.383578</v>
      </c>
      <c r="BH103" s="74">
        <v>103.51531</v>
      </c>
      <c r="BI103" s="74">
        <v>210.11028999999999</v>
      </c>
      <c r="BJ103" s="74">
        <v>477.55356</v>
      </c>
      <c r="BK103" s="74">
        <v>1023.2254</v>
      </c>
      <c r="BL103" s="74">
        <v>2475.797</v>
      </c>
      <c r="BM103" s="74">
        <v>70.267015999999998</v>
      </c>
      <c r="BN103" s="74">
        <v>80.360156000000003</v>
      </c>
      <c r="BP103" s="89">
        <v>1996</v>
      </c>
    </row>
    <row r="104" spans="2:68">
      <c r="B104" s="90">
        <v>1997</v>
      </c>
      <c r="C104" s="74">
        <v>0.30170829999999998</v>
      </c>
      <c r="D104" s="74">
        <v>0</v>
      </c>
      <c r="E104" s="74">
        <v>0.29943029999999998</v>
      </c>
      <c r="F104" s="74">
        <v>0.30741990000000002</v>
      </c>
      <c r="G104" s="74">
        <v>0.4385773</v>
      </c>
      <c r="H104" s="74">
        <v>1.9399153</v>
      </c>
      <c r="I104" s="74">
        <v>1.8378947999999999</v>
      </c>
      <c r="J104" s="74">
        <v>2.1789489</v>
      </c>
      <c r="K104" s="74">
        <v>5.9993181</v>
      </c>
      <c r="L104" s="74">
        <v>11.276185999999999</v>
      </c>
      <c r="M104" s="74">
        <v>16.573411</v>
      </c>
      <c r="N104" s="74">
        <v>25.443702999999999</v>
      </c>
      <c r="O104" s="74">
        <v>56.159157999999998</v>
      </c>
      <c r="P104" s="74">
        <v>113.18989999999999</v>
      </c>
      <c r="Q104" s="74">
        <v>227.45828</v>
      </c>
      <c r="R104" s="74">
        <v>489.86673999999999</v>
      </c>
      <c r="S104" s="74">
        <v>1039.1531</v>
      </c>
      <c r="T104" s="74">
        <v>2107.0508</v>
      </c>
      <c r="U104" s="74">
        <v>54.367668999999999</v>
      </c>
      <c r="V104" s="74">
        <v>77.614543999999995</v>
      </c>
      <c r="X104" s="90">
        <v>1997</v>
      </c>
      <c r="Y104" s="74">
        <v>0.15912009999999999</v>
      </c>
      <c r="Z104" s="74">
        <v>0</v>
      </c>
      <c r="AA104" s="74">
        <v>0.15696959999999999</v>
      </c>
      <c r="AB104" s="74">
        <v>0.48432799999999998</v>
      </c>
      <c r="AC104" s="74">
        <v>0.45088980000000001</v>
      </c>
      <c r="AD104" s="74">
        <v>1.108921</v>
      </c>
      <c r="AE104" s="74">
        <v>2.6663635000000001</v>
      </c>
      <c r="AF104" s="74">
        <v>2.7046836999999999</v>
      </c>
      <c r="AG104" s="74">
        <v>3.7755192000000002</v>
      </c>
      <c r="AH104" s="74">
        <v>7.3468264999999997</v>
      </c>
      <c r="AI104" s="74">
        <v>11.038581000000001</v>
      </c>
      <c r="AJ104" s="74">
        <v>18.855765000000002</v>
      </c>
      <c r="AK104" s="74">
        <v>28.197904999999999</v>
      </c>
      <c r="AL104" s="74">
        <v>73.912149999999997</v>
      </c>
      <c r="AM104" s="74">
        <v>162.42953</v>
      </c>
      <c r="AN104" s="74">
        <v>371.97597999999999</v>
      </c>
      <c r="AO104" s="74">
        <v>945.63705000000004</v>
      </c>
      <c r="AP104" s="74">
        <v>2439.5003000000002</v>
      </c>
      <c r="AQ104" s="74">
        <v>80.124228000000002</v>
      </c>
      <c r="AR104" s="74">
        <v>71.588556999999994</v>
      </c>
      <c r="AT104" s="90">
        <v>1997</v>
      </c>
      <c r="AU104" s="74">
        <v>0.23231540000000001</v>
      </c>
      <c r="AV104" s="74">
        <v>0</v>
      </c>
      <c r="AW104" s="74">
        <v>0.2298849</v>
      </c>
      <c r="AX104" s="74">
        <v>0.39370359999999999</v>
      </c>
      <c r="AY104" s="74">
        <v>0.4446483</v>
      </c>
      <c r="AZ104" s="74">
        <v>1.5244926999999999</v>
      </c>
      <c r="BA104" s="74">
        <v>2.2536608</v>
      </c>
      <c r="BB104" s="74">
        <v>2.4427365000000001</v>
      </c>
      <c r="BC104" s="74">
        <v>4.8831755000000001</v>
      </c>
      <c r="BD104" s="74">
        <v>9.3231835000000007</v>
      </c>
      <c r="BE104" s="74">
        <v>13.858359999999999</v>
      </c>
      <c r="BF104" s="74">
        <v>22.201416999999999</v>
      </c>
      <c r="BG104" s="74">
        <v>42.139055999999997</v>
      </c>
      <c r="BH104" s="74">
        <v>93.130360999999994</v>
      </c>
      <c r="BI104" s="74">
        <v>192.45903000000001</v>
      </c>
      <c r="BJ104" s="74">
        <v>422.14992999999998</v>
      </c>
      <c r="BK104" s="74">
        <v>980.87023999999997</v>
      </c>
      <c r="BL104" s="74">
        <v>2339.8811999999998</v>
      </c>
      <c r="BM104" s="74">
        <v>67.323318999999998</v>
      </c>
      <c r="BN104" s="74">
        <v>74.989752999999993</v>
      </c>
      <c r="BP104" s="90">
        <v>1997</v>
      </c>
    </row>
    <row r="105" spans="2:68">
      <c r="B105" s="90">
        <v>1998</v>
      </c>
      <c r="C105" s="74">
        <v>0</v>
      </c>
      <c r="D105" s="74">
        <v>0.1473518</v>
      </c>
      <c r="E105" s="74">
        <v>0.1494712</v>
      </c>
      <c r="F105" s="74">
        <v>0.3056548</v>
      </c>
      <c r="G105" s="74">
        <v>0.29994860000000001</v>
      </c>
      <c r="H105" s="74">
        <v>0.68798789999999999</v>
      </c>
      <c r="I105" s="74">
        <v>1.8600338999999999</v>
      </c>
      <c r="J105" s="74">
        <v>2.8279323999999999</v>
      </c>
      <c r="K105" s="74">
        <v>6.0759933000000004</v>
      </c>
      <c r="L105" s="74">
        <v>9.0525230000000008</v>
      </c>
      <c r="M105" s="74">
        <v>10.867793000000001</v>
      </c>
      <c r="N105" s="74">
        <v>27.769131000000002</v>
      </c>
      <c r="O105" s="74">
        <v>51.093646999999997</v>
      </c>
      <c r="P105" s="74">
        <v>103.72387000000001</v>
      </c>
      <c r="Q105" s="74">
        <v>225.31398999999999</v>
      </c>
      <c r="R105" s="74">
        <v>456.39224999999999</v>
      </c>
      <c r="S105" s="74">
        <v>999.44627000000003</v>
      </c>
      <c r="T105" s="74">
        <v>2038.3498999999999</v>
      </c>
      <c r="U105" s="74">
        <v>53.120458999999997</v>
      </c>
      <c r="V105" s="74">
        <v>74.007542000000001</v>
      </c>
      <c r="X105" s="90">
        <v>1998</v>
      </c>
      <c r="Y105" s="74">
        <v>0.15993859999999999</v>
      </c>
      <c r="Z105" s="74">
        <v>0.1549905</v>
      </c>
      <c r="AA105" s="74">
        <v>0.15660209999999999</v>
      </c>
      <c r="AB105" s="74">
        <v>0.64167759999999996</v>
      </c>
      <c r="AC105" s="74">
        <v>0.92612459999999996</v>
      </c>
      <c r="AD105" s="74">
        <v>0.96043029999999996</v>
      </c>
      <c r="AE105" s="74">
        <v>1.2751162</v>
      </c>
      <c r="AF105" s="74">
        <v>3.071733</v>
      </c>
      <c r="AG105" s="74">
        <v>4.0063529000000004</v>
      </c>
      <c r="AH105" s="74">
        <v>6.9190958</v>
      </c>
      <c r="AI105" s="74">
        <v>9.6569500000000001</v>
      </c>
      <c r="AJ105" s="74">
        <v>16.240169000000002</v>
      </c>
      <c r="AK105" s="74">
        <v>31.050618</v>
      </c>
      <c r="AL105" s="74">
        <v>68.859014999999999</v>
      </c>
      <c r="AM105" s="74">
        <v>166.45253</v>
      </c>
      <c r="AN105" s="74">
        <v>358.75815</v>
      </c>
      <c r="AO105" s="74">
        <v>905.25978999999995</v>
      </c>
      <c r="AP105" s="74">
        <v>2315.8867</v>
      </c>
      <c r="AQ105" s="74">
        <v>78.605867000000003</v>
      </c>
      <c r="AR105" s="74">
        <v>68.660205000000005</v>
      </c>
      <c r="AT105" s="90">
        <v>1998</v>
      </c>
      <c r="AU105" s="74">
        <v>7.7815800000000004E-2</v>
      </c>
      <c r="AV105" s="74">
        <v>0.1510746</v>
      </c>
      <c r="AW105" s="74">
        <v>0.1529536</v>
      </c>
      <c r="AX105" s="74">
        <v>0.46959420000000002</v>
      </c>
      <c r="AY105" s="74">
        <v>0.60853069999999998</v>
      </c>
      <c r="AZ105" s="74">
        <v>0.82440400000000003</v>
      </c>
      <c r="BA105" s="74">
        <v>1.5661373000000001</v>
      </c>
      <c r="BB105" s="74">
        <v>2.9503371</v>
      </c>
      <c r="BC105" s="74">
        <v>5.0354821999999997</v>
      </c>
      <c r="BD105" s="74">
        <v>7.9869383000000003</v>
      </c>
      <c r="BE105" s="74">
        <v>10.272489</v>
      </c>
      <c r="BF105" s="74">
        <v>22.106524</v>
      </c>
      <c r="BG105" s="74">
        <v>41.065987</v>
      </c>
      <c r="BH105" s="74">
        <v>85.945488999999995</v>
      </c>
      <c r="BI105" s="74">
        <v>193.85194000000001</v>
      </c>
      <c r="BJ105" s="74">
        <v>400.49687</v>
      </c>
      <c r="BK105" s="74">
        <v>940.88882999999998</v>
      </c>
      <c r="BL105" s="74">
        <v>2231.7359000000001</v>
      </c>
      <c r="BM105" s="74">
        <v>65.946229000000002</v>
      </c>
      <c r="BN105" s="74">
        <v>71.621420999999998</v>
      </c>
      <c r="BP105" s="90">
        <v>1998</v>
      </c>
    </row>
    <row r="106" spans="2:68">
      <c r="B106" s="90">
        <v>1999</v>
      </c>
      <c r="C106" s="74">
        <v>0.30461199999999999</v>
      </c>
      <c r="D106" s="74">
        <v>0.29214820000000002</v>
      </c>
      <c r="E106" s="74">
        <v>0</v>
      </c>
      <c r="F106" s="74">
        <v>0.90708429999999995</v>
      </c>
      <c r="G106" s="74">
        <v>0.76378440000000003</v>
      </c>
      <c r="H106" s="74">
        <v>1.1037101</v>
      </c>
      <c r="I106" s="74">
        <v>2.0068519999999999</v>
      </c>
      <c r="J106" s="74">
        <v>2.5436980999999999</v>
      </c>
      <c r="K106" s="74">
        <v>4.4149418999999996</v>
      </c>
      <c r="L106" s="74">
        <v>7.4398435999999997</v>
      </c>
      <c r="M106" s="74">
        <v>11.78973</v>
      </c>
      <c r="N106" s="74">
        <v>28.308381000000001</v>
      </c>
      <c r="O106" s="74">
        <v>46.258788000000003</v>
      </c>
      <c r="P106" s="74">
        <v>93.728903000000003</v>
      </c>
      <c r="Q106" s="74">
        <v>213.10455999999999</v>
      </c>
      <c r="R106" s="74">
        <v>425.25956000000002</v>
      </c>
      <c r="S106" s="74">
        <v>929.91264000000001</v>
      </c>
      <c r="T106" s="74">
        <v>2078.1230999999998</v>
      </c>
      <c r="U106" s="74">
        <v>52.397675</v>
      </c>
      <c r="V106" s="74">
        <v>71.540846999999999</v>
      </c>
      <c r="X106" s="90">
        <v>1999</v>
      </c>
      <c r="Y106" s="74">
        <v>0</v>
      </c>
      <c r="Z106" s="74">
        <v>0.30778460000000002</v>
      </c>
      <c r="AA106" s="74">
        <v>0</v>
      </c>
      <c r="AB106" s="74">
        <v>0.1583637</v>
      </c>
      <c r="AC106" s="74">
        <v>0.31445899999999999</v>
      </c>
      <c r="AD106" s="74">
        <v>0.68726069999999995</v>
      </c>
      <c r="AE106" s="74">
        <v>1.9800523999999999</v>
      </c>
      <c r="AF106" s="74">
        <v>2.1220835</v>
      </c>
      <c r="AG106" s="74">
        <v>3.9402045999999999</v>
      </c>
      <c r="AH106" s="74">
        <v>5.5914973000000003</v>
      </c>
      <c r="AI106" s="74">
        <v>9.9251576000000004</v>
      </c>
      <c r="AJ106" s="74">
        <v>19.779316000000001</v>
      </c>
      <c r="AK106" s="74">
        <v>32.466937000000001</v>
      </c>
      <c r="AL106" s="74">
        <v>65.398612</v>
      </c>
      <c r="AM106" s="74">
        <v>143.65518</v>
      </c>
      <c r="AN106" s="74">
        <v>354.94396</v>
      </c>
      <c r="AO106" s="74">
        <v>825.83325000000002</v>
      </c>
      <c r="AP106" s="74">
        <v>2300.7296000000001</v>
      </c>
      <c r="AQ106" s="74">
        <v>77.828118000000003</v>
      </c>
      <c r="AR106" s="74">
        <v>66.168216000000001</v>
      </c>
      <c r="AT106" s="90">
        <v>1999</v>
      </c>
      <c r="AU106" s="74">
        <v>0.1562887</v>
      </c>
      <c r="AV106" s="74">
        <v>0.29976269999999999</v>
      </c>
      <c r="AW106" s="74">
        <v>0</v>
      </c>
      <c r="AX106" s="74">
        <v>0.54141099999999998</v>
      </c>
      <c r="AY106" s="74">
        <v>0.54236320000000005</v>
      </c>
      <c r="AZ106" s="74">
        <v>0.89509859999999997</v>
      </c>
      <c r="BA106" s="74">
        <v>1.9933620999999999</v>
      </c>
      <c r="BB106" s="74">
        <v>2.3319030999999999</v>
      </c>
      <c r="BC106" s="74">
        <v>4.1761514999999996</v>
      </c>
      <c r="BD106" s="74">
        <v>6.5134984999999999</v>
      </c>
      <c r="BE106" s="74">
        <v>10.870016</v>
      </c>
      <c r="BF106" s="74">
        <v>24.119844000000001</v>
      </c>
      <c r="BG106" s="74">
        <v>39.369202999999999</v>
      </c>
      <c r="BH106" s="74">
        <v>79.307304000000002</v>
      </c>
      <c r="BI106" s="74">
        <v>176.23602</v>
      </c>
      <c r="BJ106" s="74">
        <v>385.20470999999998</v>
      </c>
      <c r="BK106" s="74">
        <v>865.47096999999997</v>
      </c>
      <c r="BL106" s="74">
        <v>2232.9059000000002</v>
      </c>
      <c r="BM106" s="74">
        <v>65.202146999999997</v>
      </c>
      <c r="BN106" s="74">
        <v>69.032961999999998</v>
      </c>
      <c r="BP106" s="90">
        <v>1999</v>
      </c>
    </row>
    <row r="107" spans="2:68">
      <c r="B107" s="90">
        <v>2000</v>
      </c>
      <c r="C107" s="74">
        <v>0</v>
      </c>
      <c r="D107" s="74">
        <v>0.14530770000000001</v>
      </c>
      <c r="E107" s="74">
        <v>0.14703050000000001</v>
      </c>
      <c r="F107" s="74">
        <v>0.1488197</v>
      </c>
      <c r="G107" s="74">
        <v>0.15395629999999999</v>
      </c>
      <c r="H107" s="74">
        <v>1.2563884000000001</v>
      </c>
      <c r="I107" s="74">
        <v>1.5620318</v>
      </c>
      <c r="J107" s="74">
        <v>3.4943466000000001</v>
      </c>
      <c r="K107" s="74">
        <v>4.4708848000000003</v>
      </c>
      <c r="L107" s="74">
        <v>7.0864456000000002</v>
      </c>
      <c r="M107" s="74">
        <v>10.94373</v>
      </c>
      <c r="N107" s="74">
        <v>20.736025999999999</v>
      </c>
      <c r="O107" s="74">
        <v>41.432822000000002</v>
      </c>
      <c r="P107" s="74">
        <v>94.875221999999994</v>
      </c>
      <c r="Q107" s="74">
        <v>207.26607000000001</v>
      </c>
      <c r="R107" s="74">
        <v>434.94002999999998</v>
      </c>
      <c r="S107" s="74">
        <v>854.40440999999998</v>
      </c>
      <c r="T107" s="74">
        <v>2024.9747</v>
      </c>
      <c r="U107" s="74">
        <v>52.025395000000003</v>
      </c>
      <c r="V107" s="74">
        <v>68.899944000000005</v>
      </c>
      <c r="X107" s="90">
        <v>2000</v>
      </c>
      <c r="Y107" s="74">
        <v>0.16115850000000001</v>
      </c>
      <c r="Z107" s="74">
        <v>0</v>
      </c>
      <c r="AA107" s="74">
        <v>0</v>
      </c>
      <c r="AB107" s="74">
        <v>0</v>
      </c>
      <c r="AC107" s="74">
        <v>0.63460030000000001</v>
      </c>
      <c r="AD107" s="74">
        <v>0.97076609999999997</v>
      </c>
      <c r="AE107" s="74">
        <v>1.5406076</v>
      </c>
      <c r="AF107" s="74">
        <v>2.9251390000000002</v>
      </c>
      <c r="AG107" s="74">
        <v>4.9673055000000002</v>
      </c>
      <c r="AH107" s="74">
        <v>7.1619663999999998</v>
      </c>
      <c r="AI107" s="74">
        <v>9.3662293000000005</v>
      </c>
      <c r="AJ107" s="74">
        <v>15.30391</v>
      </c>
      <c r="AK107" s="74">
        <v>30.178688000000001</v>
      </c>
      <c r="AL107" s="74">
        <v>55.411841000000003</v>
      </c>
      <c r="AM107" s="74">
        <v>137.54535999999999</v>
      </c>
      <c r="AN107" s="74">
        <v>317.21382999999997</v>
      </c>
      <c r="AO107" s="74">
        <v>812.48708999999997</v>
      </c>
      <c r="AP107" s="74">
        <v>2252.9353999999998</v>
      </c>
      <c r="AQ107" s="74">
        <v>77.065625999999995</v>
      </c>
      <c r="AR107" s="74">
        <v>63.596919999999997</v>
      </c>
      <c r="AT107" s="90">
        <v>2000</v>
      </c>
      <c r="AU107" s="74">
        <v>7.8509700000000002E-2</v>
      </c>
      <c r="AV107" s="74">
        <v>7.4549900000000002E-2</v>
      </c>
      <c r="AW107" s="74">
        <v>7.52882E-2</v>
      </c>
      <c r="AX107" s="74">
        <v>7.6000100000000001E-2</v>
      </c>
      <c r="AY107" s="74">
        <v>0.39066990000000001</v>
      </c>
      <c r="AZ107" s="74">
        <v>1.1131062</v>
      </c>
      <c r="BA107" s="74">
        <v>1.5512458</v>
      </c>
      <c r="BB107" s="74">
        <v>3.2082130000000002</v>
      </c>
      <c r="BC107" s="74">
        <v>4.7206454000000004</v>
      </c>
      <c r="BD107" s="74">
        <v>7.1244033</v>
      </c>
      <c r="BE107" s="74">
        <v>10.162081000000001</v>
      </c>
      <c r="BF107" s="74">
        <v>18.067074000000002</v>
      </c>
      <c r="BG107" s="74">
        <v>35.833565999999998</v>
      </c>
      <c r="BH107" s="74">
        <v>74.762855000000002</v>
      </c>
      <c r="BI107" s="74">
        <v>170.53075999999999</v>
      </c>
      <c r="BJ107" s="74">
        <v>368.16777000000002</v>
      </c>
      <c r="BK107" s="74">
        <v>828.62671</v>
      </c>
      <c r="BL107" s="74">
        <v>2183.0027</v>
      </c>
      <c r="BM107" s="74">
        <v>64.638856000000004</v>
      </c>
      <c r="BN107" s="74">
        <v>66.485740000000007</v>
      </c>
      <c r="BP107" s="90">
        <v>2000</v>
      </c>
    </row>
    <row r="108" spans="2:68">
      <c r="B108" s="90">
        <v>2001</v>
      </c>
      <c r="C108" s="74">
        <v>0.15312690000000001</v>
      </c>
      <c r="D108" s="74">
        <v>0.1451172</v>
      </c>
      <c r="E108" s="74">
        <v>0.29053050000000002</v>
      </c>
      <c r="F108" s="74">
        <v>0.29233179999999998</v>
      </c>
      <c r="G108" s="74">
        <v>0.61111249999999995</v>
      </c>
      <c r="H108" s="74">
        <v>0.72015189999999996</v>
      </c>
      <c r="I108" s="74">
        <v>1.9378477000000001</v>
      </c>
      <c r="J108" s="74">
        <v>2.3070336</v>
      </c>
      <c r="K108" s="74">
        <v>4.1100282000000004</v>
      </c>
      <c r="L108" s="74">
        <v>7.3035458000000002</v>
      </c>
      <c r="M108" s="74">
        <v>12.960362999999999</v>
      </c>
      <c r="N108" s="74">
        <v>23.163598</v>
      </c>
      <c r="O108" s="74">
        <v>42.073723999999999</v>
      </c>
      <c r="P108" s="74">
        <v>81.603019000000003</v>
      </c>
      <c r="Q108" s="74">
        <v>178.44054</v>
      </c>
      <c r="R108" s="74">
        <v>387.03221000000002</v>
      </c>
      <c r="S108" s="74">
        <v>833.70622000000003</v>
      </c>
      <c r="T108" s="74">
        <v>1973.7732000000001</v>
      </c>
      <c r="U108" s="74">
        <v>50.743445999999999</v>
      </c>
      <c r="V108" s="74">
        <v>65.387479999999996</v>
      </c>
      <c r="X108" s="90">
        <v>2001</v>
      </c>
      <c r="Y108" s="74">
        <v>0.16112609999999999</v>
      </c>
      <c r="Z108" s="74">
        <v>0.1530398</v>
      </c>
      <c r="AA108" s="74">
        <v>0</v>
      </c>
      <c r="AB108" s="74">
        <v>0</v>
      </c>
      <c r="AC108" s="74">
        <v>0.47200609999999998</v>
      </c>
      <c r="AD108" s="74">
        <v>0.57182889999999997</v>
      </c>
      <c r="AE108" s="74">
        <v>1.9043733</v>
      </c>
      <c r="AF108" s="74">
        <v>1.6082449000000001</v>
      </c>
      <c r="AG108" s="74">
        <v>4.3229047999999999</v>
      </c>
      <c r="AH108" s="74">
        <v>5.4464788000000004</v>
      </c>
      <c r="AI108" s="74">
        <v>9.0082394000000008</v>
      </c>
      <c r="AJ108" s="74">
        <v>18.677965</v>
      </c>
      <c r="AK108" s="74">
        <v>22.700074999999998</v>
      </c>
      <c r="AL108" s="74">
        <v>51.367328999999998</v>
      </c>
      <c r="AM108" s="74">
        <v>135.91451000000001</v>
      </c>
      <c r="AN108" s="74">
        <v>302.38564000000002</v>
      </c>
      <c r="AO108" s="74">
        <v>751.36203</v>
      </c>
      <c r="AP108" s="74">
        <v>2161.7465000000002</v>
      </c>
      <c r="AQ108" s="74">
        <v>75.096199999999996</v>
      </c>
      <c r="AR108" s="74">
        <v>60.281930000000003</v>
      </c>
      <c r="AT108" s="90">
        <v>2001</v>
      </c>
      <c r="AU108" s="74">
        <v>0.15702469999999999</v>
      </c>
      <c r="AV108" s="74">
        <v>0.1489732</v>
      </c>
      <c r="AW108" s="74">
        <v>0.14880679999999999</v>
      </c>
      <c r="AX108" s="74">
        <v>0.14925530000000001</v>
      </c>
      <c r="AY108" s="74">
        <v>0.54258139999999999</v>
      </c>
      <c r="AZ108" s="74">
        <v>0.64571299999999998</v>
      </c>
      <c r="BA108" s="74">
        <v>1.9209647000000001</v>
      </c>
      <c r="BB108" s="74">
        <v>1.9554533999999999</v>
      </c>
      <c r="BC108" s="74">
        <v>4.2172137000000003</v>
      </c>
      <c r="BD108" s="74">
        <v>6.3692145</v>
      </c>
      <c r="BE108" s="74">
        <v>10.99084</v>
      </c>
      <c r="BF108" s="74">
        <v>20.958523</v>
      </c>
      <c r="BG108" s="74">
        <v>32.456874999999997</v>
      </c>
      <c r="BH108" s="74">
        <v>66.234153000000006</v>
      </c>
      <c r="BI108" s="74">
        <v>156.13589999999999</v>
      </c>
      <c r="BJ108" s="74">
        <v>339.44108</v>
      </c>
      <c r="BK108" s="74">
        <v>783.35910999999999</v>
      </c>
      <c r="BL108" s="74">
        <v>2103.6889000000001</v>
      </c>
      <c r="BM108" s="74">
        <v>63.015245</v>
      </c>
      <c r="BN108" s="74">
        <v>62.990924999999997</v>
      </c>
      <c r="BP108" s="90">
        <v>2001</v>
      </c>
    </row>
    <row r="109" spans="2:68">
      <c r="B109" s="90">
        <v>2002</v>
      </c>
      <c r="C109" s="74">
        <v>0.30742599999999998</v>
      </c>
      <c r="D109" s="74">
        <v>0.14560529999999999</v>
      </c>
      <c r="E109" s="74">
        <v>0.14371719999999999</v>
      </c>
      <c r="F109" s="74">
        <v>0.43479139999999999</v>
      </c>
      <c r="G109" s="74">
        <v>1.4952354000000001</v>
      </c>
      <c r="H109" s="74">
        <v>0.73304219999999998</v>
      </c>
      <c r="I109" s="74">
        <v>0.81200249999999996</v>
      </c>
      <c r="J109" s="74">
        <v>2.6086502999999999</v>
      </c>
      <c r="K109" s="74">
        <v>5.2341546000000001</v>
      </c>
      <c r="L109" s="74">
        <v>8.3690732000000008</v>
      </c>
      <c r="M109" s="74">
        <v>13.031661</v>
      </c>
      <c r="N109" s="74">
        <v>20.517178999999999</v>
      </c>
      <c r="O109" s="74">
        <v>41.838234999999997</v>
      </c>
      <c r="P109" s="74">
        <v>80.843112000000005</v>
      </c>
      <c r="Q109" s="74">
        <v>171.52033</v>
      </c>
      <c r="R109" s="74">
        <v>382.61336</v>
      </c>
      <c r="S109" s="74">
        <v>808.21029999999996</v>
      </c>
      <c r="T109" s="74">
        <v>1981.7073</v>
      </c>
      <c r="U109" s="74">
        <v>51.356608999999999</v>
      </c>
      <c r="V109" s="74">
        <v>64.715732000000003</v>
      </c>
      <c r="X109" s="90">
        <v>2002</v>
      </c>
      <c r="Y109" s="74">
        <v>0.161687</v>
      </c>
      <c r="Z109" s="74">
        <v>0.1536941</v>
      </c>
      <c r="AA109" s="74">
        <v>0.15098400000000001</v>
      </c>
      <c r="AB109" s="74">
        <v>0.4532236</v>
      </c>
      <c r="AC109" s="74">
        <v>0</v>
      </c>
      <c r="AD109" s="74">
        <v>0.73344430000000005</v>
      </c>
      <c r="AE109" s="74">
        <v>1.4632018</v>
      </c>
      <c r="AF109" s="74">
        <v>3.1175956999999999</v>
      </c>
      <c r="AG109" s="74">
        <v>4.2358354</v>
      </c>
      <c r="AH109" s="74">
        <v>6.9603045000000003</v>
      </c>
      <c r="AI109" s="74">
        <v>7.3014019000000001</v>
      </c>
      <c r="AJ109" s="74">
        <v>11.653696999999999</v>
      </c>
      <c r="AK109" s="74">
        <v>22.824138999999999</v>
      </c>
      <c r="AL109" s="74">
        <v>51.412275000000001</v>
      </c>
      <c r="AM109" s="74">
        <v>120.70665</v>
      </c>
      <c r="AN109" s="74">
        <v>308.50776000000002</v>
      </c>
      <c r="AO109" s="74">
        <v>762.08667000000003</v>
      </c>
      <c r="AP109" s="74">
        <v>2211.4852000000001</v>
      </c>
      <c r="AQ109" s="74">
        <v>77.028617999999994</v>
      </c>
      <c r="AR109" s="74">
        <v>60.539199000000004</v>
      </c>
      <c r="AT109" s="90">
        <v>2002</v>
      </c>
      <c r="AU109" s="74">
        <v>0.23639879999999999</v>
      </c>
      <c r="AV109" s="74">
        <v>0.14954039999999999</v>
      </c>
      <c r="AW109" s="74">
        <v>0.147261</v>
      </c>
      <c r="AX109" s="74">
        <v>0.44381619999999999</v>
      </c>
      <c r="AY109" s="74">
        <v>0.76006149999999995</v>
      </c>
      <c r="AZ109" s="74">
        <v>0.73324319999999998</v>
      </c>
      <c r="BA109" s="74">
        <v>1.1404114999999999</v>
      </c>
      <c r="BB109" s="74">
        <v>2.8647548999999999</v>
      </c>
      <c r="BC109" s="74">
        <v>4.7315510999999999</v>
      </c>
      <c r="BD109" s="74">
        <v>7.6602971999999996</v>
      </c>
      <c r="BE109" s="74">
        <v>10.168471</v>
      </c>
      <c r="BF109" s="74">
        <v>16.142439</v>
      </c>
      <c r="BG109" s="74">
        <v>32.408577000000001</v>
      </c>
      <c r="BH109" s="74">
        <v>65.901612</v>
      </c>
      <c r="BI109" s="74">
        <v>144.97415000000001</v>
      </c>
      <c r="BJ109" s="74">
        <v>341.25976000000003</v>
      </c>
      <c r="BK109" s="74">
        <v>780.22465</v>
      </c>
      <c r="BL109" s="74">
        <v>2140.1421</v>
      </c>
      <c r="BM109" s="74">
        <v>64.287587000000002</v>
      </c>
      <c r="BN109" s="74">
        <v>62.985295999999998</v>
      </c>
      <c r="BP109" s="90">
        <v>2002</v>
      </c>
    </row>
    <row r="110" spans="2:68">
      <c r="B110" s="90">
        <v>2003</v>
      </c>
      <c r="C110" s="74">
        <v>0.61480199999999996</v>
      </c>
      <c r="D110" s="74">
        <v>0.1464985</v>
      </c>
      <c r="E110" s="74">
        <v>0.284389</v>
      </c>
      <c r="F110" s="74">
        <v>0.72082670000000004</v>
      </c>
      <c r="G110" s="74">
        <v>0.87368040000000002</v>
      </c>
      <c r="H110" s="74">
        <v>1.182928</v>
      </c>
      <c r="I110" s="74">
        <v>1.6048701999999999</v>
      </c>
      <c r="J110" s="74">
        <v>2.2195187000000001</v>
      </c>
      <c r="K110" s="74">
        <v>3.3101446999999999</v>
      </c>
      <c r="L110" s="74">
        <v>8.2279695999999998</v>
      </c>
      <c r="M110" s="74">
        <v>10.351471</v>
      </c>
      <c r="N110" s="74">
        <v>20.930561999999998</v>
      </c>
      <c r="O110" s="74">
        <v>34.803452999999998</v>
      </c>
      <c r="P110" s="74">
        <v>71.287015999999994</v>
      </c>
      <c r="Q110" s="74">
        <v>160.42565999999999</v>
      </c>
      <c r="R110" s="74">
        <v>381.31954999999999</v>
      </c>
      <c r="S110" s="74">
        <v>747.44023000000004</v>
      </c>
      <c r="T110" s="74">
        <v>1891.0576000000001</v>
      </c>
      <c r="U110" s="74">
        <v>49.399254999999997</v>
      </c>
      <c r="V110" s="74">
        <v>61.167180000000002</v>
      </c>
      <c r="X110" s="90">
        <v>2003</v>
      </c>
      <c r="Y110" s="74">
        <v>0.32335249999999999</v>
      </c>
      <c r="Z110" s="74">
        <v>0</v>
      </c>
      <c r="AA110" s="74">
        <v>0.44937830000000001</v>
      </c>
      <c r="AB110" s="74">
        <v>0.74994000000000005</v>
      </c>
      <c r="AC110" s="74">
        <v>0.30153999999999997</v>
      </c>
      <c r="AD110" s="74">
        <v>0.74291779999999996</v>
      </c>
      <c r="AE110" s="74">
        <v>0.78820219999999996</v>
      </c>
      <c r="AF110" s="74">
        <v>2.5994103000000002</v>
      </c>
      <c r="AG110" s="74">
        <v>4.1790624000000003</v>
      </c>
      <c r="AH110" s="74">
        <v>8.2513298000000006</v>
      </c>
      <c r="AI110" s="74">
        <v>7.6908050000000001</v>
      </c>
      <c r="AJ110" s="74">
        <v>9.8925947000000001</v>
      </c>
      <c r="AK110" s="74">
        <v>27.386870999999999</v>
      </c>
      <c r="AL110" s="74">
        <v>52.638724000000003</v>
      </c>
      <c r="AM110" s="74">
        <v>119.3343</v>
      </c>
      <c r="AN110" s="74">
        <v>283.94731000000002</v>
      </c>
      <c r="AO110" s="74">
        <v>681.26120000000003</v>
      </c>
      <c r="AP110" s="74">
        <v>2154.7869000000001</v>
      </c>
      <c r="AQ110" s="74">
        <v>74.548430999999994</v>
      </c>
      <c r="AR110" s="74">
        <v>57.916696000000002</v>
      </c>
      <c r="AT110" s="90">
        <v>2003</v>
      </c>
      <c r="AU110" s="74">
        <v>0.47276259999999998</v>
      </c>
      <c r="AV110" s="74">
        <v>7.5205999999999995E-2</v>
      </c>
      <c r="AW110" s="74">
        <v>0.36473689999999998</v>
      </c>
      <c r="AX110" s="74">
        <v>0.73509519999999995</v>
      </c>
      <c r="AY110" s="74">
        <v>0.59258730000000004</v>
      </c>
      <c r="AZ110" s="74">
        <v>0.96345539999999996</v>
      </c>
      <c r="BA110" s="74">
        <v>1.1928825000000001</v>
      </c>
      <c r="BB110" s="74">
        <v>2.4107805</v>
      </c>
      <c r="BC110" s="74">
        <v>3.7475936999999999</v>
      </c>
      <c r="BD110" s="74">
        <v>8.2397346999999996</v>
      </c>
      <c r="BE110" s="74">
        <v>9.0181889999999996</v>
      </c>
      <c r="BF110" s="74">
        <v>15.469567</v>
      </c>
      <c r="BG110" s="74">
        <v>31.123813999999999</v>
      </c>
      <c r="BH110" s="74">
        <v>61.828493000000002</v>
      </c>
      <c r="BI110" s="74">
        <v>139.00019</v>
      </c>
      <c r="BJ110" s="74">
        <v>327.40449000000001</v>
      </c>
      <c r="BK110" s="74">
        <v>707.53026</v>
      </c>
      <c r="BL110" s="74">
        <v>2072.5463</v>
      </c>
      <c r="BM110" s="74">
        <v>62.066645999999999</v>
      </c>
      <c r="BN110" s="74">
        <v>59.935101000000003</v>
      </c>
      <c r="BP110" s="90">
        <v>2003</v>
      </c>
    </row>
    <row r="111" spans="2:68">
      <c r="B111" s="90">
        <v>2004</v>
      </c>
      <c r="C111" s="74">
        <v>0.76745739999999996</v>
      </c>
      <c r="D111" s="74">
        <v>0.14717069999999999</v>
      </c>
      <c r="E111" s="74">
        <v>0</v>
      </c>
      <c r="F111" s="74">
        <v>0.14329539999999999</v>
      </c>
      <c r="G111" s="74">
        <v>1.1371857999999999</v>
      </c>
      <c r="H111" s="74">
        <v>0.4443859</v>
      </c>
      <c r="I111" s="74">
        <v>1.0684018</v>
      </c>
      <c r="J111" s="74">
        <v>1.5266519000000001</v>
      </c>
      <c r="K111" s="74">
        <v>5.1351398000000001</v>
      </c>
      <c r="L111" s="74">
        <v>7.4966229999999996</v>
      </c>
      <c r="M111" s="74">
        <v>11.192335999999999</v>
      </c>
      <c r="N111" s="74">
        <v>16.393250999999999</v>
      </c>
      <c r="O111" s="74">
        <v>32.409154000000001</v>
      </c>
      <c r="P111" s="74">
        <v>68.674471999999994</v>
      </c>
      <c r="Q111" s="74">
        <v>153.82549</v>
      </c>
      <c r="R111" s="74">
        <v>361.70308999999997</v>
      </c>
      <c r="S111" s="74">
        <v>739.32416000000001</v>
      </c>
      <c r="T111" s="74">
        <v>1859.8332</v>
      </c>
      <c r="U111" s="74">
        <v>48.767420000000001</v>
      </c>
      <c r="V111" s="74">
        <v>59.396396000000003</v>
      </c>
      <c r="X111" s="90">
        <v>2004</v>
      </c>
      <c r="Y111" s="74">
        <v>0.161636</v>
      </c>
      <c r="Z111" s="74">
        <v>0</v>
      </c>
      <c r="AA111" s="74">
        <v>0</v>
      </c>
      <c r="AB111" s="74">
        <v>0.29849409999999998</v>
      </c>
      <c r="AC111" s="74">
        <v>0.59063690000000002</v>
      </c>
      <c r="AD111" s="74">
        <v>1.3460379</v>
      </c>
      <c r="AE111" s="74">
        <v>0.7891435</v>
      </c>
      <c r="AF111" s="74">
        <v>1.7787313</v>
      </c>
      <c r="AG111" s="74">
        <v>3.2435559999999999</v>
      </c>
      <c r="AH111" s="74">
        <v>5.4368131000000002</v>
      </c>
      <c r="AI111" s="74">
        <v>10.793817000000001</v>
      </c>
      <c r="AJ111" s="74">
        <v>10.863531999999999</v>
      </c>
      <c r="AK111" s="74">
        <v>21.356473000000001</v>
      </c>
      <c r="AL111" s="74">
        <v>51.675414000000004</v>
      </c>
      <c r="AM111" s="74">
        <v>101.86074000000001</v>
      </c>
      <c r="AN111" s="74">
        <v>269.81358999999998</v>
      </c>
      <c r="AO111" s="74">
        <v>673.87280999999996</v>
      </c>
      <c r="AP111" s="74">
        <v>2052.0650000000001</v>
      </c>
      <c r="AQ111" s="74">
        <v>71.885668999999993</v>
      </c>
      <c r="AR111" s="74">
        <v>55.062466000000001</v>
      </c>
      <c r="AT111" s="90">
        <v>2004</v>
      </c>
      <c r="AU111" s="74">
        <v>0.4723755</v>
      </c>
      <c r="AV111" s="74">
        <v>7.5499399999999994E-2</v>
      </c>
      <c r="AW111" s="74">
        <v>0</v>
      </c>
      <c r="AX111" s="74">
        <v>0.21931600000000001</v>
      </c>
      <c r="AY111" s="74">
        <v>0.86910799999999999</v>
      </c>
      <c r="AZ111" s="74">
        <v>0.89304450000000002</v>
      </c>
      <c r="BA111" s="74">
        <v>0.92770529999999995</v>
      </c>
      <c r="BB111" s="74">
        <v>1.6535884000000001</v>
      </c>
      <c r="BC111" s="74">
        <v>4.1823722999999999</v>
      </c>
      <c r="BD111" s="74">
        <v>6.4592362999999997</v>
      </c>
      <c r="BE111" s="74">
        <v>10.992232</v>
      </c>
      <c r="BF111" s="74">
        <v>13.648611000000001</v>
      </c>
      <c r="BG111" s="74">
        <v>26.917750000000002</v>
      </c>
      <c r="BH111" s="74">
        <v>60.053994000000003</v>
      </c>
      <c r="BI111" s="74">
        <v>126.78619999999999</v>
      </c>
      <c r="BJ111" s="74">
        <v>311.20370000000003</v>
      </c>
      <c r="BK111" s="74">
        <v>700.10562000000004</v>
      </c>
      <c r="BL111" s="74">
        <v>1991.7701999999999</v>
      </c>
      <c r="BM111" s="74">
        <v>60.408206999999997</v>
      </c>
      <c r="BN111" s="74">
        <v>57.449736000000001</v>
      </c>
      <c r="BP111" s="90">
        <v>2004</v>
      </c>
    </row>
    <row r="112" spans="2:68">
      <c r="B112" s="90">
        <v>2005</v>
      </c>
      <c r="C112" s="74">
        <v>0.76214519999999997</v>
      </c>
      <c r="D112" s="74">
        <v>0.1476143</v>
      </c>
      <c r="E112" s="74">
        <v>0.56260529999999997</v>
      </c>
      <c r="F112" s="74">
        <v>0.56662679999999999</v>
      </c>
      <c r="G112" s="74">
        <v>0.83350230000000003</v>
      </c>
      <c r="H112" s="74">
        <v>0.44073119999999999</v>
      </c>
      <c r="I112" s="74">
        <v>1.7448892</v>
      </c>
      <c r="J112" s="74">
        <v>2.603132</v>
      </c>
      <c r="K112" s="74">
        <v>4.2202551000000001</v>
      </c>
      <c r="L112" s="74">
        <v>6.1154769</v>
      </c>
      <c r="M112" s="74">
        <v>7.8916057999999998</v>
      </c>
      <c r="N112" s="74">
        <v>17.381416999999999</v>
      </c>
      <c r="O112" s="74">
        <v>32.374315000000003</v>
      </c>
      <c r="P112" s="74">
        <v>69.984260000000006</v>
      </c>
      <c r="Q112" s="74">
        <v>132.64250999999999</v>
      </c>
      <c r="R112" s="74">
        <v>324.41791000000001</v>
      </c>
      <c r="S112" s="74">
        <v>711.29866000000004</v>
      </c>
      <c r="T112" s="74">
        <v>1702.3966</v>
      </c>
      <c r="U112" s="74">
        <v>46.588532999999998</v>
      </c>
      <c r="V112" s="74">
        <v>54.964877999999999</v>
      </c>
      <c r="X112" s="90">
        <v>2005</v>
      </c>
      <c r="Y112" s="74">
        <v>0.16090209999999999</v>
      </c>
      <c r="Z112" s="74">
        <v>0</v>
      </c>
      <c r="AA112" s="74">
        <v>0</v>
      </c>
      <c r="AB112" s="74">
        <v>0.29691210000000001</v>
      </c>
      <c r="AC112" s="74">
        <v>0</v>
      </c>
      <c r="AD112" s="74">
        <v>0.74419599999999997</v>
      </c>
      <c r="AE112" s="74">
        <v>0.92655710000000002</v>
      </c>
      <c r="AF112" s="74">
        <v>3.6560199999999998</v>
      </c>
      <c r="AG112" s="74">
        <v>3.8991522999999999</v>
      </c>
      <c r="AH112" s="74">
        <v>5.1940524999999997</v>
      </c>
      <c r="AI112" s="74">
        <v>8.4017476000000002</v>
      </c>
      <c r="AJ112" s="74">
        <v>11.459536</v>
      </c>
      <c r="AK112" s="74">
        <v>17.604952999999998</v>
      </c>
      <c r="AL112" s="74">
        <v>37.180171999999999</v>
      </c>
      <c r="AM112" s="74">
        <v>106.18908</v>
      </c>
      <c r="AN112" s="74">
        <v>239.36591999999999</v>
      </c>
      <c r="AO112" s="74">
        <v>598.92287999999996</v>
      </c>
      <c r="AP112" s="74">
        <v>1912.6799000000001</v>
      </c>
      <c r="AQ112" s="74">
        <v>67.390546000000001</v>
      </c>
      <c r="AR112" s="74">
        <v>50.518104000000001</v>
      </c>
      <c r="AT112" s="90">
        <v>2005</v>
      </c>
      <c r="AU112" s="74">
        <v>0.46965299999999999</v>
      </c>
      <c r="AV112" s="74">
        <v>7.5697899999999999E-2</v>
      </c>
      <c r="AW112" s="74">
        <v>0.2888481</v>
      </c>
      <c r="AX112" s="74">
        <v>0.43493009999999999</v>
      </c>
      <c r="AY112" s="74">
        <v>0.42413380000000001</v>
      </c>
      <c r="AZ112" s="74">
        <v>0.59147400000000006</v>
      </c>
      <c r="BA112" s="74">
        <v>1.332873</v>
      </c>
      <c r="BB112" s="74">
        <v>3.1326657</v>
      </c>
      <c r="BC112" s="74">
        <v>4.0585319000000002</v>
      </c>
      <c r="BD112" s="74">
        <v>5.6509166999999998</v>
      </c>
      <c r="BE112" s="74">
        <v>8.1481391999999992</v>
      </c>
      <c r="BF112" s="74">
        <v>14.431956</v>
      </c>
      <c r="BG112" s="74">
        <v>25.019085</v>
      </c>
      <c r="BH112" s="74">
        <v>53.387028999999998</v>
      </c>
      <c r="BI112" s="74">
        <v>118.8811</v>
      </c>
      <c r="BJ112" s="74">
        <v>278.02857</v>
      </c>
      <c r="BK112" s="74">
        <v>644.31673999999998</v>
      </c>
      <c r="BL112" s="74">
        <v>1845.5215000000001</v>
      </c>
      <c r="BM112" s="74">
        <v>57.060459999999999</v>
      </c>
      <c r="BN112" s="74">
        <v>52.952572000000004</v>
      </c>
      <c r="BP112" s="90">
        <v>2005</v>
      </c>
    </row>
    <row r="113" spans="2:68">
      <c r="B113" s="90">
        <v>2006</v>
      </c>
      <c r="C113" s="74">
        <v>0.60199619999999998</v>
      </c>
      <c r="D113" s="74">
        <v>0</v>
      </c>
      <c r="E113" s="74">
        <v>0.1407687</v>
      </c>
      <c r="F113" s="74">
        <v>0.13993530000000001</v>
      </c>
      <c r="G113" s="74">
        <v>0.67896219999999996</v>
      </c>
      <c r="H113" s="74">
        <v>0.4309038</v>
      </c>
      <c r="I113" s="74">
        <v>1.7713151</v>
      </c>
      <c r="J113" s="74">
        <v>2.2668116999999999</v>
      </c>
      <c r="K113" s="74">
        <v>3.9842488999999999</v>
      </c>
      <c r="L113" s="74">
        <v>7.5178514999999999</v>
      </c>
      <c r="M113" s="74">
        <v>12.08663</v>
      </c>
      <c r="N113" s="74">
        <v>15.900931</v>
      </c>
      <c r="O113" s="74">
        <v>31.777913000000002</v>
      </c>
      <c r="P113" s="74">
        <v>56.801077999999997</v>
      </c>
      <c r="Q113" s="74">
        <v>128.51973000000001</v>
      </c>
      <c r="R113" s="74">
        <v>309.60619000000003</v>
      </c>
      <c r="S113" s="74">
        <v>651.42814999999996</v>
      </c>
      <c r="T113" s="74">
        <v>1519.3770999999999</v>
      </c>
      <c r="U113" s="74">
        <v>44.126517</v>
      </c>
      <c r="V113" s="74">
        <v>50.595306999999998</v>
      </c>
      <c r="X113" s="90">
        <v>2006</v>
      </c>
      <c r="Y113" s="74">
        <v>0.47612850000000001</v>
      </c>
      <c r="Z113" s="74">
        <v>0.154941</v>
      </c>
      <c r="AA113" s="74">
        <v>0.29710799999999998</v>
      </c>
      <c r="AB113" s="74">
        <v>0.44243480000000002</v>
      </c>
      <c r="AC113" s="74">
        <v>1.2640148</v>
      </c>
      <c r="AD113" s="74">
        <v>0.72952550000000005</v>
      </c>
      <c r="AE113" s="74">
        <v>1.080751</v>
      </c>
      <c r="AF113" s="74">
        <v>2.5037028000000001</v>
      </c>
      <c r="AG113" s="74">
        <v>2.6195873999999999</v>
      </c>
      <c r="AH113" s="74">
        <v>7.2372477000000002</v>
      </c>
      <c r="AI113" s="74">
        <v>10.772157</v>
      </c>
      <c r="AJ113" s="74">
        <v>11.127041999999999</v>
      </c>
      <c r="AK113" s="74">
        <v>19.265136999999999</v>
      </c>
      <c r="AL113" s="74">
        <v>35.286355999999998</v>
      </c>
      <c r="AM113" s="74">
        <v>102.84475</v>
      </c>
      <c r="AN113" s="74">
        <v>249.08489</v>
      </c>
      <c r="AO113" s="74">
        <v>590.64252999999997</v>
      </c>
      <c r="AP113" s="74">
        <v>1868.3910000000001</v>
      </c>
      <c r="AQ113" s="74">
        <v>67.978150999999997</v>
      </c>
      <c r="AR113" s="74">
        <v>50.182290999999999</v>
      </c>
      <c r="AT113" s="90">
        <v>2006</v>
      </c>
      <c r="AU113" s="74">
        <v>0.54073349999999998</v>
      </c>
      <c r="AV113" s="74">
        <v>7.5511099999999998E-2</v>
      </c>
      <c r="AW113" s="74">
        <v>0.2168349</v>
      </c>
      <c r="AX113" s="74">
        <v>0.28721560000000002</v>
      </c>
      <c r="AY113" s="74">
        <v>0.96656050000000004</v>
      </c>
      <c r="AZ113" s="74">
        <v>0.5790438</v>
      </c>
      <c r="BA113" s="74">
        <v>1.4245555000000001</v>
      </c>
      <c r="BB113" s="74">
        <v>2.3859577999999999</v>
      </c>
      <c r="BC113" s="74">
        <v>3.2971873999999999</v>
      </c>
      <c r="BD113" s="74">
        <v>7.3761682999999998</v>
      </c>
      <c r="BE113" s="74">
        <v>11.425731000000001</v>
      </c>
      <c r="BF113" s="74">
        <v>13.513598999999999</v>
      </c>
      <c r="BG113" s="74">
        <v>25.540565999999998</v>
      </c>
      <c r="BH113" s="74">
        <v>45.91778</v>
      </c>
      <c r="BI113" s="74">
        <v>115.19999</v>
      </c>
      <c r="BJ113" s="74">
        <v>276.76103999999998</v>
      </c>
      <c r="BK113" s="74">
        <v>615.53714000000002</v>
      </c>
      <c r="BL113" s="74">
        <v>1755.2998</v>
      </c>
      <c r="BM113" s="74">
        <v>56.129378000000003</v>
      </c>
      <c r="BN113" s="74">
        <v>51.044153000000001</v>
      </c>
      <c r="BP113" s="90">
        <v>2006</v>
      </c>
    </row>
    <row r="114" spans="2:68">
      <c r="B114" s="90">
        <v>2007</v>
      </c>
      <c r="C114" s="74">
        <v>0.87431570000000003</v>
      </c>
      <c r="D114" s="74">
        <v>0</v>
      </c>
      <c r="E114" s="74">
        <v>0</v>
      </c>
      <c r="F114" s="74">
        <v>0.13706309999999999</v>
      </c>
      <c r="G114" s="74">
        <v>0.26398250000000001</v>
      </c>
      <c r="H114" s="74">
        <v>0.41521000000000002</v>
      </c>
      <c r="I114" s="74">
        <v>1.1015309</v>
      </c>
      <c r="J114" s="74">
        <v>1.6829307</v>
      </c>
      <c r="K114" s="74">
        <v>4.0169569000000003</v>
      </c>
      <c r="L114" s="74">
        <v>7.7571425999999999</v>
      </c>
      <c r="M114" s="74">
        <v>12.025259</v>
      </c>
      <c r="N114" s="74">
        <v>16.622233999999999</v>
      </c>
      <c r="O114" s="74">
        <v>29.504550999999999</v>
      </c>
      <c r="P114" s="74">
        <v>57.917293999999998</v>
      </c>
      <c r="Q114" s="74">
        <v>114.17043</v>
      </c>
      <c r="R114" s="74">
        <v>301.18684000000002</v>
      </c>
      <c r="S114" s="74">
        <v>594.54917999999998</v>
      </c>
      <c r="T114" s="74">
        <v>1540.7084</v>
      </c>
      <c r="U114" s="74">
        <v>43.685136</v>
      </c>
      <c r="V114" s="74">
        <v>49.101739999999999</v>
      </c>
      <c r="X114" s="90">
        <v>2007</v>
      </c>
      <c r="Y114" s="74">
        <v>0.46137660000000003</v>
      </c>
      <c r="Z114" s="74">
        <v>0.30897960000000002</v>
      </c>
      <c r="AA114" s="74">
        <v>0.1486092</v>
      </c>
      <c r="AB114" s="74">
        <v>1.1575245999999999</v>
      </c>
      <c r="AC114" s="74">
        <v>0.68916560000000004</v>
      </c>
      <c r="AD114" s="74">
        <v>0.42343459999999999</v>
      </c>
      <c r="AE114" s="74">
        <v>1.3683221999999999</v>
      </c>
      <c r="AF114" s="74">
        <v>1.6598082999999999</v>
      </c>
      <c r="AG114" s="74">
        <v>3.6968673999999999</v>
      </c>
      <c r="AH114" s="74">
        <v>5.6419192000000002</v>
      </c>
      <c r="AI114" s="74">
        <v>9.1151108000000001</v>
      </c>
      <c r="AJ114" s="74">
        <v>10.18257</v>
      </c>
      <c r="AK114" s="74">
        <v>21.275099999999998</v>
      </c>
      <c r="AL114" s="74">
        <v>40.890166999999998</v>
      </c>
      <c r="AM114" s="74">
        <v>91.885182999999998</v>
      </c>
      <c r="AN114" s="74">
        <v>232.81630000000001</v>
      </c>
      <c r="AO114" s="74">
        <v>541.41423999999995</v>
      </c>
      <c r="AP114" s="74">
        <v>1840.7429999999999</v>
      </c>
      <c r="AQ114" s="74">
        <v>66.660391000000004</v>
      </c>
      <c r="AR114" s="74">
        <v>48.209775</v>
      </c>
      <c r="AT114" s="90">
        <v>2007</v>
      </c>
      <c r="AU114" s="74">
        <v>0.67341130000000005</v>
      </c>
      <c r="AV114" s="74">
        <v>0.15065190000000001</v>
      </c>
      <c r="AW114" s="74">
        <v>7.2316099999999994E-2</v>
      </c>
      <c r="AX114" s="74">
        <v>0.63348119999999997</v>
      </c>
      <c r="AY114" s="74">
        <v>0.47197129999999998</v>
      </c>
      <c r="AZ114" s="74">
        <v>0.41928189999999999</v>
      </c>
      <c r="BA114" s="74">
        <v>1.235344</v>
      </c>
      <c r="BB114" s="74">
        <v>1.6712895000000001</v>
      </c>
      <c r="BC114" s="74">
        <v>3.8557882000000001</v>
      </c>
      <c r="BD114" s="74">
        <v>6.6894061999999996</v>
      </c>
      <c r="BE114" s="74">
        <v>10.560370000000001</v>
      </c>
      <c r="BF114" s="74">
        <v>13.395068</v>
      </c>
      <c r="BG114" s="74">
        <v>25.398775000000001</v>
      </c>
      <c r="BH114" s="74">
        <v>49.335655000000003</v>
      </c>
      <c r="BI114" s="74">
        <v>102.61665000000001</v>
      </c>
      <c r="BJ114" s="74">
        <v>264.1909</v>
      </c>
      <c r="BK114" s="74">
        <v>563.42621999999994</v>
      </c>
      <c r="BL114" s="74">
        <v>1742.027</v>
      </c>
      <c r="BM114" s="74">
        <v>55.239142999999999</v>
      </c>
      <c r="BN114" s="74">
        <v>49.185367999999997</v>
      </c>
      <c r="BP114" s="90">
        <v>2007</v>
      </c>
    </row>
    <row r="115" spans="2:68">
      <c r="B115" s="90">
        <v>2008</v>
      </c>
      <c r="C115" s="74">
        <v>0.98556569999999999</v>
      </c>
      <c r="D115" s="74">
        <v>0.14626919999999999</v>
      </c>
      <c r="E115" s="74">
        <v>0</v>
      </c>
      <c r="F115" s="74">
        <v>0.67226260000000004</v>
      </c>
      <c r="G115" s="74">
        <v>0.25544840000000002</v>
      </c>
      <c r="H115" s="74">
        <v>1.3164009000000001</v>
      </c>
      <c r="I115" s="74">
        <v>2.1977840999999998</v>
      </c>
      <c r="J115" s="74">
        <v>2.6624574000000001</v>
      </c>
      <c r="K115" s="74">
        <v>4.9688574000000001</v>
      </c>
      <c r="L115" s="74">
        <v>6.9553440999999996</v>
      </c>
      <c r="M115" s="74">
        <v>10.81697</v>
      </c>
      <c r="N115" s="74">
        <v>15.682074999999999</v>
      </c>
      <c r="O115" s="74">
        <v>27.860775</v>
      </c>
      <c r="P115" s="74">
        <v>59.867561000000002</v>
      </c>
      <c r="Q115" s="74">
        <v>118.67923</v>
      </c>
      <c r="R115" s="74">
        <v>278.28687000000002</v>
      </c>
      <c r="S115" s="74">
        <v>593.56451000000004</v>
      </c>
      <c r="T115" s="74">
        <v>1603.8588</v>
      </c>
      <c r="U115" s="74">
        <v>44.769010999999999</v>
      </c>
      <c r="V115" s="74">
        <v>49.646678000000001</v>
      </c>
      <c r="X115" s="90">
        <v>2008</v>
      </c>
      <c r="Y115" s="74">
        <v>0.89174109999999995</v>
      </c>
      <c r="Z115" s="74">
        <v>0.15360699999999999</v>
      </c>
      <c r="AA115" s="74">
        <v>0.297259</v>
      </c>
      <c r="AB115" s="74">
        <v>0</v>
      </c>
      <c r="AC115" s="74">
        <v>0.26902510000000002</v>
      </c>
      <c r="AD115" s="74">
        <v>0.54027700000000001</v>
      </c>
      <c r="AE115" s="74">
        <v>1.5061519000000001</v>
      </c>
      <c r="AF115" s="74">
        <v>2.2477298000000001</v>
      </c>
      <c r="AG115" s="74">
        <v>4.6371681000000002</v>
      </c>
      <c r="AH115" s="74">
        <v>5.2847378000000003</v>
      </c>
      <c r="AI115" s="74">
        <v>6.3878716000000004</v>
      </c>
      <c r="AJ115" s="74">
        <v>11.140733000000001</v>
      </c>
      <c r="AK115" s="74">
        <v>22.234655</v>
      </c>
      <c r="AL115" s="74">
        <v>37.957684</v>
      </c>
      <c r="AM115" s="74">
        <v>86.710130000000007</v>
      </c>
      <c r="AN115" s="74">
        <v>237.64949999999999</v>
      </c>
      <c r="AO115" s="74">
        <v>578.93510000000003</v>
      </c>
      <c r="AP115" s="74">
        <v>1834.0744999999999</v>
      </c>
      <c r="AQ115" s="74">
        <v>67.864525999999998</v>
      </c>
      <c r="AR115" s="74">
        <v>48.550131999999998</v>
      </c>
      <c r="AT115" s="90">
        <v>2008</v>
      </c>
      <c r="AU115" s="74">
        <v>0.93992229999999999</v>
      </c>
      <c r="AV115" s="74">
        <v>0.14984829999999999</v>
      </c>
      <c r="AW115" s="74">
        <v>0.1446006</v>
      </c>
      <c r="AX115" s="74">
        <v>0.34539639999999999</v>
      </c>
      <c r="AY115" s="74">
        <v>0.26206099999999999</v>
      </c>
      <c r="AZ115" s="74">
        <v>0.93332839999999995</v>
      </c>
      <c r="BA115" s="74">
        <v>1.851415</v>
      </c>
      <c r="BB115" s="74">
        <v>2.4535200000000001</v>
      </c>
      <c r="BC115" s="74">
        <v>4.8018919000000002</v>
      </c>
      <c r="BD115" s="74">
        <v>6.1125369999999997</v>
      </c>
      <c r="BE115" s="74">
        <v>8.5848270000000007</v>
      </c>
      <c r="BF115" s="74">
        <v>13.400651999999999</v>
      </c>
      <c r="BG115" s="74">
        <v>25.053349999999998</v>
      </c>
      <c r="BH115" s="74">
        <v>48.841819999999998</v>
      </c>
      <c r="BI115" s="74">
        <v>102.14675</v>
      </c>
      <c r="BJ115" s="74">
        <v>256.339</v>
      </c>
      <c r="BK115" s="74">
        <v>585.05808000000002</v>
      </c>
      <c r="BL115" s="74">
        <v>1757.4512999999999</v>
      </c>
      <c r="BM115" s="74">
        <v>56.373890000000003</v>
      </c>
      <c r="BN115" s="74">
        <v>49.538370999999998</v>
      </c>
      <c r="BP115" s="90">
        <v>2008</v>
      </c>
    </row>
    <row r="116" spans="2:68">
      <c r="B116" s="90">
        <v>2009</v>
      </c>
      <c r="C116" s="74">
        <v>1.0929424999999999</v>
      </c>
      <c r="D116" s="74">
        <v>0</v>
      </c>
      <c r="E116" s="74">
        <v>0.1405274</v>
      </c>
      <c r="F116" s="74">
        <v>0.66538730000000001</v>
      </c>
      <c r="G116" s="74">
        <v>0.12290719999999999</v>
      </c>
      <c r="H116" s="74">
        <v>0.87356520000000004</v>
      </c>
      <c r="I116" s="74">
        <v>1.3544464000000001</v>
      </c>
      <c r="J116" s="74">
        <v>2.3861222999999998</v>
      </c>
      <c r="K116" s="74">
        <v>3.0648278000000002</v>
      </c>
      <c r="L116" s="74">
        <v>7.1388242000000002</v>
      </c>
      <c r="M116" s="74">
        <v>13.396943</v>
      </c>
      <c r="N116" s="74">
        <v>17.83351</v>
      </c>
      <c r="O116" s="74">
        <v>25.539345999999998</v>
      </c>
      <c r="P116" s="74">
        <v>50.188321999999999</v>
      </c>
      <c r="Q116" s="74">
        <v>114.06314</v>
      </c>
      <c r="R116" s="74">
        <v>260.15784000000002</v>
      </c>
      <c r="S116" s="74">
        <v>543.19596000000001</v>
      </c>
      <c r="T116" s="74">
        <v>1445.8860999999999</v>
      </c>
      <c r="U116" s="74">
        <v>41.774695000000001</v>
      </c>
      <c r="V116" s="74">
        <v>45.589356000000002</v>
      </c>
      <c r="X116" s="90">
        <v>2009</v>
      </c>
      <c r="Y116" s="74">
        <v>0.28830280000000003</v>
      </c>
      <c r="Z116" s="74">
        <v>0.15241250000000001</v>
      </c>
      <c r="AA116" s="74">
        <v>0.14822479999999999</v>
      </c>
      <c r="AB116" s="74">
        <v>0.28129549999999998</v>
      </c>
      <c r="AC116" s="74">
        <v>0.26050010000000001</v>
      </c>
      <c r="AD116" s="74">
        <v>0.51546720000000001</v>
      </c>
      <c r="AE116" s="74">
        <v>1.4903776</v>
      </c>
      <c r="AF116" s="74">
        <v>0.86632699999999996</v>
      </c>
      <c r="AG116" s="74">
        <v>2.3634050000000002</v>
      </c>
      <c r="AH116" s="74">
        <v>4.7194178999999998</v>
      </c>
      <c r="AI116" s="74">
        <v>8.3221793000000002</v>
      </c>
      <c r="AJ116" s="74">
        <v>11.11238</v>
      </c>
      <c r="AK116" s="74">
        <v>20.587451999999999</v>
      </c>
      <c r="AL116" s="74">
        <v>29.162953999999999</v>
      </c>
      <c r="AM116" s="74">
        <v>81.276236999999995</v>
      </c>
      <c r="AN116" s="74">
        <v>202.01608999999999</v>
      </c>
      <c r="AO116" s="74">
        <v>504.35099000000002</v>
      </c>
      <c r="AP116" s="74">
        <v>1682.8951</v>
      </c>
      <c r="AQ116" s="74">
        <v>61.556227</v>
      </c>
      <c r="AR116" s="74">
        <v>43.480524000000003</v>
      </c>
      <c r="AT116" s="90">
        <v>2009</v>
      </c>
      <c r="AU116" s="74">
        <v>0.70141770000000003</v>
      </c>
      <c r="AV116" s="74">
        <v>7.4288699999999999E-2</v>
      </c>
      <c r="AW116" s="74">
        <v>0.1442735</v>
      </c>
      <c r="AX116" s="74">
        <v>0.47865279999999999</v>
      </c>
      <c r="AY116" s="74">
        <v>0.18970819999999999</v>
      </c>
      <c r="AZ116" s="74">
        <v>0.69739030000000002</v>
      </c>
      <c r="BA116" s="74">
        <v>1.4224009</v>
      </c>
      <c r="BB116" s="74">
        <v>1.6206647000000001</v>
      </c>
      <c r="BC116" s="74">
        <v>2.7115271999999999</v>
      </c>
      <c r="BD116" s="74">
        <v>5.9185682000000002</v>
      </c>
      <c r="BE116" s="74">
        <v>10.838539000000001</v>
      </c>
      <c r="BF116" s="74">
        <v>14.450283000000001</v>
      </c>
      <c r="BG116" s="74">
        <v>23.066555999999999</v>
      </c>
      <c r="BH116" s="74">
        <v>39.613657000000003</v>
      </c>
      <c r="BI116" s="74">
        <v>97.163302000000002</v>
      </c>
      <c r="BJ116" s="74">
        <v>228.83127999999999</v>
      </c>
      <c r="BK116" s="74">
        <v>520.75192000000004</v>
      </c>
      <c r="BL116" s="74">
        <v>1603.0785000000001</v>
      </c>
      <c r="BM116" s="74">
        <v>51.706524999999999</v>
      </c>
      <c r="BN116" s="74">
        <v>44.930169999999997</v>
      </c>
      <c r="BP116" s="90">
        <v>2009</v>
      </c>
    </row>
    <row r="117" spans="2:68">
      <c r="B117" s="90">
        <v>2010</v>
      </c>
      <c r="C117" s="74">
        <v>0.40197129999999998</v>
      </c>
      <c r="D117" s="74">
        <v>0</v>
      </c>
      <c r="E117" s="74">
        <v>0</v>
      </c>
      <c r="F117" s="74">
        <v>0.40036250000000001</v>
      </c>
      <c r="G117" s="74">
        <v>0.48539680000000002</v>
      </c>
      <c r="H117" s="74">
        <v>1.0891017999999999</v>
      </c>
      <c r="I117" s="74">
        <v>1.2006787999999999</v>
      </c>
      <c r="J117" s="74">
        <v>2.5179181000000002</v>
      </c>
      <c r="K117" s="74">
        <v>3.9326004999999999</v>
      </c>
      <c r="L117" s="74">
        <v>5.0612082000000003</v>
      </c>
      <c r="M117" s="74">
        <v>8.4282781</v>
      </c>
      <c r="N117" s="74">
        <v>14.180527</v>
      </c>
      <c r="O117" s="74">
        <v>25.124029</v>
      </c>
      <c r="P117" s="74">
        <v>50.527324</v>
      </c>
      <c r="Q117" s="74">
        <v>109.87414</v>
      </c>
      <c r="R117" s="74">
        <v>219.89021</v>
      </c>
      <c r="S117" s="74">
        <v>530.23919999999998</v>
      </c>
      <c r="T117" s="74">
        <v>1336.7887000000001</v>
      </c>
      <c r="U117" s="74">
        <v>39.488208999999998</v>
      </c>
      <c r="V117" s="74">
        <v>42.020363000000003</v>
      </c>
      <c r="X117" s="90">
        <v>2010</v>
      </c>
      <c r="Y117" s="74">
        <v>0.56521920000000003</v>
      </c>
      <c r="Z117" s="74">
        <v>0.3019907</v>
      </c>
      <c r="AA117" s="74">
        <v>0.14826130000000001</v>
      </c>
      <c r="AB117" s="74">
        <v>0.14070099999999999</v>
      </c>
      <c r="AC117" s="74">
        <v>0.25608649999999999</v>
      </c>
      <c r="AD117" s="74">
        <v>0.74916939999999999</v>
      </c>
      <c r="AE117" s="74">
        <v>1.0686315</v>
      </c>
      <c r="AF117" s="74">
        <v>2.1085558999999998</v>
      </c>
      <c r="AG117" s="74">
        <v>4.6496729999999999</v>
      </c>
      <c r="AH117" s="74">
        <v>6.1205987000000004</v>
      </c>
      <c r="AI117" s="74">
        <v>8.5501521</v>
      </c>
      <c r="AJ117" s="74">
        <v>10.763674999999999</v>
      </c>
      <c r="AK117" s="74">
        <v>17.745159000000001</v>
      </c>
      <c r="AL117" s="74">
        <v>38.280316999999997</v>
      </c>
      <c r="AM117" s="74">
        <v>81.194023000000001</v>
      </c>
      <c r="AN117" s="74">
        <v>190.17379</v>
      </c>
      <c r="AO117" s="74">
        <v>470.37139000000002</v>
      </c>
      <c r="AP117" s="74">
        <v>1683.8554999999999</v>
      </c>
      <c r="AQ117" s="74">
        <v>62.084691999999997</v>
      </c>
      <c r="AR117" s="74">
        <v>43.165221000000003</v>
      </c>
      <c r="AT117" s="90">
        <v>2010</v>
      </c>
      <c r="AU117" s="74">
        <v>0.48142659999999998</v>
      </c>
      <c r="AV117" s="74">
        <v>0.14703910000000001</v>
      </c>
      <c r="AW117" s="74">
        <v>7.2228000000000001E-2</v>
      </c>
      <c r="AX117" s="74">
        <v>0.27396359999999997</v>
      </c>
      <c r="AY117" s="74">
        <v>0.37381920000000002</v>
      </c>
      <c r="AZ117" s="74">
        <v>0.92179719999999998</v>
      </c>
      <c r="BA117" s="74">
        <v>1.1346972</v>
      </c>
      <c r="BB117" s="74">
        <v>2.3117111000000001</v>
      </c>
      <c r="BC117" s="74">
        <v>4.2937944000000003</v>
      </c>
      <c r="BD117" s="74">
        <v>5.5955605999999998</v>
      </c>
      <c r="BE117" s="74">
        <v>8.4897606000000003</v>
      </c>
      <c r="BF117" s="74">
        <v>12.457935000000001</v>
      </c>
      <c r="BG117" s="74">
        <v>21.433643</v>
      </c>
      <c r="BH117" s="74">
        <v>44.363961000000003</v>
      </c>
      <c r="BI117" s="74">
        <v>95.191616999999994</v>
      </c>
      <c r="BJ117" s="74">
        <v>203.88936000000001</v>
      </c>
      <c r="BK117" s="74">
        <v>495.89915999999999</v>
      </c>
      <c r="BL117" s="74">
        <v>1565.7253000000001</v>
      </c>
      <c r="BM117" s="74">
        <v>50.835726000000001</v>
      </c>
      <c r="BN117" s="74">
        <v>43.231363000000002</v>
      </c>
      <c r="BP117" s="90">
        <v>2010</v>
      </c>
    </row>
    <row r="118" spans="2:68">
      <c r="B118" s="90">
        <v>2011</v>
      </c>
      <c r="C118" s="74">
        <v>0.26719140000000002</v>
      </c>
      <c r="D118" s="74">
        <v>0.14040900000000001</v>
      </c>
      <c r="E118" s="74">
        <v>0.14053959999999999</v>
      </c>
      <c r="F118" s="74">
        <v>0.26788139999999999</v>
      </c>
      <c r="G118" s="74">
        <v>0.48574929999999999</v>
      </c>
      <c r="H118" s="74">
        <v>0.71336509999999997</v>
      </c>
      <c r="I118" s="74">
        <v>0.6500167</v>
      </c>
      <c r="J118" s="74">
        <v>2.0455022</v>
      </c>
      <c r="K118" s="74">
        <v>3.6860596000000001</v>
      </c>
      <c r="L118" s="74">
        <v>6.1506489999999996</v>
      </c>
      <c r="M118" s="74">
        <v>9.0586201000000006</v>
      </c>
      <c r="N118" s="74">
        <v>15.859374000000001</v>
      </c>
      <c r="O118" s="74">
        <v>27.814226999999999</v>
      </c>
      <c r="P118" s="74">
        <v>40.906435999999999</v>
      </c>
      <c r="Q118" s="74">
        <v>104.39524</v>
      </c>
      <c r="R118" s="74">
        <v>236.44504000000001</v>
      </c>
      <c r="S118" s="74">
        <v>494.30137000000002</v>
      </c>
      <c r="T118" s="74">
        <v>1329.5463</v>
      </c>
      <c r="U118" s="74">
        <v>39.790492</v>
      </c>
      <c r="V118" s="74">
        <v>41.43206</v>
      </c>
      <c r="X118" s="90">
        <v>2011</v>
      </c>
      <c r="Y118" s="74">
        <v>0.2818541</v>
      </c>
      <c r="Z118" s="74">
        <v>0</v>
      </c>
      <c r="AA118" s="74">
        <v>0.14785860000000001</v>
      </c>
      <c r="AB118" s="74">
        <v>0.42441220000000002</v>
      </c>
      <c r="AC118" s="74">
        <v>0.38061739999999999</v>
      </c>
      <c r="AD118" s="74">
        <v>0.4895446</v>
      </c>
      <c r="AE118" s="74">
        <v>1.303866</v>
      </c>
      <c r="AF118" s="74">
        <v>1.1367856000000001</v>
      </c>
      <c r="AG118" s="74">
        <v>2.9981412000000001</v>
      </c>
      <c r="AH118" s="74">
        <v>5.5291953999999999</v>
      </c>
      <c r="AI118" s="74">
        <v>10.603948000000001</v>
      </c>
      <c r="AJ118" s="74">
        <v>9.1998504000000008</v>
      </c>
      <c r="AK118" s="74">
        <v>16.590706999999998</v>
      </c>
      <c r="AL118" s="74">
        <v>29.166240999999999</v>
      </c>
      <c r="AM118" s="74">
        <v>76.139048000000003</v>
      </c>
      <c r="AN118" s="74">
        <v>180.04201</v>
      </c>
      <c r="AO118" s="74">
        <v>465.16215999999997</v>
      </c>
      <c r="AP118" s="74">
        <v>1639.4682</v>
      </c>
      <c r="AQ118" s="74">
        <v>60.783529000000001</v>
      </c>
      <c r="AR118" s="74">
        <v>41.465353</v>
      </c>
      <c r="AT118" s="90">
        <v>2011</v>
      </c>
      <c r="AU118" s="74">
        <v>0.27432699999999999</v>
      </c>
      <c r="AV118" s="74">
        <v>7.2065100000000007E-2</v>
      </c>
      <c r="AW118" s="74">
        <v>0.14410619999999999</v>
      </c>
      <c r="AX118" s="74">
        <v>0.34400700000000001</v>
      </c>
      <c r="AY118" s="74">
        <v>0.434334</v>
      </c>
      <c r="AZ118" s="74">
        <v>0.60307449999999996</v>
      </c>
      <c r="BA118" s="74">
        <v>0.97646010000000005</v>
      </c>
      <c r="BB118" s="74">
        <v>1.5884008999999999</v>
      </c>
      <c r="BC118" s="74">
        <v>3.3391210999999998</v>
      </c>
      <c r="BD118" s="74">
        <v>5.8371928999999998</v>
      </c>
      <c r="BE118" s="74">
        <v>9.8389424999999999</v>
      </c>
      <c r="BF118" s="74">
        <v>12.500064999999999</v>
      </c>
      <c r="BG118" s="74">
        <v>22.185970999999999</v>
      </c>
      <c r="BH118" s="74">
        <v>35.000942999999999</v>
      </c>
      <c r="BI118" s="74">
        <v>90.013206999999994</v>
      </c>
      <c r="BJ118" s="74">
        <v>206.14642000000001</v>
      </c>
      <c r="BK118" s="74">
        <v>477.66827999999998</v>
      </c>
      <c r="BL118" s="74">
        <v>1532.6791000000001</v>
      </c>
      <c r="BM118" s="74">
        <v>50.335667000000001</v>
      </c>
      <c r="BN118" s="74">
        <v>42.003847999999998</v>
      </c>
      <c r="BP118" s="90">
        <v>2011</v>
      </c>
    </row>
    <row r="119" spans="2:68">
      <c r="B119" s="90">
        <v>2012</v>
      </c>
      <c r="C119" s="74">
        <v>0.65170189999999995</v>
      </c>
      <c r="D119" s="74">
        <v>0</v>
      </c>
      <c r="E119" s="74">
        <v>0.28072069999999999</v>
      </c>
      <c r="F119" s="74">
        <v>0</v>
      </c>
      <c r="G119" s="74">
        <v>0.36094520000000002</v>
      </c>
      <c r="H119" s="74">
        <v>0.46510980000000002</v>
      </c>
      <c r="I119" s="74">
        <v>0.75189760000000005</v>
      </c>
      <c r="J119" s="74">
        <v>1.4174125</v>
      </c>
      <c r="K119" s="74">
        <v>3.8340095999999999</v>
      </c>
      <c r="L119" s="74">
        <v>5.2666228000000004</v>
      </c>
      <c r="M119" s="74">
        <v>12.866991000000001</v>
      </c>
      <c r="N119" s="74">
        <v>15.282557000000001</v>
      </c>
      <c r="O119" s="74">
        <v>24.294993999999999</v>
      </c>
      <c r="P119" s="74">
        <v>41.945070000000001</v>
      </c>
      <c r="Q119" s="74">
        <v>97.020995999999997</v>
      </c>
      <c r="R119" s="74">
        <v>192.70423</v>
      </c>
      <c r="S119" s="74">
        <v>473.56450999999998</v>
      </c>
      <c r="T119" s="74">
        <v>1224.1983</v>
      </c>
      <c r="U119" s="74">
        <v>37.549790999999999</v>
      </c>
      <c r="V119" s="74">
        <v>38.229396000000001</v>
      </c>
      <c r="X119" s="90">
        <v>2012</v>
      </c>
      <c r="Y119" s="74">
        <v>0.27492620000000001</v>
      </c>
      <c r="Z119" s="74">
        <v>0.14488989999999999</v>
      </c>
      <c r="AA119" s="74">
        <v>0.14760999999999999</v>
      </c>
      <c r="AB119" s="74">
        <v>0.42214040000000003</v>
      </c>
      <c r="AC119" s="74">
        <v>0</v>
      </c>
      <c r="AD119" s="74">
        <v>0.47689670000000001</v>
      </c>
      <c r="AE119" s="74">
        <v>1.1364885</v>
      </c>
      <c r="AF119" s="74">
        <v>2.4327131</v>
      </c>
      <c r="AG119" s="74">
        <v>4.7235053999999996</v>
      </c>
      <c r="AH119" s="74">
        <v>5.6829263000000001</v>
      </c>
      <c r="AI119" s="74">
        <v>7.2768382000000003</v>
      </c>
      <c r="AJ119" s="74">
        <v>11.0189</v>
      </c>
      <c r="AK119" s="74">
        <v>15.246746</v>
      </c>
      <c r="AL119" s="74">
        <v>32.670206</v>
      </c>
      <c r="AM119" s="74">
        <v>66.848223000000004</v>
      </c>
      <c r="AN119" s="74">
        <v>181.31622999999999</v>
      </c>
      <c r="AO119" s="74">
        <v>441.96093999999999</v>
      </c>
      <c r="AP119" s="74">
        <v>1497.3125</v>
      </c>
      <c r="AQ119" s="74">
        <v>57.239244999999997</v>
      </c>
      <c r="AR119" s="74">
        <v>39.007334999999998</v>
      </c>
      <c r="AT119" s="90">
        <v>2012</v>
      </c>
      <c r="AU119" s="74">
        <v>0.46832449999999998</v>
      </c>
      <c r="AV119" s="74">
        <v>7.0452799999999996E-2</v>
      </c>
      <c r="AW119" s="74">
        <v>0.2158408</v>
      </c>
      <c r="AX119" s="74">
        <v>0.2054367</v>
      </c>
      <c r="AY119" s="74">
        <v>0.1841872</v>
      </c>
      <c r="AZ119" s="74">
        <v>0.4709295</v>
      </c>
      <c r="BA119" s="74">
        <v>0.94345909999999999</v>
      </c>
      <c r="BB119" s="74">
        <v>1.9266795999999999</v>
      </c>
      <c r="BC119" s="74">
        <v>4.2834126000000001</v>
      </c>
      <c r="BD119" s="74">
        <v>5.4767761999999998</v>
      </c>
      <c r="BE119" s="74">
        <v>10.043113</v>
      </c>
      <c r="BF119" s="74">
        <v>13.126101999999999</v>
      </c>
      <c r="BG119" s="74">
        <v>19.743755</v>
      </c>
      <c r="BH119" s="74">
        <v>37.278494000000002</v>
      </c>
      <c r="BI119" s="74">
        <v>81.646069999999995</v>
      </c>
      <c r="BJ119" s="74">
        <v>186.62916999999999</v>
      </c>
      <c r="BK119" s="74">
        <v>455.63511</v>
      </c>
      <c r="BL119" s="74">
        <v>1401.8191999999999</v>
      </c>
      <c r="BM119" s="74">
        <v>47.441074</v>
      </c>
      <c r="BN119" s="74">
        <v>39.118889000000003</v>
      </c>
      <c r="BP119" s="90">
        <v>2012</v>
      </c>
    </row>
    <row r="120" spans="2:68">
      <c r="B120" s="90">
        <v>2013</v>
      </c>
      <c r="C120" s="74">
        <v>0.25547999999999998</v>
      </c>
      <c r="D120" s="74">
        <v>0.13340089999999999</v>
      </c>
      <c r="E120" s="74">
        <v>0</v>
      </c>
      <c r="F120" s="74">
        <v>0.2658295</v>
      </c>
      <c r="G120" s="74">
        <v>0.23823420000000001</v>
      </c>
      <c r="H120" s="74">
        <v>0</v>
      </c>
      <c r="I120" s="74">
        <v>1.0841414</v>
      </c>
      <c r="J120" s="74">
        <v>1.4183519</v>
      </c>
      <c r="K120" s="74">
        <v>4.1455275</v>
      </c>
      <c r="L120" s="74">
        <v>5.1488206999999999</v>
      </c>
      <c r="M120" s="74">
        <v>7.9724909999999998</v>
      </c>
      <c r="N120" s="74">
        <v>12.705831</v>
      </c>
      <c r="O120" s="74">
        <v>21.460239000000001</v>
      </c>
      <c r="P120" s="74">
        <v>45.267665999999998</v>
      </c>
      <c r="Q120" s="74">
        <v>87.033799000000002</v>
      </c>
      <c r="R120" s="74">
        <v>189.0147</v>
      </c>
      <c r="S120" s="74">
        <v>434.90134999999998</v>
      </c>
      <c r="T120" s="74">
        <v>1196.5844999999999</v>
      </c>
      <c r="U120" s="74">
        <v>36.363115000000001</v>
      </c>
      <c r="V120" s="74">
        <v>36.283394999999999</v>
      </c>
      <c r="X120" s="90">
        <v>2013</v>
      </c>
      <c r="Y120" s="74">
        <v>0.26971079999999997</v>
      </c>
      <c r="Z120" s="74">
        <v>0.14104050000000001</v>
      </c>
      <c r="AA120" s="74">
        <v>0</v>
      </c>
      <c r="AB120" s="74">
        <v>0.28012769999999998</v>
      </c>
      <c r="AC120" s="74">
        <v>0</v>
      </c>
      <c r="AD120" s="74">
        <v>0.34991539999999999</v>
      </c>
      <c r="AE120" s="74">
        <v>0.97275670000000003</v>
      </c>
      <c r="AF120" s="74">
        <v>1.2865774000000001</v>
      </c>
      <c r="AG120" s="74">
        <v>2.8598460999999999</v>
      </c>
      <c r="AH120" s="74">
        <v>6.3303894999999999</v>
      </c>
      <c r="AI120" s="74">
        <v>8.3101395</v>
      </c>
      <c r="AJ120" s="74">
        <v>9.6524547999999992</v>
      </c>
      <c r="AK120" s="74">
        <v>16.084237000000002</v>
      </c>
      <c r="AL120" s="74">
        <v>27.999388</v>
      </c>
      <c r="AM120" s="74">
        <v>62.324711999999998</v>
      </c>
      <c r="AN120" s="74">
        <v>164.12728999999999</v>
      </c>
      <c r="AO120" s="74">
        <v>428.83625000000001</v>
      </c>
      <c r="AP120" s="74">
        <v>1439.5958000000001</v>
      </c>
      <c r="AQ120" s="74">
        <v>54.947684000000002</v>
      </c>
      <c r="AR120" s="74">
        <v>37.029353</v>
      </c>
      <c r="AT120" s="90">
        <v>2013</v>
      </c>
      <c r="AU120" s="74">
        <v>0.26240259999999999</v>
      </c>
      <c r="AV120" s="74">
        <v>0.1371144</v>
      </c>
      <c r="AW120" s="74">
        <v>0</v>
      </c>
      <c r="AX120" s="74">
        <v>0.27279140000000002</v>
      </c>
      <c r="AY120" s="74">
        <v>0.1215316</v>
      </c>
      <c r="AZ120" s="74">
        <v>0.17320379999999999</v>
      </c>
      <c r="BA120" s="74">
        <v>1.0287101000000001</v>
      </c>
      <c r="BB120" s="74">
        <v>1.3523921999999999</v>
      </c>
      <c r="BC120" s="74">
        <v>3.4953088000000001</v>
      </c>
      <c r="BD120" s="74">
        <v>5.7460044000000003</v>
      </c>
      <c r="BE120" s="74">
        <v>8.1431751000000006</v>
      </c>
      <c r="BF120" s="74">
        <v>11.157427999999999</v>
      </c>
      <c r="BG120" s="74">
        <v>18.744444000000001</v>
      </c>
      <c r="BH120" s="74">
        <v>36.585050000000003</v>
      </c>
      <c r="BI120" s="74">
        <v>74.418413999999999</v>
      </c>
      <c r="BJ120" s="74">
        <v>175.81386000000001</v>
      </c>
      <c r="BK120" s="74">
        <v>431.47863000000001</v>
      </c>
      <c r="BL120" s="74">
        <v>1353.2591</v>
      </c>
      <c r="BM120" s="74">
        <v>45.701923999999998</v>
      </c>
      <c r="BN120" s="74">
        <v>37.097422999999999</v>
      </c>
      <c r="BP120" s="90">
        <v>2013</v>
      </c>
    </row>
    <row r="121" spans="2:68">
      <c r="B121" s="90">
        <v>2014</v>
      </c>
      <c r="C121" s="74">
        <v>0.126389</v>
      </c>
      <c r="D121" s="74">
        <v>0</v>
      </c>
      <c r="E121" s="74">
        <v>0.1390941</v>
      </c>
      <c r="F121" s="74">
        <v>0.1325576</v>
      </c>
      <c r="G121" s="74">
        <v>0.11789910000000001</v>
      </c>
      <c r="H121" s="74">
        <v>0.113299</v>
      </c>
      <c r="I121" s="74">
        <v>0.46835559999999998</v>
      </c>
      <c r="J121" s="74">
        <v>2.4468833000000001</v>
      </c>
      <c r="K121" s="74">
        <v>3.0392920000000001</v>
      </c>
      <c r="L121" s="74">
        <v>6.7201643999999998</v>
      </c>
      <c r="M121" s="74">
        <v>8.1687481999999996</v>
      </c>
      <c r="N121" s="74">
        <v>15.191470000000001</v>
      </c>
      <c r="O121" s="74">
        <v>23.158571999999999</v>
      </c>
      <c r="P121" s="74">
        <v>39.969177000000002</v>
      </c>
      <c r="Q121" s="74">
        <v>84.559911999999997</v>
      </c>
      <c r="R121" s="74">
        <v>199.86048</v>
      </c>
      <c r="S121" s="74">
        <v>417.87058999999999</v>
      </c>
      <c r="T121" s="74">
        <v>1159.6538</v>
      </c>
      <c r="U121" s="74">
        <v>36.596175000000002</v>
      </c>
      <c r="V121" s="74">
        <v>35.766976999999997</v>
      </c>
      <c r="X121" s="90">
        <v>2014</v>
      </c>
      <c r="Y121" s="74">
        <v>0</v>
      </c>
      <c r="Z121" s="74">
        <v>0.1374002</v>
      </c>
      <c r="AA121" s="74">
        <v>0.14650879999999999</v>
      </c>
      <c r="AB121" s="74">
        <v>0.41880719999999999</v>
      </c>
      <c r="AC121" s="74">
        <v>0</v>
      </c>
      <c r="AD121" s="74">
        <v>0.11447350000000001</v>
      </c>
      <c r="AE121" s="74">
        <v>0.70546989999999998</v>
      </c>
      <c r="AF121" s="74">
        <v>1.4128810999999999</v>
      </c>
      <c r="AG121" s="74">
        <v>2.9726976000000001</v>
      </c>
      <c r="AH121" s="74">
        <v>5.5058464000000003</v>
      </c>
      <c r="AI121" s="74">
        <v>7.8441096999999997</v>
      </c>
      <c r="AJ121" s="74">
        <v>12.644825000000001</v>
      </c>
      <c r="AK121" s="74">
        <v>15.279315</v>
      </c>
      <c r="AL121" s="74">
        <v>30.034192999999998</v>
      </c>
      <c r="AM121" s="74">
        <v>61.094113999999998</v>
      </c>
      <c r="AN121" s="74">
        <v>161.20015000000001</v>
      </c>
      <c r="AO121" s="74">
        <v>399.25812000000002</v>
      </c>
      <c r="AP121" s="74">
        <v>1443.3742999999999</v>
      </c>
      <c r="AQ121" s="74">
        <v>54.836632999999999</v>
      </c>
      <c r="AR121" s="74">
        <v>36.546211999999997</v>
      </c>
      <c r="AT121" s="90">
        <v>2014</v>
      </c>
      <c r="AU121" s="74">
        <v>6.4874799999999996E-2</v>
      </c>
      <c r="AV121" s="74">
        <v>6.6809199999999999E-2</v>
      </c>
      <c r="AW121" s="74">
        <v>0.1427052</v>
      </c>
      <c r="AX121" s="74">
        <v>0.27197769999999999</v>
      </c>
      <c r="AY121" s="74">
        <v>6.0181800000000001E-2</v>
      </c>
      <c r="AZ121" s="74">
        <v>0.1138832</v>
      </c>
      <c r="BA121" s="74">
        <v>0.5866654</v>
      </c>
      <c r="BB121" s="74">
        <v>1.9291997000000001</v>
      </c>
      <c r="BC121" s="74">
        <v>3.0056259000000001</v>
      </c>
      <c r="BD121" s="74">
        <v>6.1043003999999996</v>
      </c>
      <c r="BE121" s="74">
        <v>8.0044363999999995</v>
      </c>
      <c r="BF121" s="74">
        <v>13.898472</v>
      </c>
      <c r="BG121" s="74">
        <v>19.157845999999999</v>
      </c>
      <c r="BH121" s="74">
        <v>34.969413000000003</v>
      </c>
      <c r="BI121" s="74">
        <v>72.578922000000006</v>
      </c>
      <c r="BJ121" s="74">
        <v>179.41050999999999</v>
      </c>
      <c r="BK121" s="74">
        <v>407.42995000000002</v>
      </c>
      <c r="BL121" s="74">
        <v>1341.0138999999999</v>
      </c>
      <c r="BM121" s="74">
        <v>45.770760000000003</v>
      </c>
      <c r="BN121" s="74">
        <v>36.633073000000003</v>
      </c>
      <c r="BP121" s="90">
        <v>2014</v>
      </c>
    </row>
    <row r="122" spans="2:68">
      <c r="B122" s="90">
        <v>2015</v>
      </c>
      <c r="C122" s="74">
        <v>0.12546450000000001</v>
      </c>
      <c r="D122" s="74">
        <v>0.12679940000000001</v>
      </c>
      <c r="E122" s="74">
        <v>0</v>
      </c>
      <c r="F122" s="74">
        <v>0.13289090000000001</v>
      </c>
      <c r="G122" s="74">
        <v>0.35031420000000002</v>
      </c>
      <c r="H122" s="74">
        <v>0.11164880000000001</v>
      </c>
      <c r="I122" s="74">
        <v>0.80012159999999999</v>
      </c>
      <c r="J122" s="74">
        <v>1.4007082</v>
      </c>
      <c r="K122" s="74">
        <v>2.6853894999999999</v>
      </c>
      <c r="L122" s="74">
        <v>5.9920644000000003</v>
      </c>
      <c r="M122" s="74">
        <v>7.6661608000000001</v>
      </c>
      <c r="N122" s="74">
        <v>14.640855999999999</v>
      </c>
      <c r="O122" s="74">
        <v>24.027445</v>
      </c>
      <c r="P122" s="74">
        <v>41.693488000000002</v>
      </c>
      <c r="Q122" s="74">
        <v>84.560095000000004</v>
      </c>
      <c r="R122" s="74">
        <v>179.81388000000001</v>
      </c>
      <c r="S122" s="74">
        <v>418.06527</v>
      </c>
      <c r="T122" s="74">
        <v>1167.0797</v>
      </c>
      <c r="U122" s="74">
        <v>36.921951999999997</v>
      </c>
      <c r="V122" s="74">
        <v>35.251871000000001</v>
      </c>
      <c r="X122" s="90">
        <v>2015</v>
      </c>
      <c r="Y122" s="74">
        <v>0.13235759999999999</v>
      </c>
      <c r="Z122" s="74">
        <v>0</v>
      </c>
      <c r="AA122" s="74">
        <v>0</v>
      </c>
      <c r="AB122" s="74">
        <v>0</v>
      </c>
      <c r="AC122" s="74">
        <v>0.2439307</v>
      </c>
      <c r="AD122" s="74">
        <v>0.1123141</v>
      </c>
      <c r="AE122" s="74">
        <v>0.68381990000000004</v>
      </c>
      <c r="AF122" s="74">
        <v>1.2696139</v>
      </c>
      <c r="AG122" s="74">
        <v>2.1532079</v>
      </c>
      <c r="AH122" s="74">
        <v>3.9035544999999998</v>
      </c>
      <c r="AI122" s="74">
        <v>6.2000909000000002</v>
      </c>
      <c r="AJ122" s="74">
        <v>9.5200403999999992</v>
      </c>
      <c r="AK122" s="74">
        <v>18.203596000000001</v>
      </c>
      <c r="AL122" s="74">
        <v>27.265806000000001</v>
      </c>
      <c r="AM122" s="74">
        <v>60.824027000000001</v>
      </c>
      <c r="AN122" s="74">
        <v>155.21317999999999</v>
      </c>
      <c r="AO122" s="74">
        <v>384.70603999999997</v>
      </c>
      <c r="AP122" s="74">
        <v>1446.4945</v>
      </c>
      <c r="AQ122" s="74">
        <v>54.269385</v>
      </c>
      <c r="AR122" s="74">
        <v>35.715116000000002</v>
      </c>
      <c r="AT122" s="90">
        <v>2015</v>
      </c>
      <c r="AU122" s="74">
        <v>0.12881889999999999</v>
      </c>
      <c r="AV122" s="74">
        <v>6.5093100000000001E-2</v>
      </c>
      <c r="AW122" s="74">
        <v>0</v>
      </c>
      <c r="AX122" s="74">
        <v>6.8033899999999994E-2</v>
      </c>
      <c r="AY122" s="74">
        <v>0.29827969999999998</v>
      </c>
      <c r="AZ122" s="74">
        <v>0.1119805</v>
      </c>
      <c r="BA122" s="74">
        <v>0.74188589999999999</v>
      </c>
      <c r="BB122" s="74">
        <v>1.3350643</v>
      </c>
      <c r="BC122" s="74">
        <v>2.4166118000000001</v>
      </c>
      <c r="BD122" s="74">
        <v>4.9301139999999997</v>
      </c>
      <c r="BE122" s="74">
        <v>6.9234008999999999</v>
      </c>
      <c r="BF122" s="74">
        <v>12.036258</v>
      </c>
      <c r="BG122" s="74">
        <v>21.058132000000001</v>
      </c>
      <c r="BH122" s="74">
        <v>34.417782000000003</v>
      </c>
      <c r="BI122" s="74">
        <v>72.444081999999995</v>
      </c>
      <c r="BJ122" s="74">
        <v>166.84324000000001</v>
      </c>
      <c r="BK122" s="74">
        <v>399.43142</v>
      </c>
      <c r="BL122" s="74">
        <v>1344.0808999999999</v>
      </c>
      <c r="BM122" s="74">
        <v>45.654192000000002</v>
      </c>
      <c r="BN122" s="74">
        <v>35.925001999999999</v>
      </c>
      <c r="BP122" s="90">
        <v>2015</v>
      </c>
    </row>
    <row r="123" spans="2:68">
      <c r="B123" s="90">
        <v>2016</v>
      </c>
      <c r="C123" s="74">
        <v>0</v>
      </c>
      <c r="D123" s="74">
        <v>0.24868850000000001</v>
      </c>
      <c r="E123" s="74">
        <v>0</v>
      </c>
      <c r="F123" s="74">
        <v>0</v>
      </c>
      <c r="G123" s="74">
        <v>0.34683120000000001</v>
      </c>
      <c r="H123" s="74">
        <v>0.22032860000000001</v>
      </c>
      <c r="I123" s="74">
        <v>0.22419990000000001</v>
      </c>
      <c r="J123" s="74">
        <v>1.4965056999999999</v>
      </c>
      <c r="K123" s="74">
        <v>3.2192561</v>
      </c>
      <c r="L123" s="74">
        <v>6.8731321999999997</v>
      </c>
      <c r="M123" s="74">
        <v>10.881136</v>
      </c>
      <c r="N123" s="74">
        <v>16.166070999999999</v>
      </c>
      <c r="O123" s="74">
        <v>19.918882</v>
      </c>
      <c r="P123" s="74">
        <v>41.418410999999999</v>
      </c>
      <c r="Q123" s="74">
        <v>89.964083000000002</v>
      </c>
      <c r="R123" s="74">
        <v>185.62087</v>
      </c>
      <c r="S123" s="74">
        <v>390.11959999999999</v>
      </c>
      <c r="T123" s="74">
        <v>1022.6626</v>
      </c>
      <c r="U123" s="74">
        <v>35.491011999999998</v>
      </c>
      <c r="V123" s="74">
        <v>33.312513000000003</v>
      </c>
      <c r="X123" s="90">
        <v>2016</v>
      </c>
      <c r="Y123" s="74">
        <v>0.65296909999999997</v>
      </c>
      <c r="Z123" s="74">
        <v>0.1310509</v>
      </c>
      <c r="AA123" s="74">
        <v>0</v>
      </c>
      <c r="AB123" s="74">
        <v>0.27794029999999997</v>
      </c>
      <c r="AC123" s="74">
        <v>0.24122540000000001</v>
      </c>
      <c r="AD123" s="74">
        <v>0.110307</v>
      </c>
      <c r="AE123" s="74">
        <v>0.77603259999999996</v>
      </c>
      <c r="AF123" s="74">
        <v>2.1102441000000001</v>
      </c>
      <c r="AG123" s="74">
        <v>3.9065552000000001</v>
      </c>
      <c r="AH123" s="74">
        <v>4.7603818999999996</v>
      </c>
      <c r="AI123" s="74">
        <v>9.4184968999999992</v>
      </c>
      <c r="AJ123" s="74">
        <v>10.635795</v>
      </c>
      <c r="AK123" s="74">
        <v>15.435221</v>
      </c>
      <c r="AL123" s="74">
        <v>28.644138999999999</v>
      </c>
      <c r="AM123" s="74">
        <v>53.820957</v>
      </c>
      <c r="AN123" s="74">
        <v>148.96005</v>
      </c>
      <c r="AO123" s="74">
        <v>377.27483000000001</v>
      </c>
      <c r="AP123" s="74">
        <v>1317.5543</v>
      </c>
      <c r="AQ123" s="74">
        <v>51.214863999999999</v>
      </c>
      <c r="AR123" s="74">
        <v>33.962110000000003</v>
      </c>
      <c r="AT123" s="90">
        <v>2016</v>
      </c>
      <c r="AU123" s="74">
        <v>0.31773750000000001</v>
      </c>
      <c r="AV123" s="74">
        <v>0.19141430000000001</v>
      </c>
      <c r="AW123" s="74">
        <v>0</v>
      </c>
      <c r="AX123" s="74">
        <v>0.13557910000000001</v>
      </c>
      <c r="AY123" s="74">
        <v>0.29514649999999998</v>
      </c>
      <c r="AZ123" s="74">
        <v>0.16535340000000001</v>
      </c>
      <c r="BA123" s="74">
        <v>0.50164850000000005</v>
      </c>
      <c r="BB123" s="74">
        <v>1.8040862</v>
      </c>
      <c r="BC123" s="74">
        <v>3.5653340999999998</v>
      </c>
      <c r="BD123" s="74">
        <v>5.7946451999999997</v>
      </c>
      <c r="BE123" s="74">
        <v>10.139001</v>
      </c>
      <c r="BF123" s="74">
        <v>13.347652</v>
      </c>
      <c r="BG123" s="74">
        <v>17.625993000000001</v>
      </c>
      <c r="BH123" s="74">
        <v>34.951759000000003</v>
      </c>
      <c r="BI123" s="74">
        <v>71.557275000000004</v>
      </c>
      <c r="BJ123" s="74">
        <v>166.30834999999999</v>
      </c>
      <c r="BK123" s="74">
        <v>382.99022000000002</v>
      </c>
      <c r="BL123" s="74">
        <v>1208.0491999999999</v>
      </c>
      <c r="BM123" s="74">
        <v>43.413006000000003</v>
      </c>
      <c r="BN123" s="74">
        <v>34.096091000000001</v>
      </c>
      <c r="BP123" s="90">
        <v>2016</v>
      </c>
    </row>
    <row r="124" spans="2:68">
      <c r="B124" s="90">
        <v>2017</v>
      </c>
      <c r="C124" s="74">
        <v>0.1235975</v>
      </c>
      <c r="D124" s="74">
        <v>0</v>
      </c>
      <c r="E124" s="74">
        <v>0.26389849999999998</v>
      </c>
      <c r="F124" s="74">
        <v>0.26317829999999998</v>
      </c>
      <c r="G124" s="74">
        <v>0.3425686</v>
      </c>
      <c r="H124" s="74">
        <v>0.75767989999999996</v>
      </c>
      <c r="I124" s="74">
        <v>0.98884910000000004</v>
      </c>
      <c r="J124" s="74">
        <v>1.6911868999999999</v>
      </c>
      <c r="K124" s="74">
        <v>3.6339030999999999</v>
      </c>
      <c r="L124" s="74">
        <v>7.1652617999999997</v>
      </c>
      <c r="M124" s="74">
        <v>8.5885792999999993</v>
      </c>
      <c r="N124" s="74">
        <v>14.605212999999999</v>
      </c>
      <c r="O124" s="74">
        <v>20.021592999999999</v>
      </c>
      <c r="P124" s="74">
        <v>38.521129999999999</v>
      </c>
      <c r="Q124" s="74">
        <v>79.379773999999998</v>
      </c>
      <c r="R124" s="74">
        <v>177.03465</v>
      </c>
      <c r="S124" s="74">
        <v>359.57157000000001</v>
      </c>
      <c r="T124" s="74">
        <v>1075.152</v>
      </c>
      <c r="U124" s="74">
        <v>35.479542000000002</v>
      </c>
      <c r="V124" s="74">
        <v>32.791325000000001</v>
      </c>
      <c r="X124" s="90">
        <v>2017</v>
      </c>
      <c r="Y124" s="74">
        <v>0</v>
      </c>
      <c r="Z124" s="74">
        <v>0.1293417</v>
      </c>
      <c r="AA124" s="74">
        <v>0.13973579999999999</v>
      </c>
      <c r="AB124" s="74">
        <v>0</v>
      </c>
      <c r="AC124" s="74">
        <v>0.23848449999999999</v>
      </c>
      <c r="AD124" s="74">
        <v>0.1084502</v>
      </c>
      <c r="AE124" s="74">
        <v>0.8665737</v>
      </c>
      <c r="AF124" s="74">
        <v>1.5579198999999999</v>
      </c>
      <c r="AG124" s="74">
        <v>3.4706255000000001</v>
      </c>
      <c r="AH124" s="74">
        <v>6.0675496999999998</v>
      </c>
      <c r="AI124" s="74">
        <v>7.5538758000000001</v>
      </c>
      <c r="AJ124" s="74">
        <v>11.191825</v>
      </c>
      <c r="AK124" s="74">
        <v>10.394432</v>
      </c>
      <c r="AL124" s="74">
        <v>28.433931000000001</v>
      </c>
      <c r="AM124" s="74">
        <v>57.834645999999999</v>
      </c>
      <c r="AN124" s="74">
        <v>146.09245000000001</v>
      </c>
      <c r="AO124" s="74">
        <v>344.28129999999999</v>
      </c>
      <c r="AP124" s="74">
        <v>1219.5201999999999</v>
      </c>
      <c r="AQ124" s="74">
        <v>47.804735000000001</v>
      </c>
      <c r="AR124" s="74">
        <v>31.769618000000001</v>
      </c>
      <c r="AT124" s="90">
        <v>2017</v>
      </c>
      <c r="AU124" s="74">
        <v>6.3509399999999994E-2</v>
      </c>
      <c r="AV124" s="74">
        <v>6.2969800000000006E-2</v>
      </c>
      <c r="AW124" s="74">
        <v>0.20359650000000001</v>
      </c>
      <c r="AX124" s="74">
        <v>0.1349918</v>
      </c>
      <c r="AY124" s="74">
        <v>0.291653</v>
      </c>
      <c r="AZ124" s="74">
        <v>0.43337999999999999</v>
      </c>
      <c r="BA124" s="74">
        <v>0.92727689999999996</v>
      </c>
      <c r="BB124" s="74">
        <v>1.6242878000000001</v>
      </c>
      <c r="BC124" s="74">
        <v>3.5518201</v>
      </c>
      <c r="BD124" s="74">
        <v>6.6060686000000004</v>
      </c>
      <c r="BE124" s="74">
        <v>8.0630740000000003</v>
      </c>
      <c r="BF124" s="74">
        <v>12.865745</v>
      </c>
      <c r="BG124" s="74">
        <v>15.086047000000001</v>
      </c>
      <c r="BH124" s="74">
        <v>33.385796999999997</v>
      </c>
      <c r="BI124" s="74">
        <v>68.408024999999995</v>
      </c>
      <c r="BJ124" s="74">
        <v>160.80453</v>
      </c>
      <c r="BK124" s="74">
        <v>351.12509</v>
      </c>
      <c r="BL124" s="74">
        <v>1165.3529000000001</v>
      </c>
      <c r="BM124" s="74">
        <v>41.688687000000002</v>
      </c>
      <c r="BN124" s="74">
        <v>32.475152999999999</v>
      </c>
      <c r="BP124" s="90">
        <v>2017</v>
      </c>
    </row>
    <row r="125" spans="2:68">
      <c r="B125" s="90">
        <v>2018</v>
      </c>
      <c r="C125" s="74">
        <v>0.24878130000000001</v>
      </c>
      <c r="D125" s="74">
        <v>0</v>
      </c>
      <c r="E125" s="74">
        <v>0</v>
      </c>
      <c r="F125" s="74">
        <v>0.52313229999999999</v>
      </c>
      <c r="G125" s="74">
        <v>0.33857599999999999</v>
      </c>
      <c r="H125" s="74">
        <v>0.31999450000000002</v>
      </c>
      <c r="I125" s="74">
        <v>0.86714380000000002</v>
      </c>
      <c r="J125" s="74">
        <v>2.5626688999999998</v>
      </c>
      <c r="K125" s="74">
        <v>3.5320757</v>
      </c>
      <c r="L125" s="74">
        <v>5.5814066000000002</v>
      </c>
      <c r="M125" s="74">
        <v>8.7550340999999996</v>
      </c>
      <c r="N125" s="74">
        <v>14.352159</v>
      </c>
      <c r="O125" s="74">
        <v>22.837299999999999</v>
      </c>
      <c r="P125" s="74">
        <v>42.023001000000001</v>
      </c>
      <c r="Q125" s="74">
        <v>78.001243000000002</v>
      </c>
      <c r="R125" s="74">
        <v>164.36100999999999</v>
      </c>
      <c r="S125" s="74">
        <v>353.51891000000001</v>
      </c>
      <c r="T125" s="74">
        <v>959.30124999999998</v>
      </c>
      <c r="U125" s="74">
        <v>33.942518</v>
      </c>
      <c r="V125" s="74">
        <v>30.876750000000001</v>
      </c>
      <c r="X125" s="90">
        <v>2018</v>
      </c>
      <c r="Y125" s="74">
        <v>0.13161200000000001</v>
      </c>
      <c r="Z125" s="74">
        <v>0.12808120000000001</v>
      </c>
      <c r="AA125" s="74">
        <v>0.27156419999999998</v>
      </c>
      <c r="AB125" s="74">
        <v>0.27632129999999999</v>
      </c>
      <c r="AC125" s="74">
        <v>0</v>
      </c>
      <c r="AD125" s="74">
        <v>0.21426999999999999</v>
      </c>
      <c r="AE125" s="74">
        <v>0.95948009999999995</v>
      </c>
      <c r="AF125" s="74">
        <v>1.268146</v>
      </c>
      <c r="AG125" s="74">
        <v>2.2433204999999998</v>
      </c>
      <c r="AH125" s="74">
        <v>4.9314239000000004</v>
      </c>
      <c r="AI125" s="74">
        <v>8.0963439000000008</v>
      </c>
      <c r="AJ125" s="74">
        <v>10.117374</v>
      </c>
      <c r="AK125" s="74">
        <v>15.037766</v>
      </c>
      <c r="AL125" s="74">
        <v>28.886109999999999</v>
      </c>
      <c r="AM125" s="74">
        <v>56.707165000000003</v>
      </c>
      <c r="AN125" s="74">
        <v>133.93752000000001</v>
      </c>
      <c r="AO125" s="74">
        <v>339.38011</v>
      </c>
      <c r="AP125" s="74">
        <v>1186.2123999999999</v>
      </c>
      <c r="AQ125" s="74">
        <v>46.703386999999999</v>
      </c>
      <c r="AR125" s="74">
        <v>30.902432999999998</v>
      </c>
      <c r="AT125" s="90">
        <v>2018</v>
      </c>
      <c r="AU125" s="74">
        <v>0.1918492</v>
      </c>
      <c r="AV125" s="74">
        <v>6.23108E-2</v>
      </c>
      <c r="AW125" s="74">
        <v>0.13176560000000001</v>
      </c>
      <c r="AX125" s="74">
        <v>0.40311200000000003</v>
      </c>
      <c r="AY125" s="74">
        <v>0.1732339</v>
      </c>
      <c r="AZ125" s="74">
        <v>0.2672485</v>
      </c>
      <c r="BA125" s="74">
        <v>0.91369509999999998</v>
      </c>
      <c r="BB125" s="74">
        <v>1.9120592000000001</v>
      </c>
      <c r="BC125" s="74">
        <v>2.8838010000000001</v>
      </c>
      <c r="BD125" s="74">
        <v>5.2510792000000004</v>
      </c>
      <c r="BE125" s="74">
        <v>8.4204699999999999</v>
      </c>
      <c r="BF125" s="74">
        <v>12.195639</v>
      </c>
      <c r="BG125" s="74">
        <v>18.83127</v>
      </c>
      <c r="BH125" s="74">
        <v>35.294272999999997</v>
      </c>
      <c r="BI125" s="74">
        <v>67.147547000000003</v>
      </c>
      <c r="BJ125" s="74">
        <v>148.46095</v>
      </c>
      <c r="BK125" s="74">
        <v>345.74507</v>
      </c>
      <c r="BL125" s="74">
        <v>1100.297</v>
      </c>
      <c r="BM125" s="74">
        <v>40.369864999999997</v>
      </c>
      <c r="BN125" s="74">
        <v>31.215475999999999</v>
      </c>
      <c r="BP125" s="90">
        <v>2018</v>
      </c>
    </row>
    <row r="126" spans="2:68">
      <c r="B126" s="90">
        <v>2019</v>
      </c>
      <c r="C126" s="74">
        <v>0.25003779999999998</v>
      </c>
      <c r="D126" s="74">
        <v>0.1204805</v>
      </c>
      <c r="E126" s="74">
        <v>0</v>
      </c>
      <c r="F126" s="74">
        <v>0.12990470000000001</v>
      </c>
      <c r="G126" s="74">
        <v>0.22344549999999999</v>
      </c>
      <c r="H126" s="74">
        <v>0.6307026</v>
      </c>
      <c r="I126" s="74">
        <v>1.6037771999999999</v>
      </c>
      <c r="J126" s="74">
        <v>1.5771805000000001</v>
      </c>
      <c r="K126" s="74">
        <v>4.1626143999999998</v>
      </c>
      <c r="L126" s="74">
        <v>5.7799848999999996</v>
      </c>
      <c r="M126" s="74">
        <v>10.688948999999999</v>
      </c>
      <c r="N126" s="74">
        <v>13.907823</v>
      </c>
      <c r="O126" s="74">
        <v>22.287889</v>
      </c>
      <c r="P126" s="74">
        <v>37.526657999999998</v>
      </c>
      <c r="Q126" s="74">
        <v>68.095449000000002</v>
      </c>
      <c r="R126" s="74">
        <v>153.23542</v>
      </c>
      <c r="S126" s="74">
        <v>316.54599999999999</v>
      </c>
      <c r="T126" s="74">
        <v>916.85843</v>
      </c>
      <c r="U126" s="74">
        <v>32.354695</v>
      </c>
      <c r="V126" s="74">
        <v>29.007766</v>
      </c>
      <c r="X126" s="90">
        <v>2019</v>
      </c>
      <c r="Y126" s="74">
        <v>0.26502039999999999</v>
      </c>
      <c r="Z126" s="74">
        <v>0</v>
      </c>
      <c r="AA126" s="74">
        <v>0.39603959999999999</v>
      </c>
      <c r="AB126" s="74">
        <v>0.1378675</v>
      </c>
      <c r="AC126" s="74">
        <v>0.23615320000000001</v>
      </c>
      <c r="AD126" s="74">
        <v>0.42389139999999997</v>
      </c>
      <c r="AE126" s="74">
        <v>0.62995429999999997</v>
      </c>
      <c r="AF126" s="74">
        <v>1.2247002</v>
      </c>
      <c r="AG126" s="74">
        <v>2.3555666</v>
      </c>
      <c r="AH126" s="74">
        <v>5.3914863999999998</v>
      </c>
      <c r="AI126" s="74">
        <v>9.4511078000000008</v>
      </c>
      <c r="AJ126" s="74">
        <v>10.488300000000001</v>
      </c>
      <c r="AK126" s="74">
        <v>18.013287999999999</v>
      </c>
      <c r="AL126" s="74">
        <v>25.881060999999999</v>
      </c>
      <c r="AM126" s="74">
        <v>50.873232000000002</v>
      </c>
      <c r="AN126" s="74">
        <v>119.00875000000001</v>
      </c>
      <c r="AO126" s="74">
        <v>304.69690000000003</v>
      </c>
      <c r="AP126" s="74">
        <v>1160.4082000000001</v>
      </c>
      <c r="AQ126" s="74">
        <v>45.051684999999999</v>
      </c>
      <c r="AR126" s="74">
        <v>29.541867</v>
      </c>
      <c r="AT126" s="90">
        <v>2019</v>
      </c>
      <c r="AU126" s="74">
        <v>0.25731120000000002</v>
      </c>
      <c r="AV126" s="74">
        <v>6.1857299999999997E-2</v>
      </c>
      <c r="AW126" s="74">
        <v>0.1921728</v>
      </c>
      <c r="AX126" s="74">
        <v>0.13376769999999999</v>
      </c>
      <c r="AY126" s="74">
        <v>0.22962360000000001</v>
      </c>
      <c r="AZ126" s="74">
        <v>0.52771619999999997</v>
      </c>
      <c r="BA126" s="74">
        <v>1.1124402</v>
      </c>
      <c r="BB126" s="74">
        <v>1.3999022000000001</v>
      </c>
      <c r="BC126" s="74">
        <v>3.2512781999999998</v>
      </c>
      <c r="BD126" s="74">
        <v>5.5831113999999999</v>
      </c>
      <c r="BE126" s="74">
        <v>10.059912000000001</v>
      </c>
      <c r="BF126" s="74">
        <v>12.165927999999999</v>
      </c>
      <c r="BG126" s="74">
        <v>20.091329000000002</v>
      </c>
      <c r="BH126" s="74">
        <v>31.529924999999999</v>
      </c>
      <c r="BI126" s="74">
        <v>59.288443999999998</v>
      </c>
      <c r="BJ126" s="74">
        <v>135.40208999999999</v>
      </c>
      <c r="BK126" s="74">
        <v>310.05412999999999</v>
      </c>
      <c r="BL126" s="74">
        <v>1067.3329000000001</v>
      </c>
      <c r="BM126" s="74">
        <v>38.748682000000002</v>
      </c>
      <c r="BN126" s="74">
        <v>29.619112999999999</v>
      </c>
      <c r="BP126" s="90">
        <v>2019</v>
      </c>
    </row>
    <row r="127" spans="2:68">
      <c r="B127" s="90">
        <v>2020</v>
      </c>
      <c r="C127" s="74">
        <v>0.37978430000000002</v>
      </c>
      <c r="D127" s="74">
        <v>0</v>
      </c>
      <c r="E127" s="74">
        <v>0</v>
      </c>
      <c r="F127" s="74">
        <v>0.52194649999999998</v>
      </c>
      <c r="G127" s="74">
        <v>0.1138922</v>
      </c>
      <c r="H127" s="74">
        <v>1.1587985999999999</v>
      </c>
      <c r="I127" s="74">
        <v>1.0557643999999999</v>
      </c>
      <c r="J127" s="74">
        <v>1.20268</v>
      </c>
      <c r="K127" s="74">
        <v>3.742543</v>
      </c>
      <c r="L127" s="74">
        <v>7.3369600999999998</v>
      </c>
      <c r="M127" s="74">
        <v>8.2966035999999992</v>
      </c>
      <c r="N127" s="74">
        <v>10.156488</v>
      </c>
      <c r="O127" s="74">
        <v>21.928063999999999</v>
      </c>
      <c r="P127" s="74">
        <v>34.922440999999999</v>
      </c>
      <c r="Q127" s="74">
        <v>68.107535999999996</v>
      </c>
      <c r="R127" s="74">
        <v>144.79486</v>
      </c>
      <c r="S127" s="74">
        <v>297.24506000000002</v>
      </c>
      <c r="T127" s="74">
        <v>870.35158999999999</v>
      </c>
      <c r="U127" s="74">
        <v>31.372814999999999</v>
      </c>
      <c r="V127" s="74">
        <v>27.421976999999998</v>
      </c>
      <c r="X127" s="90">
        <v>2020</v>
      </c>
      <c r="Y127" s="74">
        <v>0.13406779999999999</v>
      </c>
      <c r="Z127" s="74">
        <v>0.1270078</v>
      </c>
      <c r="AA127" s="74">
        <v>0.25693199999999999</v>
      </c>
      <c r="AB127" s="74">
        <v>0.13880809999999999</v>
      </c>
      <c r="AC127" s="74">
        <v>0.4830101</v>
      </c>
      <c r="AD127" s="74">
        <v>0.21305360000000001</v>
      </c>
      <c r="AE127" s="74">
        <v>0.5189241</v>
      </c>
      <c r="AF127" s="74">
        <v>0.97174799999999995</v>
      </c>
      <c r="AG127" s="74">
        <v>3.1713079999999998</v>
      </c>
      <c r="AH127" s="74">
        <v>6.2238056999999998</v>
      </c>
      <c r="AI127" s="74">
        <v>5.396776</v>
      </c>
      <c r="AJ127" s="74">
        <v>8.8862410999999994</v>
      </c>
      <c r="AK127" s="74">
        <v>12.543547999999999</v>
      </c>
      <c r="AL127" s="74">
        <v>25.741446</v>
      </c>
      <c r="AM127" s="74">
        <v>49.100669000000003</v>
      </c>
      <c r="AN127" s="74">
        <v>117.21333</v>
      </c>
      <c r="AO127" s="74">
        <v>294.82675</v>
      </c>
      <c r="AP127" s="74">
        <v>1077.5679</v>
      </c>
      <c r="AQ127" s="74">
        <v>42.593451000000002</v>
      </c>
      <c r="AR127" s="74">
        <v>27.628920000000001</v>
      </c>
      <c r="AT127" s="90">
        <v>2020</v>
      </c>
      <c r="AU127" s="74">
        <v>0.26044840000000002</v>
      </c>
      <c r="AV127" s="74">
        <v>6.1733200000000002E-2</v>
      </c>
      <c r="AW127" s="74">
        <v>0.1247554</v>
      </c>
      <c r="AX127" s="74">
        <v>0.33629700000000001</v>
      </c>
      <c r="AY127" s="74">
        <v>0.29305520000000002</v>
      </c>
      <c r="AZ127" s="74">
        <v>0.68856300000000004</v>
      </c>
      <c r="BA127" s="74">
        <v>0.7850473</v>
      </c>
      <c r="BB127" s="74">
        <v>1.08649</v>
      </c>
      <c r="BC127" s="74">
        <v>3.4537095</v>
      </c>
      <c r="BD127" s="74">
        <v>6.7737151000000004</v>
      </c>
      <c r="BE127" s="74">
        <v>6.8232311000000001</v>
      </c>
      <c r="BF127" s="74">
        <v>9.5087972000000001</v>
      </c>
      <c r="BG127" s="74">
        <v>17.093388000000001</v>
      </c>
      <c r="BH127" s="74">
        <v>30.176615999999999</v>
      </c>
      <c r="BI127" s="74">
        <v>58.347943000000001</v>
      </c>
      <c r="BJ127" s="74">
        <v>130.44401999999999</v>
      </c>
      <c r="BK127" s="74">
        <v>295.92772000000002</v>
      </c>
      <c r="BL127" s="74">
        <v>997.60144000000003</v>
      </c>
      <c r="BM127" s="74">
        <v>37.025503999999998</v>
      </c>
      <c r="BN127" s="74">
        <v>27.808644000000001</v>
      </c>
      <c r="BP127" s="90">
        <v>2020</v>
      </c>
    </row>
    <row r="128" spans="2:68">
      <c r="B128" s="90">
        <v>2021</v>
      </c>
      <c r="C128" s="74">
        <v>0</v>
      </c>
      <c r="D128" s="74">
        <v>0.3607534</v>
      </c>
      <c r="E128" s="74">
        <v>0</v>
      </c>
      <c r="F128" s="74">
        <v>0.26245619999999997</v>
      </c>
      <c r="G128" s="74">
        <v>0.2389172</v>
      </c>
      <c r="H128" s="74">
        <v>0.87106779999999995</v>
      </c>
      <c r="I128" s="74">
        <v>0.85058610000000001</v>
      </c>
      <c r="J128" s="74">
        <v>1.6159543999999999</v>
      </c>
      <c r="K128" s="74">
        <v>2.5738794999999999</v>
      </c>
      <c r="L128" s="74">
        <v>5.7506282999999998</v>
      </c>
      <c r="M128" s="74">
        <v>8.6884692999999995</v>
      </c>
      <c r="N128" s="74">
        <v>13.638647000000001</v>
      </c>
      <c r="O128" s="74">
        <v>22.63805</v>
      </c>
      <c r="P128" s="74">
        <v>34.329926999999998</v>
      </c>
      <c r="Q128" s="74">
        <v>69.227607000000006</v>
      </c>
      <c r="R128" s="74">
        <v>154.44434000000001</v>
      </c>
      <c r="S128" s="74">
        <v>287.64371999999997</v>
      </c>
      <c r="T128" s="74">
        <v>874.44988000000001</v>
      </c>
      <c r="U128" s="74">
        <v>32.785389000000002</v>
      </c>
      <c r="V128" s="74">
        <v>27.611836</v>
      </c>
      <c r="X128" s="90">
        <v>2021</v>
      </c>
      <c r="Y128" s="74">
        <v>0.27260250000000003</v>
      </c>
      <c r="Z128" s="74">
        <v>0</v>
      </c>
      <c r="AA128" s="74">
        <v>0.12683140000000001</v>
      </c>
      <c r="AB128" s="74">
        <v>0.27870679999999998</v>
      </c>
      <c r="AC128" s="74">
        <v>0.38154640000000001</v>
      </c>
      <c r="AD128" s="74">
        <v>0.55333120000000002</v>
      </c>
      <c r="AE128" s="74">
        <v>0.93838759999999999</v>
      </c>
      <c r="AF128" s="74">
        <v>1.3842407000000001</v>
      </c>
      <c r="AG128" s="74">
        <v>2.7426303999999999</v>
      </c>
      <c r="AH128" s="74">
        <v>5.7641524999999998</v>
      </c>
      <c r="AI128" s="74">
        <v>7.2180260000000001</v>
      </c>
      <c r="AJ128" s="74">
        <v>10.914149</v>
      </c>
      <c r="AK128" s="74">
        <v>14.857402</v>
      </c>
      <c r="AL128" s="74">
        <v>24.901675999999998</v>
      </c>
      <c r="AM128" s="74">
        <v>50.162056</v>
      </c>
      <c r="AN128" s="74">
        <v>116.13128</v>
      </c>
      <c r="AO128" s="74">
        <v>273.48482999999999</v>
      </c>
      <c r="AP128" s="74">
        <v>1075.4571000000001</v>
      </c>
      <c r="AQ128" s="74">
        <v>43.436266000000003</v>
      </c>
      <c r="AR128" s="74">
        <v>27.556467000000001</v>
      </c>
      <c r="AT128" s="90">
        <v>2021</v>
      </c>
      <c r="AU128" s="74">
        <v>0.13245390000000001</v>
      </c>
      <c r="AV128" s="74">
        <v>0.18555469999999999</v>
      </c>
      <c r="AW128" s="74">
        <v>6.15804E-2</v>
      </c>
      <c r="AX128" s="74">
        <v>0.27033750000000001</v>
      </c>
      <c r="AY128" s="74">
        <v>0.30799860000000001</v>
      </c>
      <c r="AZ128" s="74">
        <v>0.7134895</v>
      </c>
      <c r="BA128" s="74">
        <v>0.89491580000000004</v>
      </c>
      <c r="BB128" s="74">
        <v>1.4994213999999999</v>
      </c>
      <c r="BC128" s="74">
        <v>2.6594137</v>
      </c>
      <c r="BD128" s="74">
        <v>5.7574535999999998</v>
      </c>
      <c r="BE128" s="74">
        <v>7.9426442000000002</v>
      </c>
      <c r="BF128" s="74">
        <v>12.254056</v>
      </c>
      <c r="BG128" s="74">
        <v>18.634494</v>
      </c>
      <c r="BH128" s="74">
        <v>29.449835</v>
      </c>
      <c r="BI128" s="74">
        <v>59.384028000000001</v>
      </c>
      <c r="BJ128" s="74">
        <v>134.53998000000001</v>
      </c>
      <c r="BK128" s="74">
        <v>279.97388999999998</v>
      </c>
      <c r="BL128" s="74">
        <v>996.89290000000005</v>
      </c>
      <c r="BM128" s="74">
        <v>38.149991999999997</v>
      </c>
      <c r="BN128" s="74">
        <v>27.831112999999998</v>
      </c>
      <c r="BP128" s="90">
        <v>2021</v>
      </c>
    </row>
    <row r="129" spans="2:68">
      <c r="B129" s="90">
        <v>2022</v>
      </c>
      <c r="C129" s="74" t="s">
        <v>24</v>
      </c>
      <c r="D129" s="74" t="s">
        <v>24</v>
      </c>
      <c r="E129" s="74" t="s">
        <v>24</v>
      </c>
      <c r="F129" s="74" t="s">
        <v>24</v>
      </c>
      <c r="G129" s="74" t="s">
        <v>24</v>
      </c>
      <c r="H129" s="74" t="s">
        <v>24</v>
      </c>
      <c r="I129" s="74" t="s">
        <v>24</v>
      </c>
      <c r="J129" s="74" t="s">
        <v>24</v>
      </c>
      <c r="K129" s="74" t="s">
        <v>24</v>
      </c>
      <c r="L129" s="74" t="s">
        <v>24</v>
      </c>
      <c r="M129" s="74" t="s">
        <v>24</v>
      </c>
      <c r="N129" s="74" t="s">
        <v>24</v>
      </c>
      <c r="O129" s="74" t="s">
        <v>24</v>
      </c>
      <c r="P129" s="74" t="s">
        <v>24</v>
      </c>
      <c r="Q129" s="74" t="s">
        <v>24</v>
      </c>
      <c r="R129" s="74" t="s">
        <v>24</v>
      </c>
      <c r="S129" s="74" t="s">
        <v>24</v>
      </c>
      <c r="T129" s="74" t="s">
        <v>24</v>
      </c>
      <c r="U129" s="74" t="s">
        <v>24</v>
      </c>
      <c r="V129" s="74" t="s">
        <v>24</v>
      </c>
      <c r="X129" s="90">
        <v>2022</v>
      </c>
      <c r="Y129" s="74" t="s">
        <v>24</v>
      </c>
      <c r="Z129" s="74" t="s">
        <v>24</v>
      </c>
      <c r="AA129" s="74" t="s">
        <v>24</v>
      </c>
      <c r="AB129" s="74" t="s">
        <v>24</v>
      </c>
      <c r="AC129" s="74" t="s">
        <v>24</v>
      </c>
      <c r="AD129" s="74" t="s">
        <v>24</v>
      </c>
      <c r="AE129" s="74" t="s">
        <v>24</v>
      </c>
      <c r="AF129" s="74" t="s">
        <v>24</v>
      </c>
      <c r="AG129" s="74" t="s">
        <v>24</v>
      </c>
      <c r="AH129" s="74" t="s">
        <v>24</v>
      </c>
      <c r="AI129" s="74" t="s">
        <v>24</v>
      </c>
      <c r="AJ129" s="74" t="s">
        <v>24</v>
      </c>
      <c r="AK129" s="74" t="s">
        <v>24</v>
      </c>
      <c r="AL129" s="74" t="s">
        <v>24</v>
      </c>
      <c r="AM129" s="74" t="s">
        <v>24</v>
      </c>
      <c r="AN129" s="74" t="s">
        <v>24</v>
      </c>
      <c r="AO129" s="74" t="s">
        <v>24</v>
      </c>
      <c r="AP129" s="74" t="s">
        <v>24</v>
      </c>
      <c r="AQ129" s="74" t="s">
        <v>24</v>
      </c>
      <c r="AR129" s="74" t="s">
        <v>24</v>
      </c>
      <c r="AT129" s="90">
        <v>2022</v>
      </c>
      <c r="AU129" s="74" t="s">
        <v>24</v>
      </c>
      <c r="AV129" s="74" t="s">
        <v>24</v>
      </c>
      <c r="AW129" s="74" t="s">
        <v>24</v>
      </c>
      <c r="AX129" s="74" t="s">
        <v>24</v>
      </c>
      <c r="AY129" s="74" t="s">
        <v>24</v>
      </c>
      <c r="AZ129" s="74" t="s">
        <v>24</v>
      </c>
      <c r="BA129" s="74" t="s">
        <v>24</v>
      </c>
      <c r="BB129" s="74" t="s">
        <v>24</v>
      </c>
      <c r="BC129" s="74" t="s">
        <v>24</v>
      </c>
      <c r="BD129" s="74" t="s">
        <v>24</v>
      </c>
      <c r="BE129" s="74" t="s">
        <v>24</v>
      </c>
      <c r="BF129" s="74" t="s">
        <v>24</v>
      </c>
      <c r="BG129" s="74" t="s">
        <v>24</v>
      </c>
      <c r="BH129" s="74" t="s">
        <v>24</v>
      </c>
      <c r="BI129" s="74" t="s">
        <v>24</v>
      </c>
      <c r="BJ129" s="74" t="s">
        <v>24</v>
      </c>
      <c r="BK129" s="74" t="s">
        <v>24</v>
      </c>
      <c r="BL129" s="74" t="s">
        <v>24</v>
      </c>
      <c r="BM129" s="74" t="s">
        <v>24</v>
      </c>
      <c r="BN129" s="74" t="s">
        <v>24</v>
      </c>
      <c r="BP129" s="90">
        <v>2022</v>
      </c>
    </row>
    <row r="130" spans="2:68">
      <c r="B130" s="90">
        <v>2023</v>
      </c>
      <c r="C130" s="74" t="s">
        <v>24</v>
      </c>
      <c r="D130" s="74" t="s">
        <v>24</v>
      </c>
      <c r="E130" s="74" t="s">
        <v>24</v>
      </c>
      <c r="F130" s="74" t="s">
        <v>24</v>
      </c>
      <c r="G130" s="74" t="s">
        <v>24</v>
      </c>
      <c r="H130" s="74" t="s">
        <v>24</v>
      </c>
      <c r="I130" s="74" t="s">
        <v>24</v>
      </c>
      <c r="J130" s="74" t="s">
        <v>24</v>
      </c>
      <c r="K130" s="74" t="s">
        <v>24</v>
      </c>
      <c r="L130" s="74" t="s">
        <v>24</v>
      </c>
      <c r="M130" s="74" t="s">
        <v>24</v>
      </c>
      <c r="N130" s="74" t="s">
        <v>24</v>
      </c>
      <c r="O130" s="74" t="s">
        <v>24</v>
      </c>
      <c r="P130" s="74" t="s">
        <v>24</v>
      </c>
      <c r="Q130" s="74" t="s">
        <v>24</v>
      </c>
      <c r="R130" s="74" t="s">
        <v>24</v>
      </c>
      <c r="S130" s="74" t="s">
        <v>24</v>
      </c>
      <c r="T130" s="74" t="s">
        <v>24</v>
      </c>
      <c r="U130" s="74" t="s">
        <v>24</v>
      </c>
      <c r="V130" s="74" t="s">
        <v>24</v>
      </c>
      <c r="X130" s="90">
        <v>2023</v>
      </c>
      <c r="Y130" s="74" t="s">
        <v>24</v>
      </c>
      <c r="Z130" s="74" t="s">
        <v>24</v>
      </c>
      <c r="AA130" s="74" t="s">
        <v>24</v>
      </c>
      <c r="AB130" s="74" t="s">
        <v>24</v>
      </c>
      <c r="AC130" s="74" t="s">
        <v>24</v>
      </c>
      <c r="AD130" s="74" t="s">
        <v>24</v>
      </c>
      <c r="AE130" s="74" t="s">
        <v>24</v>
      </c>
      <c r="AF130" s="74" t="s">
        <v>24</v>
      </c>
      <c r="AG130" s="74" t="s">
        <v>24</v>
      </c>
      <c r="AH130" s="74" t="s">
        <v>24</v>
      </c>
      <c r="AI130" s="74" t="s">
        <v>24</v>
      </c>
      <c r="AJ130" s="74" t="s">
        <v>24</v>
      </c>
      <c r="AK130" s="74" t="s">
        <v>24</v>
      </c>
      <c r="AL130" s="74" t="s">
        <v>24</v>
      </c>
      <c r="AM130" s="74" t="s">
        <v>24</v>
      </c>
      <c r="AN130" s="74" t="s">
        <v>24</v>
      </c>
      <c r="AO130" s="74" t="s">
        <v>24</v>
      </c>
      <c r="AP130" s="74" t="s">
        <v>24</v>
      </c>
      <c r="AQ130" s="74" t="s">
        <v>24</v>
      </c>
      <c r="AR130" s="74" t="s">
        <v>24</v>
      </c>
      <c r="AT130" s="90">
        <v>2023</v>
      </c>
      <c r="AU130" s="74" t="s">
        <v>24</v>
      </c>
      <c r="AV130" s="74" t="s">
        <v>24</v>
      </c>
      <c r="AW130" s="74" t="s">
        <v>24</v>
      </c>
      <c r="AX130" s="74" t="s">
        <v>24</v>
      </c>
      <c r="AY130" s="74" t="s">
        <v>24</v>
      </c>
      <c r="AZ130" s="74" t="s">
        <v>24</v>
      </c>
      <c r="BA130" s="74" t="s">
        <v>24</v>
      </c>
      <c r="BB130" s="74" t="s">
        <v>24</v>
      </c>
      <c r="BC130" s="74" t="s">
        <v>24</v>
      </c>
      <c r="BD130" s="74" t="s">
        <v>24</v>
      </c>
      <c r="BE130" s="74" t="s">
        <v>24</v>
      </c>
      <c r="BF130" s="74" t="s">
        <v>24</v>
      </c>
      <c r="BG130" s="74" t="s">
        <v>24</v>
      </c>
      <c r="BH130" s="74" t="s">
        <v>24</v>
      </c>
      <c r="BI130" s="74" t="s">
        <v>24</v>
      </c>
      <c r="BJ130" s="74" t="s">
        <v>24</v>
      </c>
      <c r="BK130" s="74" t="s">
        <v>24</v>
      </c>
      <c r="BL130" s="74" t="s">
        <v>24</v>
      </c>
      <c r="BM130" s="74" t="s">
        <v>24</v>
      </c>
      <c r="BN130" s="74" t="s">
        <v>24</v>
      </c>
      <c r="BP130" s="90">
        <v>2023</v>
      </c>
    </row>
    <row r="131" spans="2:68">
      <c r="B131" s="90">
        <v>2024</v>
      </c>
      <c r="C131" s="74" t="s">
        <v>24</v>
      </c>
      <c r="D131" s="74" t="s">
        <v>24</v>
      </c>
      <c r="E131" s="74" t="s">
        <v>24</v>
      </c>
      <c r="F131" s="74" t="s">
        <v>24</v>
      </c>
      <c r="G131" s="74" t="s">
        <v>24</v>
      </c>
      <c r="H131" s="74" t="s">
        <v>24</v>
      </c>
      <c r="I131" s="74" t="s">
        <v>24</v>
      </c>
      <c r="J131" s="74" t="s">
        <v>24</v>
      </c>
      <c r="K131" s="74" t="s">
        <v>24</v>
      </c>
      <c r="L131" s="74" t="s">
        <v>24</v>
      </c>
      <c r="M131" s="74" t="s">
        <v>24</v>
      </c>
      <c r="N131" s="74" t="s">
        <v>24</v>
      </c>
      <c r="O131" s="74" t="s">
        <v>24</v>
      </c>
      <c r="P131" s="74" t="s">
        <v>24</v>
      </c>
      <c r="Q131" s="74" t="s">
        <v>24</v>
      </c>
      <c r="R131" s="74" t="s">
        <v>24</v>
      </c>
      <c r="S131" s="74" t="s">
        <v>24</v>
      </c>
      <c r="T131" s="74" t="s">
        <v>24</v>
      </c>
      <c r="U131" s="74" t="s">
        <v>24</v>
      </c>
      <c r="V131" s="74" t="s">
        <v>24</v>
      </c>
      <c r="X131" s="90">
        <v>2024</v>
      </c>
      <c r="Y131" s="74" t="s">
        <v>24</v>
      </c>
      <c r="Z131" s="74" t="s">
        <v>24</v>
      </c>
      <c r="AA131" s="74" t="s">
        <v>24</v>
      </c>
      <c r="AB131" s="74" t="s">
        <v>24</v>
      </c>
      <c r="AC131" s="74" t="s">
        <v>24</v>
      </c>
      <c r="AD131" s="74" t="s">
        <v>24</v>
      </c>
      <c r="AE131" s="74" t="s">
        <v>24</v>
      </c>
      <c r="AF131" s="74" t="s">
        <v>24</v>
      </c>
      <c r="AG131" s="74" t="s">
        <v>24</v>
      </c>
      <c r="AH131" s="74" t="s">
        <v>24</v>
      </c>
      <c r="AI131" s="74" t="s">
        <v>24</v>
      </c>
      <c r="AJ131" s="74" t="s">
        <v>24</v>
      </c>
      <c r="AK131" s="74" t="s">
        <v>24</v>
      </c>
      <c r="AL131" s="74" t="s">
        <v>24</v>
      </c>
      <c r="AM131" s="74" t="s">
        <v>24</v>
      </c>
      <c r="AN131" s="74" t="s">
        <v>24</v>
      </c>
      <c r="AO131" s="74" t="s">
        <v>24</v>
      </c>
      <c r="AP131" s="74" t="s">
        <v>24</v>
      </c>
      <c r="AQ131" s="74" t="s">
        <v>24</v>
      </c>
      <c r="AR131" s="74" t="s">
        <v>24</v>
      </c>
      <c r="AT131" s="90">
        <v>2024</v>
      </c>
      <c r="AU131" s="74" t="s">
        <v>24</v>
      </c>
      <c r="AV131" s="74" t="s">
        <v>24</v>
      </c>
      <c r="AW131" s="74" t="s">
        <v>24</v>
      </c>
      <c r="AX131" s="74" t="s">
        <v>24</v>
      </c>
      <c r="AY131" s="74" t="s">
        <v>24</v>
      </c>
      <c r="AZ131" s="74" t="s">
        <v>24</v>
      </c>
      <c r="BA131" s="74" t="s">
        <v>24</v>
      </c>
      <c r="BB131" s="74" t="s">
        <v>24</v>
      </c>
      <c r="BC131" s="74" t="s">
        <v>24</v>
      </c>
      <c r="BD131" s="74" t="s">
        <v>24</v>
      </c>
      <c r="BE131" s="74" t="s">
        <v>24</v>
      </c>
      <c r="BF131" s="74" t="s">
        <v>24</v>
      </c>
      <c r="BG131" s="74" t="s">
        <v>24</v>
      </c>
      <c r="BH131" s="74" t="s">
        <v>24</v>
      </c>
      <c r="BI131" s="74" t="s">
        <v>24</v>
      </c>
      <c r="BJ131" s="74" t="s">
        <v>24</v>
      </c>
      <c r="BK131" s="74" t="s">
        <v>24</v>
      </c>
      <c r="BL131" s="74" t="s">
        <v>24</v>
      </c>
      <c r="BM131" s="74" t="s">
        <v>24</v>
      </c>
      <c r="BN131" s="74" t="s">
        <v>24</v>
      </c>
      <c r="BP131" s="90">
        <v>2024</v>
      </c>
    </row>
    <row r="132" spans="2:68">
      <c r="B132" s="90">
        <v>2025</v>
      </c>
      <c r="C132" s="74" t="s">
        <v>24</v>
      </c>
      <c r="D132" s="74" t="s">
        <v>24</v>
      </c>
      <c r="E132" s="74" t="s">
        <v>24</v>
      </c>
      <c r="F132" s="74" t="s">
        <v>24</v>
      </c>
      <c r="G132" s="74" t="s">
        <v>24</v>
      </c>
      <c r="H132" s="74" t="s">
        <v>24</v>
      </c>
      <c r="I132" s="74" t="s">
        <v>24</v>
      </c>
      <c r="J132" s="74" t="s">
        <v>24</v>
      </c>
      <c r="K132" s="74" t="s">
        <v>24</v>
      </c>
      <c r="L132" s="74" t="s">
        <v>24</v>
      </c>
      <c r="M132" s="74" t="s">
        <v>24</v>
      </c>
      <c r="N132" s="74" t="s">
        <v>24</v>
      </c>
      <c r="O132" s="74" t="s">
        <v>24</v>
      </c>
      <c r="P132" s="74" t="s">
        <v>24</v>
      </c>
      <c r="Q132" s="74" t="s">
        <v>24</v>
      </c>
      <c r="R132" s="74" t="s">
        <v>24</v>
      </c>
      <c r="S132" s="74" t="s">
        <v>24</v>
      </c>
      <c r="T132" s="74" t="s">
        <v>24</v>
      </c>
      <c r="U132" s="74" t="s">
        <v>24</v>
      </c>
      <c r="V132" s="74" t="s">
        <v>24</v>
      </c>
      <c r="X132" s="90">
        <v>2025</v>
      </c>
      <c r="Y132" s="74" t="s">
        <v>24</v>
      </c>
      <c r="Z132" s="74" t="s">
        <v>24</v>
      </c>
      <c r="AA132" s="74" t="s">
        <v>24</v>
      </c>
      <c r="AB132" s="74" t="s">
        <v>24</v>
      </c>
      <c r="AC132" s="74" t="s">
        <v>24</v>
      </c>
      <c r="AD132" s="74" t="s">
        <v>24</v>
      </c>
      <c r="AE132" s="74" t="s">
        <v>24</v>
      </c>
      <c r="AF132" s="74" t="s">
        <v>24</v>
      </c>
      <c r="AG132" s="74" t="s">
        <v>24</v>
      </c>
      <c r="AH132" s="74" t="s">
        <v>24</v>
      </c>
      <c r="AI132" s="74" t="s">
        <v>24</v>
      </c>
      <c r="AJ132" s="74" t="s">
        <v>24</v>
      </c>
      <c r="AK132" s="74" t="s">
        <v>24</v>
      </c>
      <c r="AL132" s="74" t="s">
        <v>24</v>
      </c>
      <c r="AM132" s="74" t="s">
        <v>24</v>
      </c>
      <c r="AN132" s="74" t="s">
        <v>24</v>
      </c>
      <c r="AO132" s="74" t="s">
        <v>24</v>
      </c>
      <c r="AP132" s="74" t="s">
        <v>24</v>
      </c>
      <c r="AQ132" s="74" t="s">
        <v>24</v>
      </c>
      <c r="AR132" s="74" t="s">
        <v>24</v>
      </c>
      <c r="AT132" s="90">
        <v>2025</v>
      </c>
      <c r="AU132" s="74" t="s">
        <v>24</v>
      </c>
      <c r="AV132" s="74" t="s">
        <v>24</v>
      </c>
      <c r="AW132" s="74" t="s">
        <v>24</v>
      </c>
      <c r="AX132" s="74" t="s">
        <v>24</v>
      </c>
      <c r="AY132" s="74" t="s">
        <v>24</v>
      </c>
      <c r="AZ132" s="74" t="s">
        <v>24</v>
      </c>
      <c r="BA132" s="74" t="s">
        <v>24</v>
      </c>
      <c r="BB132" s="74" t="s">
        <v>24</v>
      </c>
      <c r="BC132" s="74" t="s">
        <v>24</v>
      </c>
      <c r="BD132" s="74" t="s">
        <v>24</v>
      </c>
      <c r="BE132" s="74" t="s">
        <v>24</v>
      </c>
      <c r="BF132" s="74" t="s">
        <v>24</v>
      </c>
      <c r="BG132" s="74" t="s">
        <v>24</v>
      </c>
      <c r="BH132" s="74" t="s">
        <v>24</v>
      </c>
      <c r="BI132" s="74" t="s">
        <v>24</v>
      </c>
      <c r="BJ132" s="74" t="s">
        <v>24</v>
      </c>
      <c r="BK132" s="74" t="s">
        <v>24</v>
      </c>
      <c r="BL132" s="74" t="s">
        <v>24</v>
      </c>
      <c r="BM132" s="74" t="s">
        <v>24</v>
      </c>
      <c r="BN132" s="74" t="s">
        <v>24</v>
      </c>
      <c r="BP132" s="90">
        <v>2025</v>
      </c>
    </row>
  </sheetData>
  <mergeCells count="3">
    <mergeCell ref="C5:T5"/>
    <mergeCell ref="Y5:AP5"/>
    <mergeCell ref="AU5:BL5"/>
  </mergeCells>
  <pageMargins left="0.25" right="0.25" top="0.75" bottom="0.75" header="0.3" footer="0.3"/>
  <pageSetup paperSize="9" scale="2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BN141"/>
  <sheetViews>
    <sheetView zoomScaleNormal="100" workbookViewId="0">
      <pane ySplit="15" topLeftCell="A16" activePane="bottomLeft" state="frozen"/>
      <selection pane="bottomLeft"/>
    </sheetView>
  </sheetViews>
  <sheetFormatPr defaultColWidth="8.85546875" defaultRowHeight="15"/>
  <cols>
    <col min="1" max="1" width="3.7109375" style="1" customWidth="1"/>
    <col min="2" max="2" width="15.7109375" style="1" customWidth="1"/>
    <col min="3" max="3" width="8.85546875" style="1" customWidth="1"/>
    <col min="4" max="22" width="10.28515625" style="1" customWidth="1"/>
    <col min="23" max="24" width="8.85546875" style="1" customWidth="1"/>
    <col min="25" max="43" width="10.28515625" style="1" customWidth="1"/>
    <col min="44" max="45" width="8.85546875" style="1" customWidth="1"/>
    <col min="46" max="64" width="10.28515625" style="1" customWidth="1"/>
    <col min="65" max="66" width="8.85546875" style="1" customWidth="1"/>
    <col min="67" max="67" width="3.85546875" style="1" customWidth="1"/>
    <col min="68" max="16384" width="8.85546875" style="1"/>
  </cols>
  <sheetData>
    <row r="1" spans="1:66" s="4" customFormat="1" ht="23.25">
      <c r="A1" s="151"/>
      <c r="B1" s="187" t="s">
        <v>212</v>
      </c>
    </row>
    <row r="2" spans="1:66" s="6" customFormat="1" ht="23.25">
      <c r="A2" s="163"/>
      <c r="B2" s="7" t="s">
        <v>182</v>
      </c>
      <c r="M2" s="12"/>
    </row>
    <row r="3" spans="1:66" s="6" customFormat="1">
      <c r="D3" s="14"/>
      <c r="E3" s="14"/>
      <c r="F3" s="14"/>
      <c r="G3" s="14"/>
      <c r="H3" s="14"/>
      <c r="I3" s="14"/>
      <c r="J3" s="14"/>
      <c r="K3" s="14"/>
      <c r="L3" s="14"/>
      <c r="M3" s="14"/>
      <c r="N3" s="14"/>
      <c r="O3" s="14"/>
      <c r="P3" s="14"/>
      <c r="Q3" s="14"/>
      <c r="R3" s="14"/>
      <c r="S3" s="14"/>
      <c r="T3" s="14"/>
      <c r="U3" s="14"/>
    </row>
    <row r="4" spans="1:66" s="6" customFormat="1" ht="21">
      <c r="A4" s="162"/>
      <c r="B4" s="13" t="s">
        <v>65</v>
      </c>
    </row>
    <row r="5" spans="1:66" s="6" customFormat="1">
      <c r="B5" s="76"/>
      <c r="D5" s="251" t="s">
        <v>121</v>
      </c>
      <c r="E5" s="251"/>
      <c r="F5" s="251"/>
      <c r="G5" s="251"/>
      <c r="H5" s="251"/>
      <c r="I5" s="251"/>
      <c r="J5" s="251"/>
      <c r="K5" s="251"/>
      <c r="L5" s="251"/>
      <c r="M5" s="251"/>
      <c r="N5" s="251"/>
      <c r="O5" s="251"/>
      <c r="P5" s="251"/>
      <c r="Q5" s="251"/>
      <c r="R5" s="251"/>
      <c r="S5" s="251"/>
      <c r="T5" s="251"/>
      <c r="U5" s="251"/>
      <c r="V5" s="251"/>
    </row>
    <row r="6" spans="1:66" s="6" customFormat="1">
      <c r="B6" s="182" t="s">
        <v>64</v>
      </c>
      <c r="C6" s="182"/>
      <c r="D6" s="184" t="s">
        <v>6</v>
      </c>
      <c r="E6" s="184" t="s">
        <v>7</v>
      </c>
      <c r="F6" s="184" t="s">
        <v>8</v>
      </c>
      <c r="G6" s="184" t="s">
        <v>9</v>
      </c>
      <c r="H6" s="184" t="s">
        <v>10</v>
      </c>
      <c r="I6" s="184" t="s">
        <v>11</v>
      </c>
      <c r="J6" s="184" t="s">
        <v>12</v>
      </c>
      <c r="K6" s="184" t="s">
        <v>13</v>
      </c>
      <c r="L6" s="184" t="s">
        <v>14</v>
      </c>
      <c r="M6" s="184" t="s">
        <v>15</v>
      </c>
      <c r="N6" s="184" t="s">
        <v>16</v>
      </c>
      <c r="O6" s="184" t="s">
        <v>17</v>
      </c>
      <c r="P6" s="184" t="s">
        <v>18</v>
      </c>
      <c r="Q6" s="184" t="s">
        <v>19</v>
      </c>
      <c r="R6" s="184" t="s">
        <v>20</v>
      </c>
      <c r="S6" s="184" t="s">
        <v>21</v>
      </c>
      <c r="T6" s="184" t="s">
        <v>22</v>
      </c>
      <c r="U6" s="184" t="s">
        <v>23</v>
      </c>
      <c r="V6" s="183" t="s">
        <v>28</v>
      </c>
    </row>
    <row r="7" spans="1:66" s="6" customFormat="1">
      <c r="B7" s="189" t="s">
        <v>122</v>
      </c>
      <c r="C7" s="189"/>
      <c r="D7" s="11">
        <v>1282357</v>
      </c>
      <c r="E7" s="11">
        <v>1351664</v>
      </c>
      <c r="F7" s="11">
        <v>1353177</v>
      </c>
      <c r="G7" s="11">
        <v>1352745</v>
      </c>
      <c r="H7" s="11">
        <v>1302412</v>
      </c>
      <c r="I7" s="11">
        <v>1407081</v>
      </c>
      <c r="J7" s="11">
        <v>1466615</v>
      </c>
      <c r="K7" s="11">
        <v>1492204</v>
      </c>
      <c r="L7" s="11">
        <v>1479257</v>
      </c>
      <c r="M7" s="11">
        <v>1358594</v>
      </c>
      <c r="N7" s="11">
        <v>1300777</v>
      </c>
      <c r="O7" s="11">
        <v>1008799</v>
      </c>
      <c r="P7" s="11">
        <v>822024</v>
      </c>
      <c r="Q7" s="11">
        <v>682513</v>
      </c>
      <c r="R7" s="11">
        <v>638380</v>
      </c>
      <c r="S7" s="11">
        <v>519356</v>
      </c>
      <c r="T7" s="11">
        <v>330050</v>
      </c>
      <c r="U7" s="11">
        <v>265235</v>
      </c>
      <c r="V7" s="11">
        <v>19413240</v>
      </c>
    </row>
    <row r="8" spans="1:66" s="6" customFormat="1">
      <c r="B8" s="1" t="s">
        <v>130</v>
      </c>
      <c r="C8" s="1"/>
      <c r="D8" s="11">
        <v>6317</v>
      </c>
      <c r="E8" s="11">
        <v>6160</v>
      </c>
      <c r="F8" s="11">
        <v>6201</v>
      </c>
      <c r="G8" s="11">
        <v>6623</v>
      </c>
      <c r="H8" s="11">
        <v>6770</v>
      </c>
      <c r="I8" s="11">
        <v>7012</v>
      </c>
      <c r="J8" s="11">
        <v>6941</v>
      </c>
      <c r="K8" s="11">
        <v>7168</v>
      </c>
      <c r="L8" s="11">
        <v>7098</v>
      </c>
      <c r="M8" s="11">
        <v>7109</v>
      </c>
      <c r="N8" s="11">
        <v>6601</v>
      </c>
      <c r="O8" s="11">
        <v>5977</v>
      </c>
      <c r="P8" s="11">
        <v>5404</v>
      </c>
      <c r="Q8" s="11">
        <v>4207</v>
      </c>
      <c r="R8" s="11">
        <v>3584</v>
      </c>
      <c r="S8" s="11">
        <v>2877</v>
      </c>
      <c r="T8" s="11">
        <v>2135</v>
      </c>
      <c r="U8" s="11">
        <v>1816</v>
      </c>
      <c r="V8" s="11">
        <v>100000</v>
      </c>
    </row>
    <row r="9" spans="1:66" s="6" customFormat="1">
      <c r="B9" s="1" t="s">
        <v>128</v>
      </c>
      <c r="C9" s="1"/>
      <c r="D9" s="1">
        <v>8.86</v>
      </c>
      <c r="E9" s="1">
        <v>8.69</v>
      </c>
      <c r="F9" s="1">
        <v>8.6</v>
      </c>
      <c r="G9" s="1">
        <v>8.4700000000000006</v>
      </c>
      <c r="H9" s="1">
        <v>8.2200000000000006</v>
      </c>
      <c r="I9" s="1">
        <v>7.93</v>
      </c>
      <c r="J9" s="1">
        <v>7.61</v>
      </c>
      <c r="K9" s="1">
        <v>7.15</v>
      </c>
      <c r="L9" s="1">
        <v>6.59</v>
      </c>
      <c r="M9" s="1">
        <v>6.04</v>
      </c>
      <c r="N9" s="1">
        <v>5.37</v>
      </c>
      <c r="O9" s="1">
        <v>4.55</v>
      </c>
      <c r="P9" s="1">
        <v>3.72</v>
      </c>
      <c r="Q9" s="1">
        <v>2.96</v>
      </c>
      <c r="R9" s="1">
        <v>2.21</v>
      </c>
      <c r="S9" s="1">
        <v>1.52</v>
      </c>
      <c r="T9" s="1">
        <v>0.91</v>
      </c>
      <c r="U9" s="1">
        <v>0.63</v>
      </c>
      <c r="V9" s="1">
        <v>100</v>
      </c>
    </row>
    <row r="10" spans="1:66" s="6" customFormat="1">
      <c r="B10" s="190" t="s">
        <v>129</v>
      </c>
      <c r="C10" s="190"/>
      <c r="D10" s="194">
        <v>12000</v>
      </c>
      <c r="E10" s="194">
        <v>10000</v>
      </c>
      <c r="F10" s="194">
        <v>9000</v>
      </c>
      <c r="G10" s="194">
        <v>9000</v>
      </c>
      <c r="H10" s="194">
        <v>8000</v>
      </c>
      <c r="I10" s="194">
        <v>8000</v>
      </c>
      <c r="J10" s="194">
        <v>6000</v>
      </c>
      <c r="K10" s="194">
        <v>6000</v>
      </c>
      <c r="L10" s="194">
        <v>6000</v>
      </c>
      <c r="M10" s="194">
        <v>6000</v>
      </c>
      <c r="N10" s="194">
        <v>5000</v>
      </c>
      <c r="O10" s="194">
        <v>4000</v>
      </c>
      <c r="P10" s="194">
        <v>4000</v>
      </c>
      <c r="Q10" s="194">
        <v>3000</v>
      </c>
      <c r="R10" s="194">
        <v>2000</v>
      </c>
      <c r="S10" s="194">
        <v>1000</v>
      </c>
      <c r="T10" s="194">
        <v>500</v>
      </c>
      <c r="U10" s="194">
        <v>500</v>
      </c>
      <c r="V10" s="194">
        <v>100000</v>
      </c>
    </row>
    <row r="11" spans="1:66" s="6" customFormat="1">
      <c r="B11" s="12"/>
      <c r="D11" s="1"/>
      <c r="E11" s="1"/>
      <c r="F11" s="1"/>
      <c r="G11" s="1"/>
      <c r="H11" s="1"/>
      <c r="I11" s="1"/>
      <c r="J11" s="1"/>
      <c r="K11" s="1"/>
      <c r="L11" s="1"/>
      <c r="M11" s="1"/>
      <c r="N11" s="1"/>
      <c r="O11" s="1"/>
      <c r="P11" s="1"/>
      <c r="Q11" s="1"/>
      <c r="R11" s="1"/>
      <c r="S11" s="1"/>
      <c r="T11" s="1"/>
      <c r="U11" s="1"/>
      <c r="V11" s="1"/>
    </row>
    <row r="12" spans="1:66" s="6" customFormat="1" ht="21">
      <c r="A12" s="162"/>
      <c r="B12" s="13" t="s">
        <v>177</v>
      </c>
      <c r="D12" s="1"/>
      <c r="E12" s="1"/>
      <c r="F12" s="1"/>
      <c r="G12" s="1"/>
      <c r="H12" s="1"/>
      <c r="I12" s="1"/>
      <c r="J12" s="1"/>
      <c r="K12" s="1"/>
      <c r="L12" s="1"/>
      <c r="M12" s="1"/>
      <c r="N12" s="1"/>
      <c r="O12" s="1"/>
      <c r="P12" s="1"/>
      <c r="Q12" s="1"/>
      <c r="R12" s="1"/>
      <c r="S12" s="1"/>
      <c r="T12" s="1"/>
      <c r="U12" s="1"/>
      <c r="V12" s="1"/>
    </row>
    <row r="13" spans="1:66" s="6" customFormat="1" ht="21">
      <c r="A13" s="162"/>
      <c r="C13" s="13" t="s">
        <v>1</v>
      </c>
      <c r="D13" s="13"/>
      <c r="X13" s="13" t="s">
        <v>3</v>
      </c>
      <c r="AS13" s="13" t="s">
        <v>4</v>
      </c>
    </row>
    <row r="14" spans="1:66" s="4" customFormat="1">
      <c r="B14" s="9"/>
      <c r="D14" s="251" t="s">
        <v>121</v>
      </c>
      <c r="E14" s="251"/>
      <c r="F14" s="251"/>
      <c r="G14" s="251"/>
      <c r="H14" s="251"/>
      <c r="I14" s="251"/>
      <c r="J14" s="251"/>
      <c r="K14" s="251"/>
      <c r="L14" s="251"/>
      <c r="M14" s="251"/>
      <c r="N14" s="251"/>
      <c r="O14" s="251"/>
      <c r="P14" s="251"/>
      <c r="Q14" s="251"/>
      <c r="R14" s="251"/>
      <c r="S14" s="251"/>
      <c r="T14" s="251"/>
      <c r="U14" s="251"/>
      <c r="V14" s="5"/>
      <c r="Y14" s="251" t="s">
        <v>121</v>
      </c>
      <c r="Z14" s="251"/>
      <c r="AA14" s="251"/>
      <c r="AB14" s="251"/>
      <c r="AC14" s="251"/>
      <c r="AD14" s="251"/>
      <c r="AE14" s="251"/>
      <c r="AF14" s="251"/>
      <c r="AG14" s="251"/>
      <c r="AH14" s="251"/>
      <c r="AI14" s="251"/>
      <c r="AJ14" s="251"/>
      <c r="AK14" s="251"/>
      <c r="AL14" s="251"/>
      <c r="AM14" s="251"/>
      <c r="AN14" s="251"/>
      <c r="AO14" s="251"/>
      <c r="AP14" s="251"/>
      <c r="AQ14" s="9"/>
      <c r="AT14" s="251" t="s">
        <v>121</v>
      </c>
      <c r="AU14" s="251"/>
      <c r="AV14" s="251"/>
      <c r="AW14" s="251"/>
      <c r="AX14" s="251"/>
      <c r="AY14" s="251"/>
      <c r="AZ14" s="251"/>
      <c r="BA14" s="251"/>
      <c r="BB14" s="251"/>
      <c r="BC14" s="251"/>
      <c r="BD14" s="251"/>
      <c r="BE14" s="251"/>
      <c r="BF14" s="251"/>
      <c r="BG14" s="251"/>
      <c r="BH14" s="251"/>
      <c r="BI14" s="251"/>
      <c r="BJ14" s="251"/>
      <c r="BK14" s="251"/>
      <c r="BL14" s="9"/>
    </row>
    <row r="15" spans="1:66" s="4" customFormat="1">
      <c r="B15" s="186" t="s">
        <v>178</v>
      </c>
      <c r="C15" s="182" t="s">
        <v>5</v>
      </c>
      <c r="D15" s="184" t="s">
        <v>6</v>
      </c>
      <c r="E15" s="184" t="s">
        <v>7</v>
      </c>
      <c r="F15" s="184" t="s">
        <v>8</v>
      </c>
      <c r="G15" s="184" t="s">
        <v>9</v>
      </c>
      <c r="H15" s="184" t="s">
        <v>10</v>
      </c>
      <c r="I15" s="184" t="s">
        <v>11</v>
      </c>
      <c r="J15" s="184" t="s">
        <v>12</v>
      </c>
      <c r="K15" s="184" t="s">
        <v>13</v>
      </c>
      <c r="L15" s="184" t="s">
        <v>14</v>
      </c>
      <c r="M15" s="184" t="s">
        <v>15</v>
      </c>
      <c r="N15" s="184" t="s">
        <v>16</v>
      </c>
      <c r="O15" s="184" t="s">
        <v>17</v>
      </c>
      <c r="P15" s="184" t="s">
        <v>18</v>
      </c>
      <c r="Q15" s="184" t="s">
        <v>19</v>
      </c>
      <c r="R15" s="184" t="s">
        <v>20</v>
      </c>
      <c r="S15" s="184" t="s">
        <v>21</v>
      </c>
      <c r="T15" s="184" t="s">
        <v>22</v>
      </c>
      <c r="U15" s="184" t="s">
        <v>23</v>
      </c>
      <c r="V15" s="183" t="s">
        <v>28</v>
      </c>
      <c r="X15" s="182" t="s">
        <v>5</v>
      </c>
      <c r="Y15" s="184" t="s">
        <v>6</v>
      </c>
      <c r="Z15" s="184" t="s">
        <v>7</v>
      </c>
      <c r="AA15" s="184" t="s">
        <v>8</v>
      </c>
      <c r="AB15" s="184" t="s">
        <v>9</v>
      </c>
      <c r="AC15" s="184" t="s">
        <v>10</v>
      </c>
      <c r="AD15" s="184" t="s">
        <v>11</v>
      </c>
      <c r="AE15" s="184" t="s">
        <v>12</v>
      </c>
      <c r="AF15" s="184" t="s">
        <v>13</v>
      </c>
      <c r="AG15" s="184" t="s">
        <v>14</v>
      </c>
      <c r="AH15" s="184" t="s">
        <v>15</v>
      </c>
      <c r="AI15" s="184" t="s">
        <v>16</v>
      </c>
      <c r="AJ15" s="184" t="s">
        <v>17</v>
      </c>
      <c r="AK15" s="184" t="s">
        <v>18</v>
      </c>
      <c r="AL15" s="184" t="s">
        <v>19</v>
      </c>
      <c r="AM15" s="184" t="s">
        <v>20</v>
      </c>
      <c r="AN15" s="184" t="s">
        <v>21</v>
      </c>
      <c r="AO15" s="184" t="s">
        <v>22</v>
      </c>
      <c r="AP15" s="184" t="s">
        <v>23</v>
      </c>
      <c r="AQ15" s="183" t="s">
        <v>28</v>
      </c>
      <c r="AS15" s="182"/>
      <c r="AT15" s="184" t="s">
        <v>6</v>
      </c>
      <c r="AU15" s="184" t="s">
        <v>7</v>
      </c>
      <c r="AV15" s="184" t="s">
        <v>8</v>
      </c>
      <c r="AW15" s="184" t="s">
        <v>9</v>
      </c>
      <c r="AX15" s="184" t="s">
        <v>10</v>
      </c>
      <c r="AY15" s="184" t="s">
        <v>11</v>
      </c>
      <c r="AZ15" s="184" t="s">
        <v>12</v>
      </c>
      <c r="BA15" s="184" t="s">
        <v>13</v>
      </c>
      <c r="BB15" s="184" t="s">
        <v>14</v>
      </c>
      <c r="BC15" s="184" t="s">
        <v>15</v>
      </c>
      <c r="BD15" s="184" t="s">
        <v>16</v>
      </c>
      <c r="BE15" s="184" t="s">
        <v>17</v>
      </c>
      <c r="BF15" s="184" t="s">
        <v>18</v>
      </c>
      <c r="BG15" s="184" t="s">
        <v>19</v>
      </c>
      <c r="BH15" s="184" t="s">
        <v>20</v>
      </c>
      <c r="BI15" s="184" t="s">
        <v>21</v>
      </c>
      <c r="BJ15" s="184" t="s">
        <v>22</v>
      </c>
      <c r="BK15" s="184" t="s">
        <v>23</v>
      </c>
      <c r="BL15" s="183" t="s">
        <v>28</v>
      </c>
      <c r="BN15" s="182" t="s">
        <v>5</v>
      </c>
    </row>
    <row r="16" spans="1:66">
      <c r="B16" s="188" t="s">
        <v>24</v>
      </c>
      <c r="C16" s="79">
        <v>1900</v>
      </c>
      <c r="D16" s="11">
        <v>215852.3</v>
      </c>
      <c r="E16" s="11">
        <v>231477.9</v>
      </c>
      <c r="F16" s="11">
        <v>218913.1</v>
      </c>
      <c r="G16" s="11">
        <v>187231.2</v>
      </c>
      <c r="H16" s="11">
        <v>170561.6</v>
      </c>
      <c r="I16" s="11">
        <v>159877.20000000001</v>
      </c>
      <c r="J16" s="11">
        <v>155752</v>
      </c>
      <c r="K16" s="11">
        <v>152874.6</v>
      </c>
      <c r="L16" s="11">
        <v>124938.5</v>
      </c>
      <c r="M16" s="11">
        <v>85032.4</v>
      </c>
      <c r="N16" s="11">
        <v>63808.800000000003</v>
      </c>
      <c r="O16" s="11">
        <v>51128.6</v>
      </c>
      <c r="P16" s="11">
        <v>45756.800000000003</v>
      </c>
      <c r="Q16" s="11">
        <v>38538.300000000003</v>
      </c>
      <c r="R16" s="11">
        <v>25720.5</v>
      </c>
      <c r="S16" s="11">
        <v>12096.8</v>
      </c>
      <c r="T16" s="11">
        <v>5808.5</v>
      </c>
      <c r="U16" s="11">
        <v>2094.6</v>
      </c>
      <c r="V16" s="11">
        <v>1947463.7</v>
      </c>
      <c r="X16" s="79">
        <v>1900</v>
      </c>
      <c r="Y16" s="11">
        <v>210918.7</v>
      </c>
      <c r="Z16" s="11">
        <v>226184.9</v>
      </c>
      <c r="AA16" s="11">
        <v>215175.1</v>
      </c>
      <c r="AB16" s="11">
        <v>185646.7</v>
      </c>
      <c r="AC16" s="11">
        <v>173159.7</v>
      </c>
      <c r="AD16" s="11">
        <v>154062.79999999999</v>
      </c>
      <c r="AE16" s="11">
        <v>134168.20000000001</v>
      </c>
      <c r="AF16" s="11">
        <v>118951</v>
      </c>
      <c r="AG16" s="11">
        <v>92657.3</v>
      </c>
      <c r="AH16" s="11">
        <v>61946.7</v>
      </c>
      <c r="AI16" s="11">
        <v>49717.8</v>
      </c>
      <c r="AJ16" s="11">
        <v>41849.300000000003</v>
      </c>
      <c r="AK16" s="11">
        <v>36520.9</v>
      </c>
      <c r="AL16" s="11">
        <v>29920</v>
      </c>
      <c r="AM16" s="11">
        <v>17747.599999999999</v>
      </c>
      <c r="AN16" s="11">
        <v>9082.7999999999993</v>
      </c>
      <c r="AO16" s="11">
        <v>4802.2</v>
      </c>
      <c r="AP16" s="11">
        <v>1897.8</v>
      </c>
      <c r="AQ16" s="11">
        <v>1764409.5</v>
      </c>
      <c r="AS16" s="79">
        <v>1900</v>
      </c>
      <c r="AT16" s="11">
        <v>426771</v>
      </c>
      <c r="AU16" s="11">
        <v>457662.8</v>
      </c>
      <c r="AV16" s="11">
        <v>434088.2</v>
      </c>
      <c r="AW16" s="11">
        <v>372877.9</v>
      </c>
      <c r="AX16" s="11">
        <v>343721.3</v>
      </c>
      <c r="AY16" s="11">
        <v>313940</v>
      </c>
      <c r="AZ16" s="11">
        <v>289920.2</v>
      </c>
      <c r="BA16" s="11">
        <v>271825.59999999998</v>
      </c>
      <c r="BB16" s="11">
        <v>217595.8</v>
      </c>
      <c r="BC16" s="11">
        <v>146979.1</v>
      </c>
      <c r="BD16" s="11">
        <v>113526.6</v>
      </c>
      <c r="BE16" s="11">
        <v>92977.9</v>
      </c>
      <c r="BF16" s="11">
        <v>82277.7</v>
      </c>
      <c r="BG16" s="11">
        <v>68458.3</v>
      </c>
      <c r="BH16" s="11">
        <v>43468.1</v>
      </c>
      <c r="BI16" s="11">
        <v>21179.599999999999</v>
      </c>
      <c r="BJ16" s="11">
        <v>10610.7</v>
      </c>
      <c r="BK16" s="11">
        <v>3992.4</v>
      </c>
      <c r="BL16" s="11">
        <v>3711873.2</v>
      </c>
      <c r="BN16" s="79">
        <v>1900</v>
      </c>
    </row>
    <row r="17" spans="2:66">
      <c r="B17" s="188" t="s">
        <v>24</v>
      </c>
      <c r="C17" s="79">
        <v>1901</v>
      </c>
      <c r="D17" s="11">
        <v>220204</v>
      </c>
      <c r="E17" s="11">
        <v>231368</v>
      </c>
      <c r="F17" s="11">
        <v>218699</v>
      </c>
      <c r="G17" s="11">
        <v>190656</v>
      </c>
      <c r="H17" s="11">
        <v>175490</v>
      </c>
      <c r="I17" s="11">
        <v>163326</v>
      </c>
      <c r="J17" s="11">
        <v>157129</v>
      </c>
      <c r="K17" s="11">
        <v>152877</v>
      </c>
      <c r="L17" s="11">
        <v>126681</v>
      </c>
      <c r="M17" s="11">
        <v>89111</v>
      </c>
      <c r="N17" s="11">
        <v>67563</v>
      </c>
      <c r="O17" s="11">
        <v>52913</v>
      </c>
      <c r="P17" s="11">
        <v>46257</v>
      </c>
      <c r="Q17" s="11">
        <v>38701</v>
      </c>
      <c r="R17" s="11">
        <v>26015</v>
      </c>
      <c r="S17" s="11">
        <v>12668</v>
      </c>
      <c r="T17" s="11">
        <v>6063</v>
      </c>
      <c r="U17" s="11">
        <v>2207</v>
      </c>
      <c r="V17" s="11">
        <v>1977928</v>
      </c>
      <c r="X17" s="79">
        <v>1901</v>
      </c>
      <c r="Y17" s="11">
        <v>214913</v>
      </c>
      <c r="Z17" s="11">
        <v>226020</v>
      </c>
      <c r="AA17" s="11">
        <v>214983</v>
      </c>
      <c r="AB17" s="11">
        <v>188771</v>
      </c>
      <c r="AC17" s="11">
        <v>177021</v>
      </c>
      <c r="AD17" s="11">
        <v>157030</v>
      </c>
      <c r="AE17" s="11">
        <v>136394</v>
      </c>
      <c r="AF17" s="11">
        <v>120744</v>
      </c>
      <c r="AG17" s="11">
        <v>95391</v>
      </c>
      <c r="AH17" s="11">
        <v>65888</v>
      </c>
      <c r="AI17" s="11">
        <v>52686</v>
      </c>
      <c r="AJ17" s="11">
        <v>43136</v>
      </c>
      <c r="AK17" s="11">
        <v>37166</v>
      </c>
      <c r="AL17" s="11">
        <v>30485</v>
      </c>
      <c r="AM17" s="11">
        <v>18450</v>
      </c>
      <c r="AN17" s="11">
        <v>9710</v>
      </c>
      <c r="AO17" s="11">
        <v>5047</v>
      </c>
      <c r="AP17" s="11">
        <v>2038</v>
      </c>
      <c r="AQ17" s="11">
        <v>1795873</v>
      </c>
      <c r="AS17" s="79">
        <v>1901</v>
      </c>
      <c r="AT17" s="11">
        <v>435117</v>
      </c>
      <c r="AU17" s="11">
        <v>457388</v>
      </c>
      <c r="AV17" s="11">
        <v>433682</v>
      </c>
      <c r="AW17" s="11">
        <v>379427</v>
      </c>
      <c r="AX17" s="11">
        <v>352511</v>
      </c>
      <c r="AY17" s="11">
        <v>320356</v>
      </c>
      <c r="AZ17" s="11">
        <v>293523</v>
      </c>
      <c r="BA17" s="11">
        <v>273621</v>
      </c>
      <c r="BB17" s="11">
        <v>222072</v>
      </c>
      <c r="BC17" s="11">
        <v>154999</v>
      </c>
      <c r="BD17" s="11">
        <v>120249</v>
      </c>
      <c r="BE17" s="11">
        <v>96049</v>
      </c>
      <c r="BF17" s="11">
        <v>83423</v>
      </c>
      <c r="BG17" s="11">
        <v>69186</v>
      </c>
      <c r="BH17" s="11">
        <v>44465</v>
      </c>
      <c r="BI17" s="11">
        <v>22378</v>
      </c>
      <c r="BJ17" s="11">
        <v>11110</v>
      </c>
      <c r="BK17" s="11">
        <v>4245</v>
      </c>
      <c r="BL17" s="11">
        <v>3773801</v>
      </c>
      <c r="BN17" s="79">
        <v>1901</v>
      </c>
    </row>
    <row r="18" spans="2:66">
      <c r="B18" s="188" t="s">
        <v>24</v>
      </c>
      <c r="C18" s="79">
        <v>1902</v>
      </c>
      <c r="D18" s="11">
        <v>224990.9</v>
      </c>
      <c r="E18" s="11">
        <v>231247.1</v>
      </c>
      <c r="F18" s="11">
        <v>218463.5</v>
      </c>
      <c r="G18" s="11">
        <v>194423.3</v>
      </c>
      <c r="H18" s="11">
        <v>180911.2</v>
      </c>
      <c r="I18" s="11">
        <v>167119.70000000001</v>
      </c>
      <c r="J18" s="11">
        <v>158643.70000000001</v>
      </c>
      <c r="K18" s="11">
        <v>152879.6</v>
      </c>
      <c r="L18" s="11">
        <v>128597.7</v>
      </c>
      <c r="M18" s="11">
        <v>93597.5</v>
      </c>
      <c r="N18" s="11">
        <v>71692.600000000006</v>
      </c>
      <c r="O18" s="11">
        <v>54875.8</v>
      </c>
      <c r="P18" s="11">
        <v>46807.199999999997</v>
      </c>
      <c r="Q18" s="11">
        <v>38880</v>
      </c>
      <c r="R18" s="11">
        <v>26339</v>
      </c>
      <c r="S18" s="11">
        <v>13296.3</v>
      </c>
      <c r="T18" s="11">
        <v>6343</v>
      </c>
      <c r="U18" s="11">
        <v>2330.6</v>
      </c>
      <c r="V18" s="11">
        <v>2011438.7</v>
      </c>
      <c r="X18" s="79">
        <v>1902</v>
      </c>
      <c r="Y18" s="11">
        <v>219306.7</v>
      </c>
      <c r="Z18" s="11">
        <v>225838.6</v>
      </c>
      <c r="AA18" s="11">
        <v>214771.7</v>
      </c>
      <c r="AB18" s="11">
        <v>192207.7</v>
      </c>
      <c r="AC18" s="11">
        <v>181268.4</v>
      </c>
      <c r="AD18" s="11">
        <v>160293.9</v>
      </c>
      <c r="AE18" s="11">
        <v>138842.4</v>
      </c>
      <c r="AF18" s="11">
        <v>122716.3</v>
      </c>
      <c r="AG18" s="11">
        <v>98398.1</v>
      </c>
      <c r="AH18" s="11">
        <v>70223.399999999994</v>
      </c>
      <c r="AI18" s="11">
        <v>55951</v>
      </c>
      <c r="AJ18" s="11">
        <v>44551.4</v>
      </c>
      <c r="AK18" s="11">
        <v>37875.599999999999</v>
      </c>
      <c r="AL18" s="11">
        <v>31106.5</v>
      </c>
      <c r="AM18" s="11">
        <v>19222.599999999999</v>
      </c>
      <c r="AN18" s="11">
        <v>10399.9</v>
      </c>
      <c r="AO18" s="11">
        <v>5316.3</v>
      </c>
      <c r="AP18" s="11">
        <v>2192.1999999999998</v>
      </c>
      <c r="AQ18" s="11">
        <v>1830482.7</v>
      </c>
      <c r="AS18" s="79">
        <v>1902</v>
      </c>
      <c r="AT18" s="11">
        <v>444297.6</v>
      </c>
      <c r="AU18" s="11">
        <v>457085.7</v>
      </c>
      <c r="AV18" s="11">
        <v>433235.20000000001</v>
      </c>
      <c r="AW18" s="11">
        <v>386631</v>
      </c>
      <c r="AX18" s="11">
        <v>362179.6</v>
      </c>
      <c r="AY18" s="11">
        <v>327413.59999999998</v>
      </c>
      <c r="AZ18" s="11">
        <v>297486.09999999998</v>
      </c>
      <c r="BA18" s="11">
        <v>275595.90000000002</v>
      </c>
      <c r="BB18" s="11">
        <v>226995.8</v>
      </c>
      <c r="BC18" s="11">
        <v>163820.9</v>
      </c>
      <c r="BD18" s="11">
        <v>127643.6</v>
      </c>
      <c r="BE18" s="11">
        <v>99427.199999999997</v>
      </c>
      <c r="BF18" s="11">
        <v>84682.8</v>
      </c>
      <c r="BG18" s="11">
        <v>69986.5</v>
      </c>
      <c r="BH18" s="11">
        <v>45561.599999999999</v>
      </c>
      <c r="BI18" s="11">
        <v>23696.2</v>
      </c>
      <c r="BJ18" s="11">
        <v>11659.3</v>
      </c>
      <c r="BK18" s="11">
        <v>4522.8</v>
      </c>
      <c r="BL18" s="11">
        <v>3841921.4</v>
      </c>
      <c r="BN18" s="79">
        <v>1902</v>
      </c>
    </row>
    <row r="19" spans="2:66">
      <c r="B19" s="188" t="s">
        <v>24</v>
      </c>
      <c r="C19" s="79">
        <v>1903</v>
      </c>
      <c r="D19" s="11">
        <v>229777.8</v>
      </c>
      <c r="E19" s="11">
        <v>231126.2</v>
      </c>
      <c r="F19" s="11">
        <v>218228</v>
      </c>
      <c r="G19" s="11">
        <v>198190.6</v>
      </c>
      <c r="H19" s="11">
        <v>186332.4</v>
      </c>
      <c r="I19" s="11">
        <v>170913.4</v>
      </c>
      <c r="J19" s="11">
        <v>160158.39999999999</v>
      </c>
      <c r="K19" s="11">
        <v>152882.20000000001</v>
      </c>
      <c r="L19" s="11">
        <v>130514.4</v>
      </c>
      <c r="M19" s="11">
        <v>98084</v>
      </c>
      <c r="N19" s="11">
        <v>75822.2</v>
      </c>
      <c r="O19" s="11">
        <v>56838.6</v>
      </c>
      <c r="P19" s="11">
        <v>47357.4</v>
      </c>
      <c r="Q19" s="11">
        <v>39059</v>
      </c>
      <c r="R19" s="11">
        <v>26663</v>
      </c>
      <c r="S19" s="11">
        <v>13924.6</v>
      </c>
      <c r="T19" s="11">
        <v>6623</v>
      </c>
      <c r="U19" s="11">
        <v>2454.1999999999998</v>
      </c>
      <c r="V19" s="11">
        <v>2044949.4</v>
      </c>
      <c r="X19" s="79">
        <v>1903</v>
      </c>
      <c r="Y19" s="11">
        <v>223700.4</v>
      </c>
      <c r="Z19" s="11">
        <v>225657.2</v>
      </c>
      <c r="AA19" s="11">
        <v>214560.4</v>
      </c>
      <c r="AB19" s="11">
        <v>195644.4</v>
      </c>
      <c r="AC19" s="11">
        <v>185515.8</v>
      </c>
      <c r="AD19" s="11">
        <v>163557.79999999999</v>
      </c>
      <c r="AE19" s="11">
        <v>141290.79999999999</v>
      </c>
      <c r="AF19" s="11">
        <v>124688.6</v>
      </c>
      <c r="AG19" s="11">
        <v>101405.2</v>
      </c>
      <c r="AH19" s="11">
        <v>74558.8</v>
      </c>
      <c r="AI19" s="11">
        <v>59216</v>
      </c>
      <c r="AJ19" s="11">
        <v>45966.8</v>
      </c>
      <c r="AK19" s="11">
        <v>38585.199999999997</v>
      </c>
      <c r="AL19" s="11">
        <v>31728</v>
      </c>
      <c r="AM19" s="11">
        <v>19995.2</v>
      </c>
      <c r="AN19" s="11">
        <v>11089.8</v>
      </c>
      <c r="AO19" s="11">
        <v>5585.6</v>
      </c>
      <c r="AP19" s="11">
        <v>2346.4</v>
      </c>
      <c r="AQ19" s="11">
        <v>1865092.4</v>
      </c>
      <c r="AS19" s="79">
        <v>1903</v>
      </c>
      <c r="AT19" s="11">
        <v>453478.2</v>
      </c>
      <c r="AU19" s="11">
        <v>456783.4</v>
      </c>
      <c r="AV19" s="11">
        <v>432788.4</v>
      </c>
      <c r="AW19" s="11">
        <v>393835</v>
      </c>
      <c r="AX19" s="11">
        <v>371848.2</v>
      </c>
      <c r="AY19" s="11">
        <v>334471.2</v>
      </c>
      <c r="AZ19" s="11">
        <v>301449.2</v>
      </c>
      <c r="BA19" s="11">
        <v>277570.8</v>
      </c>
      <c r="BB19" s="11">
        <v>231919.6</v>
      </c>
      <c r="BC19" s="11">
        <v>172642.8</v>
      </c>
      <c r="BD19" s="11">
        <v>135038.20000000001</v>
      </c>
      <c r="BE19" s="11">
        <v>102805.4</v>
      </c>
      <c r="BF19" s="11">
        <v>85942.6</v>
      </c>
      <c r="BG19" s="11">
        <v>70787</v>
      </c>
      <c r="BH19" s="11">
        <v>46658.2</v>
      </c>
      <c r="BI19" s="11">
        <v>25014.400000000001</v>
      </c>
      <c r="BJ19" s="11">
        <v>12208.6</v>
      </c>
      <c r="BK19" s="11">
        <v>4800.6000000000004</v>
      </c>
      <c r="BL19" s="11">
        <v>3910041.8</v>
      </c>
      <c r="BN19" s="79">
        <v>1903</v>
      </c>
    </row>
    <row r="20" spans="2:66">
      <c r="B20" s="188" t="s">
        <v>24</v>
      </c>
      <c r="C20" s="79">
        <v>1904</v>
      </c>
      <c r="D20" s="11">
        <v>234564.7</v>
      </c>
      <c r="E20" s="11">
        <v>231005.3</v>
      </c>
      <c r="F20" s="11">
        <v>217992.5</v>
      </c>
      <c r="G20" s="11">
        <v>201957.9</v>
      </c>
      <c r="H20" s="11">
        <v>191753.60000000001</v>
      </c>
      <c r="I20" s="11">
        <v>174707.1</v>
      </c>
      <c r="J20" s="11">
        <v>161673.1</v>
      </c>
      <c r="K20" s="11">
        <v>152884.79999999999</v>
      </c>
      <c r="L20" s="11">
        <v>132431.1</v>
      </c>
      <c r="M20" s="11">
        <v>102570.5</v>
      </c>
      <c r="N20" s="11">
        <v>79951.8</v>
      </c>
      <c r="O20" s="11">
        <v>58801.4</v>
      </c>
      <c r="P20" s="11">
        <v>47907.6</v>
      </c>
      <c r="Q20" s="11">
        <v>39238</v>
      </c>
      <c r="R20" s="11">
        <v>26987</v>
      </c>
      <c r="S20" s="11">
        <v>14552.9</v>
      </c>
      <c r="T20" s="11">
        <v>6903</v>
      </c>
      <c r="U20" s="11">
        <v>2577.8000000000002</v>
      </c>
      <c r="V20" s="11">
        <v>2078460.1</v>
      </c>
      <c r="X20" s="79">
        <v>1904</v>
      </c>
      <c r="Y20" s="11">
        <v>228094.1</v>
      </c>
      <c r="Z20" s="11">
        <v>225475.8</v>
      </c>
      <c r="AA20" s="11">
        <v>214349.1</v>
      </c>
      <c r="AB20" s="11">
        <v>199081.1</v>
      </c>
      <c r="AC20" s="11">
        <v>189763.20000000001</v>
      </c>
      <c r="AD20" s="11">
        <v>166821.70000000001</v>
      </c>
      <c r="AE20" s="11">
        <v>143739.20000000001</v>
      </c>
      <c r="AF20" s="11">
        <v>126660.9</v>
      </c>
      <c r="AG20" s="11">
        <v>104412.3</v>
      </c>
      <c r="AH20" s="11">
        <v>78894.2</v>
      </c>
      <c r="AI20" s="11">
        <v>62481</v>
      </c>
      <c r="AJ20" s="11">
        <v>47382.2</v>
      </c>
      <c r="AK20" s="11">
        <v>39294.800000000003</v>
      </c>
      <c r="AL20" s="11">
        <v>32349.5</v>
      </c>
      <c r="AM20" s="11">
        <v>20767.8</v>
      </c>
      <c r="AN20" s="11">
        <v>11779.7</v>
      </c>
      <c r="AO20" s="11">
        <v>5854.9</v>
      </c>
      <c r="AP20" s="11">
        <v>2500.6</v>
      </c>
      <c r="AQ20" s="11">
        <v>1899702.1</v>
      </c>
      <c r="AS20" s="79">
        <v>1904</v>
      </c>
      <c r="AT20" s="11">
        <v>462658.8</v>
      </c>
      <c r="AU20" s="11">
        <v>456481.1</v>
      </c>
      <c r="AV20" s="11">
        <v>432341.6</v>
      </c>
      <c r="AW20" s="11">
        <v>401039</v>
      </c>
      <c r="AX20" s="11">
        <v>381516.79999999999</v>
      </c>
      <c r="AY20" s="11">
        <v>341528.8</v>
      </c>
      <c r="AZ20" s="11">
        <v>305412.3</v>
      </c>
      <c r="BA20" s="11">
        <v>279545.7</v>
      </c>
      <c r="BB20" s="11">
        <v>236843.4</v>
      </c>
      <c r="BC20" s="11">
        <v>181464.7</v>
      </c>
      <c r="BD20" s="11">
        <v>142432.79999999999</v>
      </c>
      <c r="BE20" s="11">
        <v>106183.6</v>
      </c>
      <c r="BF20" s="11">
        <v>87202.4</v>
      </c>
      <c r="BG20" s="11">
        <v>71587.5</v>
      </c>
      <c r="BH20" s="11">
        <v>47754.8</v>
      </c>
      <c r="BI20" s="11">
        <v>26332.6</v>
      </c>
      <c r="BJ20" s="11">
        <v>12757.9</v>
      </c>
      <c r="BK20" s="11">
        <v>5078.3999999999996</v>
      </c>
      <c r="BL20" s="11">
        <v>3978162.2</v>
      </c>
      <c r="BN20" s="79">
        <v>1904</v>
      </c>
    </row>
    <row r="21" spans="2:66">
      <c r="B21" s="188" t="s">
        <v>24</v>
      </c>
      <c r="C21" s="79">
        <v>1905</v>
      </c>
      <c r="D21" s="11">
        <v>239351.6</v>
      </c>
      <c r="E21" s="11">
        <v>230884.4</v>
      </c>
      <c r="F21" s="11">
        <v>217757</v>
      </c>
      <c r="G21" s="11">
        <v>205725.2</v>
      </c>
      <c r="H21" s="11">
        <v>197174.8</v>
      </c>
      <c r="I21" s="11">
        <v>178500.8</v>
      </c>
      <c r="J21" s="11">
        <v>163187.79999999999</v>
      </c>
      <c r="K21" s="11">
        <v>152887.4</v>
      </c>
      <c r="L21" s="11">
        <v>134347.79999999999</v>
      </c>
      <c r="M21" s="11">
        <v>107057</v>
      </c>
      <c r="N21" s="11">
        <v>84081.4</v>
      </c>
      <c r="O21" s="11">
        <v>60764.2</v>
      </c>
      <c r="P21" s="11">
        <v>48457.8</v>
      </c>
      <c r="Q21" s="11">
        <v>39417</v>
      </c>
      <c r="R21" s="11">
        <v>27311</v>
      </c>
      <c r="S21" s="11">
        <v>15181.2</v>
      </c>
      <c r="T21" s="11">
        <v>7183</v>
      </c>
      <c r="U21" s="11">
        <v>2701.4</v>
      </c>
      <c r="V21" s="11">
        <v>2111970.7999999998</v>
      </c>
      <c r="X21" s="79">
        <v>1905</v>
      </c>
      <c r="Y21" s="11">
        <v>232487.8</v>
      </c>
      <c r="Z21" s="11">
        <v>225294.4</v>
      </c>
      <c r="AA21" s="11">
        <v>214137.8</v>
      </c>
      <c r="AB21" s="11">
        <v>202517.8</v>
      </c>
      <c r="AC21" s="11">
        <v>194010.6</v>
      </c>
      <c r="AD21" s="11">
        <v>170085.6</v>
      </c>
      <c r="AE21" s="11">
        <v>146187.6</v>
      </c>
      <c r="AF21" s="11">
        <v>128633.2</v>
      </c>
      <c r="AG21" s="11">
        <v>107419.4</v>
      </c>
      <c r="AH21" s="11">
        <v>83229.600000000006</v>
      </c>
      <c r="AI21" s="11">
        <v>65746</v>
      </c>
      <c r="AJ21" s="11">
        <v>48797.599999999999</v>
      </c>
      <c r="AK21" s="11">
        <v>40004.400000000001</v>
      </c>
      <c r="AL21" s="11">
        <v>32971</v>
      </c>
      <c r="AM21" s="11">
        <v>21540.400000000001</v>
      </c>
      <c r="AN21" s="11">
        <v>12469.6</v>
      </c>
      <c r="AO21" s="11">
        <v>6124.2</v>
      </c>
      <c r="AP21" s="11">
        <v>2654.8</v>
      </c>
      <c r="AQ21" s="11">
        <v>1934311.8</v>
      </c>
      <c r="AS21" s="79">
        <v>1905</v>
      </c>
      <c r="AT21" s="11">
        <v>471839.4</v>
      </c>
      <c r="AU21" s="11">
        <v>456178.8</v>
      </c>
      <c r="AV21" s="11">
        <v>431894.8</v>
      </c>
      <c r="AW21" s="11">
        <v>408243</v>
      </c>
      <c r="AX21" s="11">
        <v>391185.4</v>
      </c>
      <c r="AY21" s="11">
        <v>348586.4</v>
      </c>
      <c r="AZ21" s="11">
        <v>309375.40000000002</v>
      </c>
      <c r="BA21" s="11">
        <v>281520.59999999998</v>
      </c>
      <c r="BB21" s="11">
        <v>241767.2</v>
      </c>
      <c r="BC21" s="11">
        <v>190286.6</v>
      </c>
      <c r="BD21" s="11">
        <v>149827.4</v>
      </c>
      <c r="BE21" s="11">
        <v>109561.8</v>
      </c>
      <c r="BF21" s="11">
        <v>88462.2</v>
      </c>
      <c r="BG21" s="11">
        <v>72388</v>
      </c>
      <c r="BH21" s="11">
        <v>48851.4</v>
      </c>
      <c r="BI21" s="11">
        <v>27650.799999999999</v>
      </c>
      <c r="BJ21" s="11">
        <v>13307.2</v>
      </c>
      <c r="BK21" s="11">
        <v>5356.2</v>
      </c>
      <c r="BL21" s="11">
        <v>4046282.6</v>
      </c>
      <c r="BN21" s="79">
        <v>1905</v>
      </c>
    </row>
    <row r="22" spans="2:66">
      <c r="B22" s="188" t="s">
        <v>24</v>
      </c>
      <c r="C22" s="79">
        <v>1906</v>
      </c>
      <c r="D22" s="11">
        <v>244138.5</v>
      </c>
      <c r="E22" s="11">
        <v>230763.5</v>
      </c>
      <c r="F22" s="11">
        <v>217521.5</v>
      </c>
      <c r="G22" s="11">
        <v>209492.5</v>
      </c>
      <c r="H22" s="11">
        <v>202596</v>
      </c>
      <c r="I22" s="11">
        <v>182294.5</v>
      </c>
      <c r="J22" s="11">
        <v>164702.5</v>
      </c>
      <c r="K22" s="11">
        <v>152890</v>
      </c>
      <c r="L22" s="11">
        <v>136264.5</v>
      </c>
      <c r="M22" s="11">
        <v>111543.5</v>
      </c>
      <c r="N22" s="11">
        <v>88211</v>
      </c>
      <c r="O22" s="11">
        <v>62727</v>
      </c>
      <c r="P22" s="11">
        <v>49008</v>
      </c>
      <c r="Q22" s="11">
        <v>39596</v>
      </c>
      <c r="R22" s="11">
        <v>27635</v>
      </c>
      <c r="S22" s="11">
        <v>15809.5</v>
      </c>
      <c r="T22" s="11">
        <v>7463</v>
      </c>
      <c r="U22" s="11">
        <v>2825</v>
      </c>
      <c r="V22" s="11">
        <v>2145481.5</v>
      </c>
      <c r="X22" s="79">
        <v>1906</v>
      </c>
      <c r="Y22" s="11">
        <v>236881.5</v>
      </c>
      <c r="Z22" s="11">
        <v>225113</v>
      </c>
      <c r="AA22" s="11">
        <v>213926.5</v>
      </c>
      <c r="AB22" s="11">
        <v>205954.5</v>
      </c>
      <c r="AC22" s="11">
        <v>198258</v>
      </c>
      <c r="AD22" s="11">
        <v>173349.5</v>
      </c>
      <c r="AE22" s="11">
        <v>148636</v>
      </c>
      <c r="AF22" s="11">
        <v>130605.5</v>
      </c>
      <c r="AG22" s="11">
        <v>110426.5</v>
      </c>
      <c r="AH22" s="11">
        <v>87565</v>
      </c>
      <c r="AI22" s="11">
        <v>69011</v>
      </c>
      <c r="AJ22" s="11">
        <v>50213</v>
      </c>
      <c r="AK22" s="11">
        <v>40714</v>
      </c>
      <c r="AL22" s="11">
        <v>33592.5</v>
      </c>
      <c r="AM22" s="11">
        <v>22313</v>
      </c>
      <c r="AN22" s="11">
        <v>13159.5</v>
      </c>
      <c r="AO22" s="11">
        <v>6393.5</v>
      </c>
      <c r="AP22" s="11">
        <v>2809</v>
      </c>
      <c r="AQ22" s="11">
        <v>1968921.5</v>
      </c>
      <c r="AS22" s="79">
        <v>1906</v>
      </c>
      <c r="AT22" s="11">
        <v>481020</v>
      </c>
      <c r="AU22" s="11">
        <v>455876.5</v>
      </c>
      <c r="AV22" s="11">
        <v>431448</v>
      </c>
      <c r="AW22" s="11">
        <v>415447</v>
      </c>
      <c r="AX22" s="11">
        <v>400854</v>
      </c>
      <c r="AY22" s="11">
        <v>355644</v>
      </c>
      <c r="AZ22" s="11">
        <v>313338.5</v>
      </c>
      <c r="BA22" s="11">
        <v>283495.5</v>
      </c>
      <c r="BB22" s="11">
        <v>246691</v>
      </c>
      <c r="BC22" s="11">
        <v>199108.5</v>
      </c>
      <c r="BD22" s="11">
        <v>157222</v>
      </c>
      <c r="BE22" s="11">
        <v>112940</v>
      </c>
      <c r="BF22" s="11">
        <v>89722</v>
      </c>
      <c r="BG22" s="11">
        <v>73188.5</v>
      </c>
      <c r="BH22" s="11">
        <v>49948</v>
      </c>
      <c r="BI22" s="11">
        <v>28969</v>
      </c>
      <c r="BJ22" s="11">
        <v>13856.5</v>
      </c>
      <c r="BK22" s="11">
        <v>5634</v>
      </c>
      <c r="BL22" s="11">
        <v>4114403</v>
      </c>
      <c r="BN22" s="79">
        <v>1906</v>
      </c>
    </row>
    <row r="23" spans="2:66">
      <c r="B23" s="188" t="s">
        <v>24</v>
      </c>
      <c r="C23" s="80">
        <v>1907</v>
      </c>
      <c r="D23" s="11">
        <v>248925.4</v>
      </c>
      <c r="E23" s="11">
        <v>230642.6</v>
      </c>
      <c r="F23" s="11">
        <v>217286</v>
      </c>
      <c r="G23" s="11">
        <v>213259.8</v>
      </c>
      <c r="H23" s="11">
        <v>208017.2</v>
      </c>
      <c r="I23" s="11">
        <v>186088.2</v>
      </c>
      <c r="J23" s="11">
        <v>166217.20000000001</v>
      </c>
      <c r="K23" s="11">
        <v>152892.6</v>
      </c>
      <c r="L23" s="11">
        <v>138181.20000000001</v>
      </c>
      <c r="M23" s="11">
        <v>116030</v>
      </c>
      <c r="N23" s="11">
        <v>92340.6</v>
      </c>
      <c r="O23" s="11">
        <v>64689.8</v>
      </c>
      <c r="P23" s="11">
        <v>49558.2</v>
      </c>
      <c r="Q23" s="11">
        <v>39775</v>
      </c>
      <c r="R23" s="11">
        <v>27959</v>
      </c>
      <c r="S23" s="11">
        <v>16437.8</v>
      </c>
      <c r="T23" s="11">
        <v>7743</v>
      </c>
      <c r="U23" s="11">
        <v>2948.6</v>
      </c>
      <c r="V23" s="11">
        <v>2178992.2000000002</v>
      </c>
      <c r="X23" s="80">
        <v>1907</v>
      </c>
      <c r="Y23" s="11">
        <v>241275.2</v>
      </c>
      <c r="Z23" s="11">
        <v>224931.6</v>
      </c>
      <c r="AA23" s="11">
        <v>213715.20000000001</v>
      </c>
      <c r="AB23" s="11">
        <v>209391.2</v>
      </c>
      <c r="AC23" s="11">
        <v>202505.4</v>
      </c>
      <c r="AD23" s="11">
        <v>176613.4</v>
      </c>
      <c r="AE23" s="11">
        <v>151084.4</v>
      </c>
      <c r="AF23" s="11">
        <v>132577.79999999999</v>
      </c>
      <c r="AG23" s="11">
        <v>113433.60000000001</v>
      </c>
      <c r="AH23" s="11">
        <v>91900.4</v>
      </c>
      <c r="AI23" s="11">
        <v>72276</v>
      </c>
      <c r="AJ23" s="11">
        <v>51628.4</v>
      </c>
      <c r="AK23" s="11">
        <v>41423.599999999999</v>
      </c>
      <c r="AL23" s="11">
        <v>34214</v>
      </c>
      <c r="AM23" s="11">
        <v>23085.599999999999</v>
      </c>
      <c r="AN23" s="11">
        <v>13849.4</v>
      </c>
      <c r="AO23" s="11">
        <v>6662.8</v>
      </c>
      <c r="AP23" s="11">
        <v>2963.2</v>
      </c>
      <c r="AQ23" s="11">
        <v>2003531.2</v>
      </c>
      <c r="AS23" s="80">
        <v>1907</v>
      </c>
      <c r="AT23" s="11">
        <v>490200.6</v>
      </c>
      <c r="AU23" s="11">
        <v>455574.2</v>
      </c>
      <c r="AV23" s="11">
        <v>431001.2</v>
      </c>
      <c r="AW23" s="11">
        <v>422651</v>
      </c>
      <c r="AX23" s="11">
        <v>410522.6</v>
      </c>
      <c r="AY23" s="11">
        <v>362701.6</v>
      </c>
      <c r="AZ23" s="11">
        <v>317301.59999999998</v>
      </c>
      <c r="BA23" s="11">
        <v>285470.40000000002</v>
      </c>
      <c r="BB23" s="11">
        <v>251614.8</v>
      </c>
      <c r="BC23" s="11">
        <v>207930.4</v>
      </c>
      <c r="BD23" s="11">
        <v>164616.6</v>
      </c>
      <c r="BE23" s="11">
        <v>116318.2</v>
      </c>
      <c r="BF23" s="11">
        <v>90981.8</v>
      </c>
      <c r="BG23" s="11">
        <v>73989</v>
      </c>
      <c r="BH23" s="11">
        <v>51044.6</v>
      </c>
      <c r="BI23" s="11">
        <v>30287.200000000001</v>
      </c>
      <c r="BJ23" s="11">
        <v>14405.8</v>
      </c>
      <c r="BK23" s="11">
        <v>5911.8</v>
      </c>
      <c r="BL23" s="11">
        <v>4182523.4</v>
      </c>
      <c r="BN23" s="80">
        <v>1907</v>
      </c>
    </row>
    <row r="24" spans="2:66">
      <c r="B24" s="188" t="s">
        <v>24</v>
      </c>
      <c r="C24" s="80">
        <v>1908</v>
      </c>
      <c r="D24" s="11">
        <v>253712.3</v>
      </c>
      <c r="E24" s="11">
        <v>230521.7</v>
      </c>
      <c r="F24" s="11">
        <v>217050.5</v>
      </c>
      <c r="G24" s="11">
        <v>217027.1</v>
      </c>
      <c r="H24" s="11">
        <v>213438.4</v>
      </c>
      <c r="I24" s="11">
        <v>189881.9</v>
      </c>
      <c r="J24" s="11">
        <v>167731.9</v>
      </c>
      <c r="K24" s="11">
        <v>152895.20000000001</v>
      </c>
      <c r="L24" s="11">
        <v>140097.9</v>
      </c>
      <c r="M24" s="11">
        <v>120516.5</v>
      </c>
      <c r="N24" s="11">
        <v>96470.2</v>
      </c>
      <c r="O24" s="11">
        <v>66652.600000000006</v>
      </c>
      <c r="P24" s="11">
        <v>50108.4</v>
      </c>
      <c r="Q24" s="11">
        <v>39954</v>
      </c>
      <c r="R24" s="11">
        <v>28283</v>
      </c>
      <c r="S24" s="11">
        <v>17066.099999999999</v>
      </c>
      <c r="T24" s="11">
        <v>8023</v>
      </c>
      <c r="U24" s="11">
        <v>3072.2</v>
      </c>
      <c r="V24" s="11">
        <v>2212502.9</v>
      </c>
      <c r="X24" s="80">
        <v>1908</v>
      </c>
      <c r="Y24" s="11">
        <v>245668.9</v>
      </c>
      <c r="Z24" s="11">
        <v>224750.2</v>
      </c>
      <c r="AA24" s="11">
        <v>213503.9</v>
      </c>
      <c r="AB24" s="11">
        <v>212827.9</v>
      </c>
      <c r="AC24" s="11">
        <v>206752.8</v>
      </c>
      <c r="AD24" s="11">
        <v>179877.3</v>
      </c>
      <c r="AE24" s="11">
        <v>153532.79999999999</v>
      </c>
      <c r="AF24" s="11">
        <v>134550.1</v>
      </c>
      <c r="AG24" s="11">
        <v>116440.7</v>
      </c>
      <c r="AH24" s="11">
        <v>96235.8</v>
      </c>
      <c r="AI24" s="11">
        <v>75541</v>
      </c>
      <c r="AJ24" s="11">
        <v>53043.8</v>
      </c>
      <c r="AK24" s="11">
        <v>42133.2</v>
      </c>
      <c r="AL24" s="11">
        <v>34835.5</v>
      </c>
      <c r="AM24" s="11">
        <v>23858.2</v>
      </c>
      <c r="AN24" s="11">
        <v>14539.3</v>
      </c>
      <c r="AO24" s="11">
        <v>6932.1</v>
      </c>
      <c r="AP24" s="11">
        <v>3117.4</v>
      </c>
      <c r="AQ24" s="11">
        <v>2038140.9</v>
      </c>
      <c r="AS24" s="80">
        <v>1908</v>
      </c>
      <c r="AT24" s="11">
        <v>499381.2</v>
      </c>
      <c r="AU24" s="11">
        <v>455271.9</v>
      </c>
      <c r="AV24" s="11">
        <v>430554.4</v>
      </c>
      <c r="AW24" s="11">
        <v>429855</v>
      </c>
      <c r="AX24" s="11">
        <v>420191.2</v>
      </c>
      <c r="AY24" s="11">
        <v>369759.2</v>
      </c>
      <c r="AZ24" s="11">
        <v>321264.7</v>
      </c>
      <c r="BA24" s="11">
        <v>287445.3</v>
      </c>
      <c r="BB24" s="11">
        <v>256538.6</v>
      </c>
      <c r="BC24" s="11">
        <v>216752.3</v>
      </c>
      <c r="BD24" s="11">
        <v>172011.2</v>
      </c>
      <c r="BE24" s="11">
        <v>119696.4</v>
      </c>
      <c r="BF24" s="11">
        <v>92241.600000000006</v>
      </c>
      <c r="BG24" s="11">
        <v>74789.5</v>
      </c>
      <c r="BH24" s="11">
        <v>52141.2</v>
      </c>
      <c r="BI24" s="11">
        <v>31605.4</v>
      </c>
      <c r="BJ24" s="11">
        <v>14955.1</v>
      </c>
      <c r="BK24" s="11">
        <v>6189.6</v>
      </c>
      <c r="BL24" s="11">
        <v>4250643.8</v>
      </c>
      <c r="BN24" s="80">
        <v>1908</v>
      </c>
    </row>
    <row r="25" spans="2:66">
      <c r="B25" s="188" t="s">
        <v>24</v>
      </c>
      <c r="C25" s="80">
        <v>1909</v>
      </c>
      <c r="D25" s="11">
        <v>258499.20000000001</v>
      </c>
      <c r="E25" s="11">
        <v>230400.8</v>
      </c>
      <c r="F25" s="11">
        <v>216815</v>
      </c>
      <c r="G25" s="11">
        <v>220794.4</v>
      </c>
      <c r="H25" s="11">
        <v>218859.6</v>
      </c>
      <c r="I25" s="11">
        <v>193675.6</v>
      </c>
      <c r="J25" s="11">
        <v>169246.6</v>
      </c>
      <c r="K25" s="11">
        <v>152897.79999999999</v>
      </c>
      <c r="L25" s="11">
        <v>142014.6</v>
      </c>
      <c r="M25" s="11">
        <v>125003</v>
      </c>
      <c r="N25" s="11">
        <v>100599.8</v>
      </c>
      <c r="O25" s="11">
        <v>68615.399999999994</v>
      </c>
      <c r="P25" s="11">
        <v>50658.6</v>
      </c>
      <c r="Q25" s="11">
        <v>40133</v>
      </c>
      <c r="R25" s="11">
        <v>28607</v>
      </c>
      <c r="S25" s="11">
        <v>17694.400000000001</v>
      </c>
      <c r="T25" s="11">
        <v>8303</v>
      </c>
      <c r="U25" s="11">
        <v>3195.8</v>
      </c>
      <c r="V25" s="11">
        <v>2246013.6</v>
      </c>
      <c r="X25" s="80">
        <v>1909</v>
      </c>
      <c r="Y25" s="11">
        <v>250062.6</v>
      </c>
      <c r="Z25" s="11">
        <v>224568.8</v>
      </c>
      <c r="AA25" s="11">
        <v>213292.6</v>
      </c>
      <c r="AB25" s="11">
        <v>216264.6</v>
      </c>
      <c r="AC25" s="11">
        <v>211000.2</v>
      </c>
      <c r="AD25" s="11">
        <v>183141.2</v>
      </c>
      <c r="AE25" s="11">
        <v>155981.20000000001</v>
      </c>
      <c r="AF25" s="11">
        <v>136522.4</v>
      </c>
      <c r="AG25" s="11">
        <v>119447.8</v>
      </c>
      <c r="AH25" s="11">
        <v>100571.2</v>
      </c>
      <c r="AI25" s="11">
        <v>78806</v>
      </c>
      <c r="AJ25" s="11">
        <v>54459.199999999997</v>
      </c>
      <c r="AK25" s="11">
        <v>42842.8</v>
      </c>
      <c r="AL25" s="11">
        <v>35457</v>
      </c>
      <c r="AM25" s="11">
        <v>24630.799999999999</v>
      </c>
      <c r="AN25" s="11">
        <v>15229.2</v>
      </c>
      <c r="AO25" s="11">
        <v>7201.4</v>
      </c>
      <c r="AP25" s="11">
        <v>3271.6</v>
      </c>
      <c r="AQ25" s="11">
        <v>2072750.6</v>
      </c>
      <c r="AS25" s="80">
        <v>1909</v>
      </c>
      <c r="AT25" s="11">
        <v>508561.8</v>
      </c>
      <c r="AU25" s="11">
        <v>454969.59999999998</v>
      </c>
      <c r="AV25" s="11">
        <v>430107.6</v>
      </c>
      <c r="AW25" s="11">
        <v>437059</v>
      </c>
      <c r="AX25" s="11">
        <v>429859.8</v>
      </c>
      <c r="AY25" s="11">
        <v>376816.8</v>
      </c>
      <c r="AZ25" s="11">
        <v>325227.8</v>
      </c>
      <c r="BA25" s="11">
        <v>289420.2</v>
      </c>
      <c r="BB25" s="11">
        <v>261462.39999999999</v>
      </c>
      <c r="BC25" s="11">
        <v>225574.2</v>
      </c>
      <c r="BD25" s="11">
        <v>179405.8</v>
      </c>
      <c r="BE25" s="11">
        <v>123074.6</v>
      </c>
      <c r="BF25" s="11">
        <v>93501.4</v>
      </c>
      <c r="BG25" s="11">
        <v>75590</v>
      </c>
      <c r="BH25" s="11">
        <v>53237.8</v>
      </c>
      <c r="BI25" s="11">
        <v>32923.599999999999</v>
      </c>
      <c r="BJ25" s="11">
        <v>15504.4</v>
      </c>
      <c r="BK25" s="11">
        <v>6467.4</v>
      </c>
      <c r="BL25" s="11">
        <v>4318764.2</v>
      </c>
      <c r="BN25" s="80">
        <v>1909</v>
      </c>
    </row>
    <row r="26" spans="2:66">
      <c r="B26" s="188" t="s">
        <v>24</v>
      </c>
      <c r="C26" s="80">
        <v>1910</v>
      </c>
      <c r="D26" s="11">
        <v>263286.09999999998</v>
      </c>
      <c r="E26" s="11">
        <v>230279.9</v>
      </c>
      <c r="F26" s="11">
        <v>216579.5</v>
      </c>
      <c r="G26" s="11">
        <v>224561.7</v>
      </c>
      <c r="H26" s="11">
        <v>224280.8</v>
      </c>
      <c r="I26" s="11">
        <v>197469.3</v>
      </c>
      <c r="J26" s="11">
        <v>170761.3</v>
      </c>
      <c r="K26" s="11">
        <v>152900.4</v>
      </c>
      <c r="L26" s="11">
        <v>143931.29999999999</v>
      </c>
      <c r="M26" s="11">
        <v>129489.5</v>
      </c>
      <c r="N26" s="11">
        <v>104729.4</v>
      </c>
      <c r="O26" s="11">
        <v>70578.2</v>
      </c>
      <c r="P26" s="11">
        <v>51208.800000000003</v>
      </c>
      <c r="Q26" s="11">
        <v>40312</v>
      </c>
      <c r="R26" s="11">
        <v>28931</v>
      </c>
      <c r="S26" s="11">
        <v>18322.7</v>
      </c>
      <c r="T26" s="11">
        <v>8583</v>
      </c>
      <c r="U26" s="11">
        <v>3319.4</v>
      </c>
      <c r="V26" s="11">
        <v>2279524.2999999998</v>
      </c>
      <c r="X26" s="80">
        <v>1910</v>
      </c>
      <c r="Y26" s="11">
        <v>254456.3</v>
      </c>
      <c r="Z26" s="11">
        <v>224387.4</v>
      </c>
      <c r="AA26" s="11">
        <v>213081.3</v>
      </c>
      <c r="AB26" s="11">
        <v>219701.3</v>
      </c>
      <c r="AC26" s="11">
        <v>215247.6</v>
      </c>
      <c r="AD26" s="11">
        <v>186405.1</v>
      </c>
      <c r="AE26" s="11">
        <v>158429.6</v>
      </c>
      <c r="AF26" s="11">
        <v>138494.70000000001</v>
      </c>
      <c r="AG26" s="11">
        <v>122454.9</v>
      </c>
      <c r="AH26" s="11">
        <v>104906.6</v>
      </c>
      <c r="AI26" s="11">
        <v>82071</v>
      </c>
      <c r="AJ26" s="11">
        <v>55874.6</v>
      </c>
      <c r="AK26" s="11">
        <v>43552.4</v>
      </c>
      <c r="AL26" s="11">
        <v>36078.5</v>
      </c>
      <c r="AM26" s="11">
        <v>25403.4</v>
      </c>
      <c r="AN26" s="11">
        <v>15919.1</v>
      </c>
      <c r="AO26" s="11">
        <v>7470.7</v>
      </c>
      <c r="AP26" s="11">
        <v>3425.8</v>
      </c>
      <c r="AQ26" s="11">
        <v>2107360.2999999998</v>
      </c>
      <c r="AS26" s="80">
        <v>1910</v>
      </c>
      <c r="AT26" s="11">
        <v>517742.4</v>
      </c>
      <c r="AU26" s="11">
        <v>454667.3</v>
      </c>
      <c r="AV26" s="11">
        <v>429660.8</v>
      </c>
      <c r="AW26" s="11">
        <v>444263</v>
      </c>
      <c r="AX26" s="11">
        <v>439528.4</v>
      </c>
      <c r="AY26" s="11">
        <v>383874.4</v>
      </c>
      <c r="AZ26" s="11">
        <v>329190.90000000002</v>
      </c>
      <c r="BA26" s="11">
        <v>291395.09999999998</v>
      </c>
      <c r="BB26" s="11">
        <v>266386.2</v>
      </c>
      <c r="BC26" s="11">
        <v>234396.1</v>
      </c>
      <c r="BD26" s="11">
        <v>186800.4</v>
      </c>
      <c r="BE26" s="11">
        <v>126452.8</v>
      </c>
      <c r="BF26" s="11">
        <v>94761.2</v>
      </c>
      <c r="BG26" s="11">
        <v>76390.5</v>
      </c>
      <c r="BH26" s="11">
        <v>54334.400000000001</v>
      </c>
      <c r="BI26" s="11">
        <v>34241.800000000003</v>
      </c>
      <c r="BJ26" s="11">
        <v>16053.7</v>
      </c>
      <c r="BK26" s="11">
        <v>6745.2</v>
      </c>
      <c r="BL26" s="11">
        <v>4386884.5999999996</v>
      </c>
      <c r="BN26" s="80">
        <v>1910</v>
      </c>
    </row>
    <row r="27" spans="2:66">
      <c r="B27" s="188" t="s">
        <v>24</v>
      </c>
      <c r="C27" s="80">
        <v>1911</v>
      </c>
      <c r="D27" s="11">
        <v>268073</v>
      </c>
      <c r="E27" s="11">
        <v>230159</v>
      </c>
      <c r="F27" s="11">
        <v>216344</v>
      </c>
      <c r="G27" s="11">
        <v>228329</v>
      </c>
      <c r="H27" s="11">
        <v>229702</v>
      </c>
      <c r="I27" s="11">
        <v>201263</v>
      </c>
      <c r="J27" s="11">
        <v>172276</v>
      </c>
      <c r="K27" s="11">
        <v>152903</v>
      </c>
      <c r="L27" s="11">
        <v>145848</v>
      </c>
      <c r="M27" s="11">
        <v>133976</v>
      </c>
      <c r="N27" s="11">
        <v>108859</v>
      </c>
      <c r="O27" s="11">
        <v>72541</v>
      </c>
      <c r="P27" s="11">
        <v>51759</v>
      </c>
      <c r="Q27" s="11">
        <v>40491</v>
      </c>
      <c r="R27" s="11">
        <v>29255</v>
      </c>
      <c r="S27" s="11">
        <v>18951</v>
      </c>
      <c r="T27" s="11">
        <v>8863</v>
      </c>
      <c r="U27" s="11">
        <v>3443</v>
      </c>
      <c r="V27" s="11">
        <v>2313035</v>
      </c>
      <c r="X27" s="80">
        <v>1911</v>
      </c>
      <c r="Y27" s="11">
        <v>258850</v>
      </c>
      <c r="Z27" s="11">
        <v>224206</v>
      </c>
      <c r="AA27" s="11">
        <v>212870</v>
      </c>
      <c r="AB27" s="11">
        <v>223138</v>
      </c>
      <c r="AC27" s="11">
        <v>219495</v>
      </c>
      <c r="AD27" s="11">
        <v>189669</v>
      </c>
      <c r="AE27" s="11">
        <v>160878</v>
      </c>
      <c r="AF27" s="11">
        <v>140467</v>
      </c>
      <c r="AG27" s="11">
        <v>125462</v>
      </c>
      <c r="AH27" s="11">
        <v>109242</v>
      </c>
      <c r="AI27" s="11">
        <v>85336</v>
      </c>
      <c r="AJ27" s="11">
        <v>57290</v>
      </c>
      <c r="AK27" s="11">
        <v>44262</v>
      </c>
      <c r="AL27" s="11">
        <v>36700</v>
      </c>
      <c r="AM27" s="11">
        <v>26176</v>
      </c>
      <c r="AN27" s="11">
        <v>16609</v>
      </c>
      <c r="AO27" s="11">
        <v>7740</v>
      </c>
      <c r="AP27" s="11">
        <v>3580</v>
      </c>
      <c r="AQ27" s="11">
        <v>2141970</v>
      </c>
      <c r="AS27" s="80">
        <v>1911</v>
      </c>
      <c r="AT27" s="11">
        <v>526923</v>
      </c>
      <c r="AU27" s="11">
        <v>454365</v>
      </c>
      <c r="AV27" s="11">
        <v>429214</v>
      </c>
      <c r="AW27" s="11">
        <v>451467</v>
      </c>
      <c r="AX27" s="11">
        <v>449197</v>
      </c>
      <c r="AY27" s="11">
        <v>390932</v>
      </c>
      <c r="AZ27" s="11">
        <v>333154</v>
      </c>
      <c r="BA27" s="11">
        <v>293370</v>
      </c>
      <c r="BB27" s="11">
        <v>271310</v>
      </c>
      <c r="BC27" s="11">
        <v>243218</v>
      </c>
      <c r="BD27" s="11">
        <v>194195</v>
      </c>
      <c r="BE27" s="11">
        <v>129831</v>
      </c>
      <c r="BF27" s="11">
        <v>96021</v>
      </c>
      <c r="BG27" s="11">
        <v>77191</v>
      </c>
      <c r="BH27" s="11">
        <v>55431</v>
      </c>
      <c r="BI27" s="11">
        <v>35560</v>
      </c>
      <c r="BJ27" s="11">
        <v>16603</v>
      </c>
      <c r="BK27" s="11">
        <v>7023</v>
      </c>
      <c r="BL27" s="11">
        <v>4455005</v>
      </c>
      <c r="BN27" s="80">
        <v>1911</v>
      </c>
    </row>
    <row r="28" spans="2:66">
      <c r="B28" s="188" t="s">
        <v>24</v>
      </c>
      <c r="C28" s="80">
        <v>1912</v>
      </c>
      <c r="D28" s="11">
        <v>271995.7</v>
      </c>
      <c r="E28" s="11">
        <v>237363.1</v>
      </c>
      <c r="F28" s="11">
        <v>221569.6</v>
      </c>
      <c r="G28" s="11">
        <v>229276.1</v>
      </c>
      <c r="H28" s="11">
        <v>228741.8</v>
      </c>
      <c r="I28" s="11">
        <v>203606.7</v>
      </c>
      <c r="J28" s="11">
        <v>177758.4</v>
      </c>
      <c r="K28" s="11">
        <v>157502.70000000001</v>
      </c>
      <c r="L28" s="11">
        <v>148323.20000000001</v>
      </c>
      <c r="M28" s="11">
        <v>135208.4</v>
      </c>
      <c r="N28" s="11">
        <v>111473.1</v>
      </c>
      <c r="O28" s="11">
        <v>77026.899999999994</v>
      </c>
      <c r="P28" s="11">
        <v>55683.1</v>
      </c>
      <c r="Q28" s="11">
        <v>42171.9</v>
      </c>
      <c r="R28" s="11">
        <v>29689.5</v>
      </c>
      <c r="S28" s="11">
        <v>19035.900000000001</v>
      </c>
      <c r="T28" s="11">
        <v>8926.7000000000007</v>
      </c>
      <c r="U28" s="11">
        <v>3568.7</v>
      </c>
      <c r="V28" s="11">
        <v>2358921.5</v>
      </c>
      <c r="X28" s="80">
        <v>1912</v>
      </c>
      <c r="Y28" s="11">
        <v>262595</v>
      </c>
      <c r="Z28" s="11">
        <v>231295.4</v>
      </c>
      <c r="AA28" s="11">
        <v>217803</v>
      </c>
      <c r="AB28" s="11">
        <v>224104.2</v>
      </c>
      <c r="AC28" s="11">
        <v>220545.5</v>
      </c>
      <c r="AD28" s="11">
        <v>194432.1</v>
      </c>
      <c r="AE28" s="11">
        <v>166900.20000000001</v>
      </c>
      <c r="AF28" s="11">
        <v>145550.29999999999</v>
      </c>
      <c r="AG28" s="11">
        <v>129105.8</v>
      </c>
      <c r="AH28" s="11">
        <v>112047.8</v>
      </c>
      <c r="AI28" s="11">
        <v>88812.4</v>
      </c>
      <c r="AJ28" s="11">
        <v>61611</v>
      </c>
      <c r="AK28" s="11">
        <v>47715.8</v>
      </c>
      <c r="AL28" s="11">
        <v>38030</v>
      </c>
      <c r="AM28" s="11">
        <v>26758.400000000001</v>
      </c>
      <c r="AN28" s="11">
        <v>17018.099999999999</v>
      </c>
      <c r="AO28" s="11">
        <v>7996</v>
      </c>
      <c r="AP28" s="11">
        <v>3772</v>
      </c>
      <c r="AQ28" s="11">
        <v>2196093</v>
      </c>
      <c r="AS28" s="80">
        <v>1912</v>
      </c>
      <c r="AT28" s="11">
        <v>534590.69999999995</v>
      </c>
      <c r="AU28" s="11">
        <v>468658.5</v>
      </c>
      <c r="AV28" s="11">
        <v>439372.6</v>
      </c>
      <c r="AW28" s="11">
        <v>453380.3</v>
      </c>
      <c r="AX28" s="11">
        <v>449287.3</v>
      </c>
      <c r="AY28" s="11">
        <v>398038.8</v>
      </c>
      <c r="AZ28" s="11">
        <v>344658.6</v>
      </c>
      <c r="BA28" s="11">
        <v>303053</v>
      </c>
      <c r="BB28" s="11">
        <v>277429</v>
      </c>
      <c r="BC28" s="11">
        <v>247256.2</v>
      </c>
      <c r="BD28" s="11">
        <v>200285.5</v>
      </c>
      <c r="BE28" s="11">
        <v>138637.9</v>
      </c>
      <c r="BF28" s="11">
        <v>103398.9</v>
      </c>
      <c r="BG28" s="11">
        <v>80201.899999999994</v>
      </c>
      <c r="BH28" s="11">
        <v>56447.9</v>
      </c>
      <c r="BI28" s="11">
        <v>36054</v>
      </c>
      <c r="BJ28" s="11">
        <v>16922.7</v>
      </c>
      <c r="BK28" s="11">
        <v>7340.7</v>
      </c>
      <c r="BL28" s="11">
        <v>4555014.5</v>
      </c>
      <c r="BN28" s="80">
        <v>1912</v>
      </c>
    </row>
    <row r="29" spans="2:66">
      <c r="B29" s="188" t="s">
        <v>24</v>
      </c>
      <c r="C29" s="80">
        <v>1913</v>
      </c>
      <c r="D29" s="11">
        <v>275918.40000000002</v>
      </c>
      <c r="E29" s="11">
        <v>244567.2</v>
      </c>
      <c r="F29" s="11">
        <v>226795.2</v>
      </c>
      <c r="G29" s="11">
        <v>230223.2</v>
      </c>
      <c r="H29" s="11">
        <v>227781.6</v>
      </c>
      <c r="I29" s="11">
        <v>205950.4</v>
      </c>
      <c r="J29" s="11">
        <v>183240.8</v>
      </c>
      <c r="K29" s="11">
        <v>162102.39999999999</v>
      </c>
      <c r="L29" s="11">
        <v>150798.39999999999</v>
      </c>
      <c r="M29" s="11">
        <v>136440.79999999999</v>
      </c>
      <c r="N29" s="11">
        <v>114087.2</v>
      </c>
      <c r="O29" s="11">
        <v>81512.800000000003</v>
      </c>
      <c r="P29" s="11">
        <v>59607.199999999997</v>
      </c>
      <c r="Q29" s="11">
        <v>43852.800000000003</v>
      </c>
      <c r="R29" s="11">
        <v>30124</v>
      </c>
      <c r="S29" s="11">
        <v>19120.8</v>
      </c>
      <c r="T29" s="11">
        <v>8990.4</v>
      </c>
      <c r="U29" s="11">
        <v>3694.4</v>
      </c>
      <c r="V29" s="11">
        <v>2404808</v>
      </c>
      <c r="X29" s="80">
        <v>1913</v>
      </c>
      <c r="Y29" s="11">
        <v>266340</v>
      </c>
      <c r="Z29" s="11">
        <v>238384.8</v>
      </c>
      <c r="AA29" s="11">
        <v>222736</v>
      </c>
      <c r="AB29" s="11">
        <v>225070.4</v>
      </c>
      <c r="AC29" s="11">
        <v>221596</v>
      </c>
      <c r="AD29" s="11">
        <v>199195.2</v>
      </c>
      <c r="AE29" s="11">
        <v>172922.4</v>
      </c>
      <c r="AF29" s="11">
        <v>150633.60000000001</v>
      </c>
      <c r="AG29" s="11">
        <v>132749.6</v>
      </c>
      <c r="AH29" s="11">
        <v>114853.6</v>
      </c>
      <c r="AI29" s="11">
        <v>92288.8</v>
      </c>
      <c r="AJ29" s="11">
        <v>65932</v>
      </c>
      <c r="AK29" s="11">
        <v>51169.599999999999</v>
      </c>
      <c r="AL29" s="11">
        <v>39360</v>
      </c>
      <c r="AM29" s="11">
        <v>27340.799999999999</v>
      </c>
      <c r="AN29" s="11">
        <v>17427.2</v>
      </c>
      <c r="AO29" s="11">
        <v>8252</v>
      </c>
      <c r="AP29" s="11">
        <v>3964</v>
      </c>
      <c r="AQ29" s="11">
        <v>2250216</v>
      </c>
      <c r="AS29" s="80">
        <v>1913</v>
      </c>
      <c r="AT29" s="11">
        <v>542258.4</v>
      </c>
      <c r="AU29" s="11">
        <v>482952</v>
      </c>
      <c r="AV29" s="11">
        <v>449531.2</v>
      </c>
      <c r="AW29" s="11">
        <v>455293.6</v>
      </c>
      <c r="AX29" s="11">
        <v>449377.6</v>
      </c>
      <c r="AY29" s="11">
        <v>405145.59999999998</v>
      </c>
      <c r="AZ29" s="11">
        <v>356163.2</v>
      </c>
      <c r="BA29" s="11">
        <v>312736</v>
      </c>
      <c r="BB29" s="11">
        <v>283548</v>
      </c>
      <c r="BC29" s="11">
        <v>251294.4</v>
      </c>
      <c r="BD29" s="11">
        <v>206376</v>
      </c>
      <c r="BE29" s="11">
        <v>147444.79999999999</v>
      </c>
      <c r="BF29" s="11">
        <v>110776.8</v>
      </c>
      <c r="BG29" s="11">
        <v>83212.800000000003</v>
      </c>
      <c r="BH29" s="11">
        <v>57464.800000000003</v>
      </c>
      <c r="BI29" s="11">
        <v>36548</v>
      </c>
      <c r="BJ29" s="11">
        <v>17242.400000000001</v>
      </c>
      <c r="BK29" s="11">
        <v>7658.4</v>
      </c>
      <c r="BL29" s="11">
        <v>4655024</v>
      </c>
      <c r="BN29" s="80">
        <v>1913</v>
      </c>
    </row>
    <row r="30" spans="2:66">
      <c r="B30" s="188" t="s">
        <v>24</v>
      </c>
      <c r="C30" s="80">
        <v>1914</v>
      </c>
      <c r="D30" s="11">
        <v>279841.09999999998</v>
      </c>
      <c r="E30" s="11">
        <v>251771.3</v>
      </c>
      <c r="F30" s="11">
        <v>232020.8</v>
      </c>
      <c r="G30" s="11">
        <v>231170.3</v>
      </c>
      <c r="H30" s="11">
        <v>226821.4</v>
      </c>
      <c r="I30" s="11">
        <v>208294.1</v>
      </c>
      <c r="J30" s="11">
        <v>188723.20000000001</v>
      </c>
      <c r="K30" s="11">
        <v>166702.1</v>
      </c>
      <c r="L30" s="11">
        <v>153273.60000000001</v>
      </c>
      <c r="M30" s="11">
        <v>137673.20000000001</v>
      </c>
      <c r="N30" s="11">
        <v>116701.3</v>
      </c>
      <c r="O30" s="11">
        <v>85998.7</v>
      </c>
      <c r="P30" s="11">
        <v>63531.3</v>
      </c>
      <c r="Q30" s="11">
        <v>45533.7</v>
      </c>
      <c r="R30" s="11">
        <v>30558.5</v>
      </c>
      <c r="S30" s="11">
        <v>19205.7</v>
      </c>
      <c r="T30" s="11">
        <v>9054.1</v>
      </c>
      <c r="U30" s="11">
        <v>3820.1</v>
      </c>
      <c r="V30" s="11">
        <v>2450694.5</v>
      </c>
      <c r="X30" s="80">
        <v>1914</v>
      </c>
      <c r="Y30" s="11">
        <v>270085</v>
      </c>
      <c r="Z30" s="11">
        <v>245474.2</v>
      </c>
      <c r="AA30" s="11">
        <v>227669</v>
      </c>
      <c r="AB30" s="11">
        <v>226036.6</v>
      </c>
      <c r="AC30" s="11">
        <v>222646.5</v>
      </c>
      <c r="AD30" s="11">
        <v>203958.3</v>
      </c>
      <c r="AE30" s="11">
        <v>178944.6</v>
      </c>
      <c r="AF30" s="11">
        <v>155716.9</v>
      </c>
      <c r="AG30" s="11">
        <v>136393.4</v>
      </c>
      <c r="AH30" s="11">
        <v>117659.4</v>
      </c>
      <c r="AI30" s="11">
        <v>95765.2</v>
      </c>
      <c r="AJ30" s="11">
        <v>70253</v>
      </c>
      <c r="AK30" s="11">
        <v>54623.4</v>
      </c>
      <c r="AL30" s="11">
        <v>40690</v>
      </c>
      <c r="AM30" s="11">
        <v>27923.200000000001</v>
      </c>
      <c r="AN30" s="11">
        <v>17836.3</v>
      </c>
      <c r="AO30" s="11">
        <v>8508</v>
      </c>
      <c r="AP30" s="11">
        <v>4156</v>
      </c>
      <c r="AQ30" s="11">
        <v>2304339</v>
      </c>
      <c r="AS30" s="80">
        <v>1914</v>
      </c>
      <c r="AT30" s="11">
        <v>549926.1</v>
      </c>
      <c r="AU30" s="11">
        <v>497245.5</v>
      </c>
      <c r="AV30" s="11">
        <v>459689.8</v>
      </c>
      <c r="AW30" s="11">
        <v>457206.9</v>
      </c>
      <c r="AX30" s="11">
        <v>449467.9</v>
      </c>
      <c r="AY30" s="11">
        <v>412252.4</v>
      </c>
      <c r="AZ30" s="11">
        <v>367667.8</v>
      </c>
      <c r="BA30" s="11">
        <v>322419</v>
      </c>
      <c r="BB30" s="11">
        <v>289667</v>
      </c>
      <c r="BC30" s="11">
        <v>255332.6</v>
      </c>
      <c r="BD30" s="11">
        <v>212466.5</v>
      </c>
      <c r="BE30" s="11">
        <v>156251.70000000001</v>
      </c>
      <c r="BF30" s="11">
        <v>118154.7</v>
      </c>
      <c r="BG30" s="11">
        <v>86223.7</v>
      </c>
      <c r="BH30" s="11">
        <v>58481.7</v>
      </c>
      <c r="BI30" s="11">
        <v>37042</v>
      </c>
      <c r="BJ30" s="11">
        <v>17562.099999999999</v>
      </c>
      <c r="BK30" s="11">
        <v>7976.1</v>
      </c>
      <c r="BL30" s="11">
        <v>4755033.5</v>
      </c>
      <c r="BN30" s="80">
        <v>1914</v>
      </c>
    </row>
    <row r="31" spans="2:66">
      <c r="B31" s="188" t="s">
        <v>24</v>
      </c>
      <c r="C31" s="80">
        <v>1915</v>
      </c>
      <c r="D31" s="11">
        <v>283763.8</v>
      </c>
      <c r="E31" s="11">
        <v>258975.4</v>
      </c>
      <c r="F31" s="11">
        <v>237246.4</v>
      </c>
      <c r="G31" s="11">
        <v>232117.4</v>
      </c>
      <c r="H31" s="11">
        <v>225861.2</v>
      </c>
      <c r="I31" s="11">
        <v>210637.8</v>
      </c>
      <c r="J31" s="11">
        <v>194205.6</v>
      </c>
      <c r="K31" s="11">
        <v>171301.8</v>
      </c>
      <c r="L31" s="11">
        <v>155748.79999999999</v>
      </c>
      <c r="M31" s="11">
        <v>138905.60000000001</v>
      </c>
      <c r="N31" s="11">
        <v>119315.4</v>
      </c>
      <c r="O31" s="11">
        <v>90484.6</v>
      </c>
      <c r="P31" s="11">
        <v>67455.399999999994</v>
      </c>
      <c r="Q31" s="11">
        <v>47214.6</v>
      </c>
      <c r="R31" s="11">
        <v>30993</v>
      </c>
      <c r="S31" s="11">
        <v>19290.599999999999</v>
      </c>
      <c r="T31" s="11">
        <v>9117.7999999999993</v>
      </c>
      <c r="U31" s="11">
        <v>3945.8</v>
      </c>
      <c r="V31" s="11">
        <v>2496581</v>
      </c>
      <c r="X31" s="80">
        <v>1915</v>
      </c>
      <c r="Y31" s="11">
        <v>273830</v>
      </c>
      <c r="Z31" s="11">
        <v>252563.6</v>
      </c>
      <c r="AA31" s="11">
        <v>232602</v>
      </c>
      <c r="AB31" s="11">
        <v>227002.8</v>
      </c>
      <c r="AC31" s="11">
        <v>223697</v>
      </c>
      <c r="AD31" s="11">
        <v>208721.4</v>
      </c>
      <c r="AE31" s="11">
        <v>184966.8</v>
      </c>
      <c r="AF31" s="11">
        <v>160800.20000000001</v>
      </c>
      <c r="AG31" s="11">
        <v>140037.20000000001</v>
      </c>
      <c r="AH31" s="11">
        <v>120465.2</v>
      </c>
      <c r="AI31" s="11">
        <v>99241.600000000006</v>
      </c>
      <c r="AJ31" s="11">
        <v>74574</v>
      </c>
      <c r="AK31" s="11">
        <v>58077.2</v>
      </c>
      <c r="AL31" s="11">
        <v>42020</v>
      </c>
      <c r="AM31" s="11">
        <v>28505.599999999999</v>
      </c>
      <c r="AN31" s="11">
        <v>18245.400000000001</v>
      </c>
      <c r="AO31" s="11">
        <v>8764</v>
      </c>
      <c r="AP31" s="11">
        <v>4348</v>
      </c>
      <c r="AQ31" s="11">
        <v>2358462</v>
      </c>
      <c r="AS31" s="80">
        <v>1915</v>
      </c>
      <c r="AT31" s="11">
        <v>557593.80000000005</v>
      </c>
      <c r="AU31" s="11">
        <v>511539</v>
      </c>
      <c r="AV31" s="11">
        <v>469848.4</v>
      </c>
      <c r="AW31" s="11">
        <v>459120.2</v>
      </c>
      <c r="AX31" s="11">
        <v>449558.2</v>
      </c>
      <c r="AY31" s="11">
        <v>419359.2</v>
      </c>
      <c r="AZ31" s="11">
        <v>379172.4</v>
      </c>
      <c r="BA31" s="11">
        <v>332102</v>
      </c>
      <c r="BB31" s="11">
        <v>295786</v>
      </c>
      <c r="BC31" s="11">
        <v>259370.8</v>
      </c>
      <c r="BD31" s="11">
        <v>218557</v>
      </c>
      <c r="BE31" s="11">
        <v>165058.6</v>
      </c>
      <c r="BF31" s="11">
        <v>125532.6</v>
      </c>
      <c r="BG31" s="11">
        <v>89234.6</v>
      </c>
      <c r="BH31" s="11">
        <v>59498.6</v>
      </c>
      <c r="BI31" s="11">
        <v>37536</v>
      </c>
      <c r="BJ31" s="11">
        <v>17881.8</v>
      </c>
      <c r="BK31" s="11">
        <v>8293.7999999999993</v>
      </c>
      <c r="BL31" s="11">
        <v>4855043</v>
      </c>
      <c r="BN31" s="80">
        <v>1915</v>
      </c>
    </row>
    <row r="32" spans="2:66">
      <c r="B32" s="188" t="s">
        <v>24</v>
      </c>
      <c r="C32" s="80">
        <v>1916</v>
      </c>
      <c r="D32" s="11">
        <v>287686.5</v>
      </c>
      <c r="E32" s="11">
        <v>266179.5</v>
      </c>
      <c r="F32" s="11">
        <v>242472</v>
      </c>
      <c r="G32" s="11">
        <v>233064.5</v>
      </c>
      <c r="H32" s="11">
        <v>224901</v>
      </c>
      <c r="I32" s="11">
        <v>212981.5</v>
      </c>
      <c r="J32" s="11">
        <v>199688</v>
      </c>
      <c r="K32" s="11">
        <v>175901.5</v>
      </c>
      <c r="L32" s="11">
        <v>158224</v>
      </c>
      <c r="M32" s="11">
        <v>140138</v>
      </c>
      <c r="N32" s="11">
        <v>121929.5</v>
      </c>
      <c r="O32" s="11">
        <v>94970.5</v>
      </c>
      <c r="P32" s="11">
        <v>71379.5</v>
      </c>
      <c r="Q32" s="11">
        <v>48895.5</v>
      </c>
      <c r="R32" s="11">
        <v>31427.5</v>
      </c>
      <c r="S32" s="11">
        <v>19375.5</v>
      </c>
      <c r="T32" s="11">
        <v>9181.5</v>
      </c>
      <c r="U32" s="11">
        <v>4071.5</v>
      </c>
      <c r="V32" s="11">
        <v>2542467.5</v>
      </c>
      <c r="X32" s="80">
        <v>1916</v>
      </c>
      <c r="Y32" s="11">
        <v>277575</v>
      </c>
      <c r="Z32" s="11">
        <v>259653</v>
      </c>
      <c r="AA32" s="11">
        <v>237535</v>
      </c>
      <c r="AB32" s="11">
        <v>227969</v>
      </c>
      <c r="AC32" s="11">
        <v>224747.5</v>
      </c>
      <c r="AD32" s="11">
        <v>213484.5</v>
      </c>
      <c r="AE32" s="11">
        <v>190989</v>
      </c>
      <c r="AF32" s="11">
        <v>165883.5</v>
      </c>
      <c r="AG32" s="11">
        <v>143681</v>
      </c>
      <c r="AH32" s="11">
        <v>123271</v>
      </c>
      <c r="AI32" s="11">
        <v>102718</v>
      </c>
      <c r="AJ32" s="11">
        <v>78895</v>
      </c>
      <c r="AK32" s="11">
        <v>61531</v>
      </c>
      <c r="AL32" s="11">
        <v>43350</v>
      </c>
      <c r="AM32" s="11">
        <v>29088</v>
      </c>
      <c r="AN32" s="11">
        <v>18654.5</v>
      </c>
      <c r="AO32" s="11">
        <v>9020</v>
      </c>
      <c r="AP32" s="11">
        <v>4540</v>
      </c>
      <c r="AQ32" s="11">
        <v>2412585</v>
      </c>
      <c r="AS32" s="80">
        <v>1916</v>
      </c>
      <c r="AT32" s="11">
        <v>565261.5</v>
      </c>
      <c r="AU32" s="11">
        <v>525832.5</v>
      </c>
      <c r="AV32" s="11">
        <v>480007</v>
      </c>
      <c r="AW32" s="11">
        <v>461033.5</v>
      </c>
      <c r="AX32" s="11">
        <v>449648.5</v>
      </c>
      <c r="AY32" s="11">
        <v>426466</v>
      </c>
      <c r="AZ32" s="11">
        <v>390677</v>
      </c>
      <c r="BA32" s="11">
        <v>341785</v>
      </c>
      <c r="BB32" s="11">
        <v>301905</v>
      </c>
      <c r="BC32" s="11">
        <v>263409</v>
      </c>
      <c r="BD32" s="11">
        <v>224647.5</v>
      </c>
      <c r="BE32" s="11">
        <v>173865.5</v>
      </c>
      <c r="BF32" s="11">
        <v>132910.5</v>
      </c>
      <c r="BG32" s="11">
        <v>92245.5</v>
      </c>
      <c r="BH32" s="11">
        <v>60515.5</v>
      </c>
      <c r="BI32" s="11">
        <v>38030</v>
      </c>
      <c r="BJ32" s="11">
        <v>18201.5</v>
      </c>
      <c r="BK32" s="11">
        <v>8611.5</v>
      </c>
      <c r="BL32" s="11">
        <v>4955052.5</v>
      </c>
      <c r="BN32" s="80">
        <v>1916</v>
      </c>
    </row>
    <row r="33" spans="2:66">
      <c r="B33" s="188" t="s">
        <v>24</v>
      </c>
      <c r="C33" s="80">
        <v>1917</v>
      </c>
      <c r="D33" s="11">
        <v>291609.2</v>
      </c>
      <c r="E33" s="11">
        <v>273383.59999999998</v>
      </c>
      <c r="F33" s="11">
        <v>247697.6</v>
      </c>
      <c r="G33" s="11">
        <v>234011.6</v>
      </c>
      <c r="H33" s="11">
        <v>223940.8</v>
      </c>
      <c r="I33" s="11">
        <v>215325.2</v>
      </c>
      <c r="J33" s="11">
        <v>205170.4</v>
      </c>
      <c r="K33" s="11">
        <v>180501.2</v>
      </c>
      <c r="L33" s="11">
        <v>160699.20000000001</v>
      </c>
      <c r="M33" s="11">
        <v>141370.4</v>
      </c>
      <c r="N33" s="11">
        <v>124543.6</v>
      </c>
      <c r="O33" s="11">
        <v>99456.4</v>
      </c>
      <c r="P33" s="11">
        <v>75303.600000000006</v>
      </c>
      <c r="Q33" s="11">
        <v>50576.4</v>
      </c>
      <c r="R33" s="11">
        <v>31862</v>
      </c>
      <c r="S33" s="11">
        <v>19460.400000000001</v>
      </c>
      <c r="T33" s="11">
        <v>9245.2000000000007</v>
      </c>
      <c r="U33" s="11">
        <v>4197.2</v>
      </c>
      <c r="V33" s="11">
        <v>2588354</v>
      </c>
      <c r="X33" s="80">
        <v>1917</v>
      </c>
      <c r="Y33" s="11">
        <v>281320</v>
      </c>
      <c r="Z33" s="11">
        <v>266742.40000000002</v>
      </c>
      <c r="AA33" s="11">
        <v>242468</v>
      </c>
      <c r="AB33" s="11">
        <v>228935.2</v>
      </c>
      <c r="AC33" s="11">
        <v>225798</v>
      </c>
      <c r="AD33" s="11">
        <v>218247.6</v>
      </c>
      <c r="AE33" s="11">
        <v>197011.20000000001</v>
      </c>
      <c r="AF33" s="11">
        <v>170966.8</v>
      </c>
      <c r="AG33" s="11">
        <v>147324.79999999999</v>
      </c>
      <c r="AH33" s="11">
        <v>126076.8</v>
      </c>
      <c r="AI33" s="11">
        <v>106194.4</v>
      </c>
      <c r="AJ33" s="11">
        <v>83216</v>
      </c>
      <c r="AK33" s="11">
        <v>64984.800000000003</v>
      </c>
      <c r="AL33" s="11">
        <v>44680</v>
      </c>
      <c r="AM33" s="11">
        <v>29670.400000000001</v>
      </c>
      <c r="AN33" s="11">
        <v>19063.599999999999</v>
      </c>
      <c r="AO33" s="11">
        <v>9276</v>
      </c>
      <c r="AP33" s="11">
        <v>4732</v>
      </c>
      <c r="AQ33" s="11">
        <v>2466708</v>
      </c>
      <c r="AS33" s="80">
        <v>1917</v>
      </c>
      <c r="AT33" s="11">
        <v>572929.19999999995</v>
      </c>
      <c r="AU33" s="11">
        <v>540126</v>
      </c>
      <c r="AV33" s="11">
        <v>490165.6</v>
      </c>
      <c r="AW33" s="11">
        <v>462946.8</v>
      </c>
      <c r="AX33" s="11">
        <v>449738.8</v>
      </c>
      <c r="AY33" s="11">
        <v>433572.8</v>
      </c>
      <c r="AZ33" s="11">
        <v>402181.6</v>
      </c>
      <c r="BA33" s="11">
        <v>351468</v>
      </c>
      <c r="BB33" s="11">
        <v>308024</v>
      </c>
      <c r="BC33" s="11">
        <v>267447.2</v>
      </c>
      <c r="BD33" s="11">
        <v>230738</v>
      </c>
      <c r="BE33" s="11">
        <v>182672.4</v>
      </c>
      <c r="BF33" s="11">
        <v>140288.4</v>
      </c>
      <c r="BG33" s="11">
        <v>95256.4</v>
      </c>
      <c r="BH33" s="11">
        <v>61532.4</v>
      </c>
      <c r="BI33" s="11">
        <v>38524</v>
      </c>
      <c r="BJ33" s="11">
        <v>18521.2</v>
      </c>
      <c r="BK33" s="11">
        <v>8929.2000000000007</v>
      </c>
      <c r="BL33" s="11">
        <v>5055062</v>
      </c>
      <c r="BN33" s="80">
        <v>1917</v>
      </c>
    </row>
    <row r="34" spans="2:66">
      <c r="B34" s="188" t="s">
        <v>24</v>
      </c>
      <c r="C34" s="81">
        <v>1918</v>
      </c>
      <c r="D34" s="11">
        <v>295531.90000000002</v>
      </c>
      <c r="E34" s="11">
        <v>280587.7</v>
      </c>
      <c r="F34" s="11">
        <v>252923.2</v>
      </c>
      <c r="G34" s="11">
        <v>234958.7</v>
      </c>
      <c r="H34" s="11">
        <v>222980.6</v>
      </c>
      <c r="I34" s="11">
        <v>217668.9</v>
      </c>
      <c r="J34" s="11">
        <v>210652.79999999999</v>
      </c>
      <c r="K34" s="11">
        <v>185100.9</v>
      </c>
      <c r="L34" s="11">
        <v>163174.39999999999</v>
      </c>
      <c r="M34" s="11">
        <v>142602.79999999999</v>
      </c>
      <c r="N34" s="11">
        <v>127157.7</v>
      </c>
      <c r="O34" s="11">
        <v>103942.3</v>
      </c>
      <c r="P34" s="11">
        <v>79227.7</v>
      </c>
      <c r="Q34" s="11">
        <v>52257.3</v>
      </c>
      <c r="R34" s="11">
        <v>32296.5</v>
      </c>
      <c r="S34" s="11">
        <v>19545.3</v>
      </c>
      <c r="T34" s="11">
        <v>9308.9</v>
      </c>
      <c r="U34" s="11">
        <v>4322.8999999999996</v>
      </c>
      <c r="V34" s="11">
        <v>2634240.5</v>
      </c>
      <c r="X34" s="81">
        <v>1918</v>
      </c>
      <c r="Y34" s="11">
        <v>285065</v>
      </c>
      <c r="Z34" s="11">
        <v>273831.8</v>
      </c>
      <c r="AA34" s="11">
        <v>247401</v>
      </c>
      <c r="AB34" s="11">
        <v>229901.4</v>
      </c>
      <c r="AC34" s="11">
        <v>226848.5</v>
      </c>
      <c r="AD34" s="11">
        <v>223010.7</v>
      </c>
      <c r="AE34" s="11">
        <v>203033.4</v>
      </c>
      <c r="AF34" s="11">
        <v>176050.1</v>
      </c>
      <c r="AG34" s="11">
        <v>150968.6</v>
      </c>
      <c r="AH34" s="11">
        <v>128882.6</v>
      </c>
      <c r="AI34" s="11">
        <v>109670.8</v>
      </c>
      <c r="AJ34" s="11">
        <v>87537</v>
      </c>
      <c r="AK34" s="11">
        <v>68438.600000000006</v>
      </c>
      <c r="AL34" s="11">
        <v>46010</v>
      </c>
      <c r="AM34" s="11">
        <v>30252.799999999999</v>
      </c>
      <c r="AN34" s="11">
        <v>19472.7</v>
      </c>
      <c r="AO34" s="11">
        <v>9532</v>
      </c>
      <c r="AP34" s="11">
        <v>4924</v>
      </c>
      <c r="AQ34" s="11">
        <v>2520831</v>
      </c>
      <c r="AS34" s="81">
        <v>1918</v>
      </c>
      <c r="AT34" s="11">
        <v>580596.9</v>
      </c>
      <c r="AU34" s="11">
        <v>554419.5</v>
      </c>
      <c r="AV34" s="11">
        <v>500324.2</v>
      </c>
      <c r="AW34" s="11">
        <v>464860.1</v>
      </c>
      <c r="AX34" s="11">
        <v>449829.1</v>
      </c>
      <c r="AY34" s="11">
        <v>440679.6</v>
      </c>
      <c r="AZ34" s="11">
        <v>413686.2</v>
      </c>
      <c r="BA34" s="11">
        <v>361151</v>
      </c>
      <c r="BB34" s="11">
        <v>314143</v>
      </c>
      <c r="BC34" s="11">
        <v>271485.40000000002</v>
      </c>
      <c r="BD34" s="11">
        <v>236828.5</v>
      </c>
      <c r="BE34" s="11">
        <v>191479.3</v>
      </c>
      <c r="BF34" s="11">
        <v>147666.29999999999</v>
      </c>
      <c r="BG34" s="11">
        <v>98267.3</v>
      </c>
      <c r="BH34" s="11">
        <v>62549.3</v>
      </c>
      <c r="BI34" s="11">
        <v>39018</v>
      </c>
      <c r="BJ34" s="11">
        <v>18840.900000000001</v>
      </c>
      <c r="BK34" s="11">
        <v>9246.9</v>
      </c>
      <c r="BL34" s="11">
        <v>5155071.5</v>
      </c>
      <c r="BN34" s="81">
        <v>1918</v>
      </c>
    </row>
    <row r="35" spans="2:66">
      <c r="B35" s="188" t="s">
        <v>24</v>
      </c>
      <c r="C35" s="81">
        <v>1919</v>
      </c>
      <c r="D35" s="11">
        <v>299454.59999999998</v>
      </c>
      <c r="E35" s="11">
        <v>287791.8</v>
      </c>
      <c r="F35" s="11">
        <v>258148.8</v>
      </c>
      <c r="G35" s="11">
        <v>235905.8</v>
      </c>
      <c r="H35" s="11">
        <v>222020.4</v>
      </c>
      <c r="I35" s="11">
        <v>220012.6</v>
      </c>
      <c r="J35" s="11">
        <v>216135.2</v>
      </c>
      <c r="K35" s="11">
        <v>189700.6</v>
      </c>
      <c r="L35" s="11">
        <v>165649.60000000001</v>
      </c>
      <c r="M35" s="11">
        <v>143835.20000000001</v>
      </c>
      <c r="N35" s="11">
        <v>129771.8</v>
      </c>
      <c r="O35" s="11">
        <v>108428.2</v>
      </c>
      <c r="P35" s="11">
        <v>83151.8</v>
      </c>
      <c r="Q35" s="11">
        <v>53938.2</v>
      </c>
      <c r="R35" s="11">
        <v>32731</v>
      </c>
      <c r="S35" s="11">
        <v>19630.2</v>
      </c>
      <c r="T35" s="11">
        <v>9372.6</v>
      </c>
      <c r="U35" s="11">
        <v>4448.6000000000004</v>
      </c>
      <c r="V35" s="11">
        <v>2680127</v>
      </c>
      <c r="X35" s="81">
        <v>1919</v>
      </c>
      <c r="Y35" s="11">
        <v>288810</v>
      </c>
      <c r="Z35" s="11">
        <v>280921.2</v>
      </c>
      <c r="AA35" s="11">
        <v>252334</v>
      </c>
      <c r="AB35" s="11">
        <v>230867.6</v>
      </c>
      <c r="AC35" s="11">
        <v>227899</v>
      </c>
      <c r="AD35" s="11">
        <v>227773.8</v>
      </c>
      <c r="AE35" s="11">
        <v>209055.6</v>
      </c>
      <c r="AF35" s="11">
        <v>181133.4</v>
      </c>
      <c r="AG35" s="11">
        <v>154612.4</v>
      </c>
      <c r="AH35" s="11">
        <v>131688.4</v>
      </c>
      <c r="AI35" s="11">
        <v>113147.2</v>
      </c>
      <c r="AJ35" s="11">
        <v>91858</v>
      </c>
      <c r="AK35" s="11">
        <v>71892.399999999994</v>
      </c>
      <c r="AL35" s="11">
        <v>47340</v>
      </c>
      <c r="AM35" s="11">
        <v>30835.200000000001</v>
      </c>
      <c r="AN35" s="11">
        <v>19881.8</v>
      </c>
      <c r="AO35" s="11">
        <v>9788</v>
      </c>
      <c r="AP35" s="11">
        <v>5116</v>
      </c>
      <c r="AQ35" s="11">
        <v>2574954</v>
      </c>
      <c r="AS35" s="81">
        <v>1919</v>
      </c>
      <c r="AT35" s="11">
        <v>588264.6</v>
      </c>
      <c r="AU35" s="11">
        <v>568713</v>
      </c>
      <c r="AV35" s="11">
        <v>510482.8</v>
      </c>
      <c r="AW35" s="11">
        <v>466773.4</v>
      </c>
      <c r="AX35" s="11">
        <v>449919.4</v>
      </c>
      <c r="AY35" s="11">
        <v>447786.4</v>
      </c>
      <c r="AZ35" s="11">
        <v>425190.8</v>
      </c>
      <c r="BA35" s="11">
        <v>370834</v>
      </c>
      <c r="BB35" s="11">
        <v>320262</v>
      </c>
      <c r="BC35" s="11">
        <v>275523.59999999998</v>
      </c>
      <c r="BD35" s="11">
        <v>242919</v>
      </c>
      <c r="BE35" s="11">
        <v>200286.2</v>
      </c>
      <c r="BF35" s="11">
        <v>155044.20000000001</v>
      </c>
      <c r="BG35" s="11">
        <v>101278.2</v>
      </c>
      <c r="BH35" s="11">
        <v>63566.2</v>
      </c>
      <c r="BI35" s="11">
        <v>39512</v>
      </c>
      <c r="BJ35" s="11">
        <v>19160.599999999999</v>
      </c>
      <c r="BK35" s="11">
        <v>9564.6</v>
      </c>
      <c r="BL35" s="11">
        <v>5255081</v>
      </c>
      <c r="BN35" s="81">
        <v>1919</v>
      </c>
    </row>
    <row r="36" spans="2:66">
      <c r="B36" s="188" t="s">
        <v>24</v>
      </c>
      <c r="C36" s="81">
        <v>1920</v>
      </c>
      <c r="D36" s="11">
        <v>303377.3</v>
      </c>
      <c r="E36" s="11">
        <v>294995.90000000002</v>
      </c>
      <c r="F36" s="11">
        <v>263374.40000000002</v>
      </c>
      <c r="G36" s="11">
        <v>236852.9</v>
      </c>
      <c r="H36" s="11">
        <v>221060.2</v>
      </c>
      <c r="I36" s="11">
        <v>222356.3</v>
      </c>
      <c r="J36" s="11">
        <v>221617.6</v>
      </c>
      <c r="K36" s="11">
        <v>194300.3</v>
      </c>
      <c r="L36" s="11">
        <v>168124.79999999999</v>
      </c>
      <c r="M36" s="11">
        <v>145067.6</v>
      </c>
      <c r="N36" s="11">
        <v>132385.9</v>
      </c>
      <c r="O36" s="11">
        <v>112914.1</v>
      </c>
      <c r="P36" s="11">
        <v>87075.9</v>
      </c>
      <c r="Q36" s="11">
        <v>55619.1</v>
      </c>
      <c r="R36" s="11">
        <v>33165.5</v>
      </c>
      <c r="S36" s="11">
        <v>19715.099999999999</v>
      </c>
      <c r="T36" s="11">
        <v>9436.2999999999993</v>
      </c>
      <c r="U36" s="11">
        <v>4574.3</v>
      </c>
      <c r="V36" s="11">
        <v>2726013.5</v>
      </c>
      <c r="X36" s="81">
        <v>1920</v>
      </c>
      <c r="Y36" s="11">
        <v>292555</v>
      </c>
      <c r="Z36" s="11">
        <v>288010.59999999998</v>
      </c>
      <c r="AA36" s="11">
        <v>257267</v>
      </c>
      <c r="AB36" s="11">
        <v>231833.8</v>
      </c>
      <c r="AC36" s="11">
        <v>228949.5</v>
      </c>
      <c r="AD36" s="11">
        <v>232536.9</v>
      </c>
      <c r="AE36" s="11">
        <v>215077.8</v>
      </c>
      <c r="AF36" s="11">
        <v>186216.7</v>
      </c>
      <c r="AG36" s="11">
        <v>158256.20000000001</v>
      </c>
      <c r="AH36" s="11">
        <v>134494.20000000001</v>
      </c>
      <c r="AI36" s="11">
        <v>116623.6</v>
      </c>
      <c r="AJ36" s="11">
        <v>96179</v>
      </c>
      <c r="AK36" s="11">
        <v>75346.2</v>
      </c>
      <c r="AL36" s="11">
        <v>48670</v>
      </c>
      <c r="AM36" s="11">
        <v>31417.599999999999</v>
      </c>
      <c r="AN36" s="11">
        <v>20290.900000000001</v>
      </c>
      <c r="AO36" s="11">
        <v>10044</v>
      </c>
      <c r="AP36" s="11">
        <v>5308</v>
      </c>
      <c r="AQ36" s="11">
        <v>2629077</v>
      </c>
      <c r="AS36" s="81">
        <v>1920</v>
      </c>
      <c r="AT36" s="11">
        <v>595932.30000000005</v>
      </c>
      <c r="AU36" s="11">
        <v>583006.5</v>
      </c>
      <c r="AV36" s="11">
        <v>520641.4</v>
      </c>
      <c r="AW36" s="11">
        <v>468686.7</v>
      </c>
      <c r="AX36" s="11">
        <v>450009.7</v>
      </c>
      <c r="AY36" s="11">
        <v>454893.2</v>
      </c>
      <c r="AZ36" s="11">
        <v>436695.4</v>
      </c>
      <c r="BA36" s="11">
        <v>380517</v>
      </c>
      <c r="BB36" s="11">
        <v>326381</v>
      </c>
      <c r="BC36" s="11">
        <v>279561.8</v>
      </c>
      <c r="BD36" s="11">
        <v>249009.5</v>
      </c>
      <c r="BE36" s="11">
        <v>209093.1</v>
      </c>
      <c r="BF36" s="11">
        <v>162422.1</v>
      </c>
      <c r="BG36" s="11">
        <v>104289.1</v>
      </c>
      <c r="BH36" s="11">
        <v>64583.1</v>
      </c>
      <c r="BI36" s="11">
        <v>40006</v>
      </c>
      <c r="BJ36" s="11">
        <v>19480.3</v>
      </c>
      <c r="BK36" s="11">
        <v>9882.2999999999993</v>
      </c>
      <c r="BL36" s="11">
        <v>5355090.5</v>
      </c>
      <c r="BN36" s="81">
        <v>1920</v>
      </c>
    </row>
    <row r="37" spans="2:66">
      <c r="B37" s="188" t="s">
        <v>213</v>
      </c>
      <c r="C37" s="82">
        <v>1921</v>
      </c>
      <c r="D37" s="11">
        <v>307300</v>
      </c>
      <c r="E37" s="11">
        <v>302200</v>
      </c>
      <c r="F37" s="11">
        <v>268600</v>
      </c>
      <c r="G37" s="11">
        <v>237800</v>
      </c>
      <c r="H37" s="11">
        <v>220100</v>
      </c>
      <c r="I37" s="11">
        <v>224700</v>
      </c>
      <c r="J37" s="11">
        <v>227100</v>
      </c>
      <c r="K37" s="11">
        <v>198900</v>
      </c>
      <c r="L37" s="11">
        <v>170600</v>
      </c>
      <c r="M37" s="11">
        <v>146300</v>
      </c>
      <c r="N37" s="11">
        <v>135000</v>
      </c>
      <c r="O37" s="11">
        <v>117400</v>
      </c>
      <c r="P37" s="11">
        <v>91000</v>
      </c>
      <c r="Q37" s="11">
        <v>57300</v>
      </c>
      <c r="R37" s="11">
        <v>33600</v>
      </c>
      <c r="S37" s="11">
        <v>19800</v>
      </c>
      <c r="T37" s="11">
        <v>9500</v>
      </c>
      <c r="U37" s="11">
        <v>4700</v>
      </c>
      <c r="V37" s="11">
        <v>2771900</v>
      </c>
      <c r="X37" s="82">
        <v>1921</v>
      </c>
      <c r="Y37" s="11">
        <v>296300</v>
      </c>
      <c r="Z37" s="11">
        <v>295100</v>
      </c>
      <c r="AA37" s="11">
        <v>262200</v>
      </c>
      <c r="AB37" s="11">
        <v>232800</v>
      </c>
      <c r="AC37" s="11">
        <v>230000</v>
      </c>
      <c r="AD37" s="11">
        <v>237300</v>
      </c>
      <c r="AE37" s="11">
        <v>221100</v>
      </c>
      <c r="AF37" s="11">
        <v>191300</v>
      </c>
      <c r="AG37" s="11">
        <v>161900</v>
      </c>
      <c r="AH37" s="11">
        <v>137300</v>
      </c>
      <c r="AI37" s="11">
        <v>120100</v>
      </c>
      <c r="AJ37" s="11">
        <v>100500</v>
      </c>
      <c r="AK37" s="11">
        <v>78800</v>
      </c>
      <c r="AL37" s="11">
        <v>50000</v>
      </c>
      <c r="AM37" s="11">
        <v>32000</v>
      </c>
      <c r="AN37" s="11">
        <v>20700</v>
      </c>
      <c r="AO37" s="11">
        <v>10300</v>
      </c>
      <c r="AP37" s="11">
        <v>5500</v>
      </c>
      <c r="AQ37" s="11">
        <v>2683200</v>
      </c>
      <c r="AS37" s="82">
        <v>1921</v>
      </c>
      <c r="AT37" s="11">
        <v>603600</v>
      </c>
      <c r="AU37" s="11">
        <v>597300</v>
      </c>
      <c r="AV37" s="11">
        <v>530800</v>
      </c>
      <c r="AW37" s="11">
        <v>470600</v>
      </c>
      <c r="AX37" s="11">
        <v>450100</v>
      </c>
      <c r="AY37" s="11">
        <v>462000</v>
      </c>
      <c r="AZ37" s="11">
        <v>448200</v>
      </c>
      <c r="BA37" s="11">
        <v>390200</v>
      </c>
      <c r="BB37" s="11">
        <v>332500</v>
      </c>
      <c r="BC37" s="11">
        <v>283600</v>
      </c>
      <c r="BD37" s="11">
        <v>255100</v>
      </c>
      <c r="BE37" s="11">
        <v>217900</v>
      </c>
      <c r="BF37" s="11">
        <v>169800</v>
      </c>
      <c r="BG37" s="11">
        <v>107300</v>
      </c>
      <c r="BH37" s="11">
        <v>65600</v>
      </c>
      <c r="BI37" s="11">
        <v>40500</v>
      </c>
      <c r="BJ37" s="11">
        <v>19800</v>
      </c>
      <c r="BK37" s="11">
        <v>10200</v>
      </c>
      <c r="BL37" s="11">
        <v>5455100</v>
      </c>
      <c r="BN37" s="82">
        <v>1921</v>
      </c>
    </row>
    <row r="38" spans="2:66">
      <c r="B38" s="188" t="s">
        <v>213</v>
      </c>
      <c r="C38" s="83">
        <v>1922</v>
      </c>
      <c r="D38" s="11">
        <v>311900</v>
      </c>
      <c r="E38" s="11">
        <v>305200</v>
      </c>
      <c r="F38" s="11">
        <v>276200</v>
      </c>
      <c r="G38" s="11">
        <v>244500</v>
      </c>
      <c r="H38" s="11">
        <v>225800</v>
      </c>
      <c r="I38" s="11">
        <v>221900</v>
      </c>
      <c r="J38" s="11">
        <v>231300</v>
      </c>
      <c r="K38" s="11">
        <v>205500</v>
      </c>
      <c r="L38" s="11">
        <v>176600</v>
      </c>
      <c r="M38" s="11">
        <v>147900</v>
      </c>
      <c r="N38" s="11">
        <v>137600</v>
      </c>
      <c r="O38" s="11">
        <v>119600</v>
      </c>
      <c r="P38" s="11">
        <v>95000</v>
      </c>
      <c r="Q38" s="11">
        <v>62600</v>
      </c>
      <c r="R38" s="11">
        <v>35200</v>
      </c>
      <c r="S38" s="11">
        <v>20300</v>
      </c>
      <c r="T38" s="11">
        <v>9700</v>
      </c>
      <c r="U38" s="11">
        <v>4700</v>
      </c>
      <c r="V38" s="11">
        <v>2831500</v>
      </c>
      <c r="X38" s="83">
        <v>1922</v>
      </c>
      <c r="Y38" s="11">
        <v>300000</v>
      </c>
      <c r="Z38" s="11">
        <v>297300</v>
      </c>
      <c r="AA38" s="11">
        <v>269900</v>
      </c>
      <c r="AB38" s="11">
        <v>237700</v>
      </c>
      <c r="AC38" s="11">
        <v>230200</v>
      </c>
      <c r="AD38" s="11">
        <v>236000</v>
      </c>
      <c r="AE38" s="11">
        <v>227400</v>
      </c>
      <c r="AF38" s="11">
        <v>197200</v>
      </c>
      <c r="AG38" s="11">
        <v>167800</v>
      </c>
      <c r="AH38" s="11">
        <v>139900</v>
      </c>
      <c r="AI38" s="11">
        <v>124100</v>
      </c>
      <c r="AJ38" s="11">
        <v>102900</v>
      </c>
      <c r="AK38" s="11">
        <v>82600</v>
      </c>
      <c r="AL38" s="11">
        <v>54800</v>
      </c>
      <c r="AM38" s="11">
        <v>33000</v>
      </c>
      <c r="AN38" s="11">
        <v>21400</v>
      </c>
      <c r="AO38" s="11">
        <v>10600</v>
      </c>
      <c r="AP38" s="11">
        <v>5600</v>
      </c>
      <c r="AQ38" s="11">
        <v>2738400</v>
      </c>
      <c r="AS38" s="83">
        <v>1922</v>
      </c>
      <c r="AT38" s="11">
        <v>611900</v>
      </c>
      <c r="AU38" s="11">
        <v>602500</v>
      </c>
      <c r="AV38" s="11">
        <v>546100</v>
      </c>
      <c r="AW38" s="11">
        <v>482200</v>
      </c>
      <c r="AX38" s="11">
        <v>456000</v>
      </c>
      <c r="AY38" s="11">
        <v>457900</v>
      </c>
      <c r="AZ38" s="11">
        <v>458700</v>
      </c>
      <c r="BA38" s="11">
        <v>402700</v>
      </c>
      <c r="BB38" s="11">
        <v>344400</v>
      </c>
      <c r="BC38" s="11">
        <v>287800</v>
      </c>
      <c r="BD38" s="11">
        <v>261700</v>
      </c>
      <c r="BE38" s="11">
        <v>222500</v>
      </c>
      <c r="BF38" s="11">
        <v>177600</v>
      </c>
      <c r="BG38" s="11">
        <v>117400</v>
      </c>
      <c r="BH38" s="11">
        <v>68200</v>
      </c>
      <c r="BI38" s="11">
        <v>41700</v>
      </c>
      <c r="BJ38" s="11">
        <v>20300</v>
      </c>
      <c r="BK38" s="11">
        <v>10300</v>
      </c>
      <c r="BL38" s="11">
        <v>5569900</v>
      </c>
      <c r="BN38" s="83">
        <v>1922</v>
      </c>
    </row>
    <row r="39" spans="2:66">
      <c r="B39" s="188" t="s">
        <v>213</v>
      </c>
      <c r="C39" s="83">
        <v>1923</v>
      </c>
      <c r="D39" s="11">
        <v>317800</v>
      </c>
      <c r="E39" s="11">
        <v>305200</v>
      </c>
      <c r="F39" s="11">
        <v>283900</v>
      </c>
      <c r="G39" s="11">
        <v>252600</v>
      </c>
      <c r="H39" s="11">
        <v>230600</v>
      </c>
      <c r="I39" s="11">
        <v>222000</v>
      </c>
      <c r="J39" s="11">
        <v>233600</v>
      </c>
      <c r="K39" s="11">
        <v>214800</v>
      </c>
      <c r="L39" s="11">
        <v>182500</v>
      </c>
      <c r="M39" s="11">
        <v>152700</v>
      </c>
      <c r="N39" s="11">
        <v>140000</v>
      </c>
      <c r="O39" s="11">
        <v>122300</v>
      </c>
      <c r="P39" s="11">
        <v>100200</v>
      </c>
      <c r="Q39" s="11">
        <v>67700</v>
      </c>
      <c r="R39" s="11">
        <v>37400</v>
      </c>
      <c r="S39" s="11">
        <v>20900</v>
      </c>
      <c r="T39" s="11">
        <v>10100</v>
      </c>
      <c r="U39" s="11">
        <v>4500</v>
      </c>
      <c r="V39" s="11">
        <v>2898800</v>
      </c>
      <c r="X39" s="83">
        <v>1923</v>
      </c>
      <c r="Y39" s="11">
        <v>305400</v>
      </c>
      <c r="Z39" s="11">
        <v>296600</v>
      </c>
      <c r="AA39" s="11">
        <v>276700</v>
      </c>
      <c r="AB39" s="11">
        <v>244700</v>
      </c>
      <c r="AC39" s="11">
        <v>230900</v>
      </c>
      <c r="AD39" s="11">
        <v>234800</v>
      </c>
      <c r="AE39" s="11">
        <v>231600</v>
      </c>
      <c r="AF39" s="11">
        <v>205000</v>
      </c>
      <c r="AG39" s="11">
        <v>173100</v>
      </c>
      <c r="AH39" s="11">
        <v>143600</v>
      </c>
      <c r="AI39" s="11">
        <v>126800</v>
      </c>
      <c r="AJ39" s="11">
        <v>106300</v>
      </c>
      <c r="AK39" s="11">
        <v>86600</v>
      </c>
      <c r="AL39" s="11">
        <v>59600</v>
      </c>
      <c r="AM39" s="11">
        <v>34500</v>
      </c>
      <c r="AN39" s="11">
        <v>21900</v>
      </c>
      <c r="AO39" s="11">
        <v>11000</v>
      </c>
      <c r="AP39" s="11">
        <v>5500</v>
      </c>
      <c r="AQ39" s="11">
        <v>2794600</v>
      </c>
      <c r="AS39" s="83">
        <v>1923</v>
      </c>
      <c r="AT39" s="11">
        <v>623200</v>
      </c>
      <c r="AU39" s="11">
        <v>601800</v>
      </c>
      <c r="AV39" s="11">
        <v>560600</v>
      </c>
      <c r="AW39" s="11">
        <v>497300</v>
      </c>
      <c r="AX39" s="11">
        <v>461500</v>
      </c>
      <c r="AY39" s="11">
        <v>456800</v>
      </c>
      <c r="AZ39" s="11">
        <v>465200</v>
      </c>
      <c r="BA39" s="11">
        <v>419800</v>
      </c>
      <c r="BB39" s="11">
        <v>355600</v>
      </c>
      <c r="BC39" s="11">
        <v>296300</v>
      </c>
      <c r="BD39" s="11">
        <v>266800</v>
      </c>
      <c r="BE39" s="11">
        <v>228600</v>
      </c>
      <c r="BF39" s="11">
        <v>186800</v>
      </c>
      <c r="BG39" s="11">
        <v>127300</v>
      </c>
      <c r="BH39" s="11">
        <v>71900</v>
      </c>
      <c r="BI39" s="11">
        <v>42800</v>
      </c>
      <c r="BJ39" s="11">
        <v>21100</v>
      </c>
      <c r="BK39" s="11">
        <v>10000</v>
      </c>
      <c r="BL39" s="11">
        <v>5693400</v>
      </c>
      <c r="BN39" s="83">
        <v>1923</v>
      </c>
    </row>
    <row r="40" spans="2:66">
      <c r="B40" s="188" t="s">
        <v>213</v>
      </c>
      <c r="C40" s="83">
        <v>1924</v>
      </c>
      <c r="D40" s="11">
        <v>322800</v>
      </c>
      <c r="E40" s="11">
        <v>301700</v>
      </c>
      <c r="F40" s="11">
        <v>293000</v>
      </c>
      <c r="G40" s="11">
        <v>260900</v>
      </c>
      <c r="H40" s="11">
        <v>235700</v>
      </c>
      <c r="I40" s="11">
        <v>222700</v>
      </c>
      <c r="J40" s="11">
        <v>234100</v>
      </c>
      <c r="K40" s="11">
        <v>222700</v>
      </c>
      <c r="L40" s="11">
        <v>189500</v>
      </c>
      <c r="M40" s="11">
        <v>158000</v>
      </c>
      <c r="N40" s="11">
        <v>142100</v>
      </c>
      <c r="O40" s="11">
        <v>125100</v>
      </c>
      <c r="P40" s="11">
        <v>104800</v>
      </c>
      <c r="Q40" s="11">
        <v>72300</v>
      </c>
      <c r="R40" s="11">
        <v>40000</v>
      </c>
      <c r="S40" s="11">
        <v>21700</v>
      </c>
      <c r="T40" s="11">
        <v>10300</v>
      </c>
      <c r="U40" s="11">
        <v>4100</v>
      </c>
      <c r="V40" s="11">
        <v>2961500</v>
      </c>
      <c r="X40" s="83">
        <v>1924</v>
      </c>
      <c r="Y40" s="11">
        <v>310300</v>
      </c>
      <c r="Z40" s="11">
        <v>292100</v>
      </c>
      <c r="AA40" s="11">
        <v>286300</v>
      </c>
      <c r="AB40" s="11">
        <v>251600</v>
      </c>
      <c r="AC40" s="11">
        <v>232500</v>
      </c>
      <c r="AD40" s="11">
        <v>232900</v>
      </c>
      <c r="AE40" s="11">
        <v>235600</v>
      </c>
      <c r="AF40" s="11">
        <v>212100</v>
      </c>
      <c r="AG40" s="11">
        <v>178900</v>
      </c>
      <c r="AH40" s="11">
        <v>147900</v>
      </c>
      <c r="AI40" s="11">
        <v>129800</v>
      </c>
      <c r="AJ40" s="11">
        <v>109900</v>
      </c>
      <c r="AK40" s="11">
        <v>90500</v>
      </c>
      <c r="AL40" s="11">
        <v>63900</v>
      </c>
      <c r="AM40" s="11">
        <v>36400</v>
      </c>
      <c r="AN40" s="11">
        <v>22200</v>
      </c>
      <c r="AO40" s="11">
        <v>11600</v>
      </c>
      <c r="AP40" s="11">
        <v>5200</v>
      </c>
      <c r="AQ40" s="11">
        <v>2849700</v>
      </c>
      <c r="AS40" s="83">
        <v>1924</v>
      </c>
      <c r="AT40" s="11">
        <v>633100</v>
      </c>
      <c r="AU40" s="11">
        <v>593800</v>
      </c>
      <c r="AV40" s="11">
        <v>579300</v>
      </c>
      <c r="AW40" s="11">
        <v>512500</v>
      </c>
      <c r="AX40" s="11">
        <v>468200</v>
      </c>
      <c r="AY40" s="11">
        <v>455600</v>
      </c>
      <c r="AZ40" s="11">
        <v>469700</v>
      </c>
      <c r="BA40" s="11">
        <v>434800</v>
      </c>
      <c r="BB40" s="11">
        <v>368400</v>
      </c>
      <c r="BC40" s="11">
        <v>305900</v>
      </c>
      <c r="BD40" s="11">
        <v>271900</v>
      </c>
      <c r="BE40" s="11">
        <v>235000</v>
      </c>
      <c r="BF40" s="11">
        <v>195300</v>
      </c>
      <c r="BG40" s="11">
        <v>136200</v>
      </c>
      <c r="BH40" s="11">
        <v>76400</v>
      </c>
      <c r="BI40" s="11">
        <v>43900</v>
      </c>
      <c r="BJ40" s="11">
        <v>21900</v>
      </c>
      <c r="BK40" s="11">
        <v>9300</v>
      </c>
      <c r="BL40" s="11">
        <v>5811200</v>
      </c>
      <c r="BN40" s="83">
        <v>1924</v>
      </c>
    </row>
    <row r="41" spans="2:66">
      <c r="B41" s="188" t="s">
        <v>213</v>
      </c>
      <c r="C41" s="83">
        <v>1925</v>
      </c>
      <c r="D41" s="11">
        <v>326800</v>
      </c>
      <c r="E41" s="11">
        <v>300500</v>
      </c>
      <c r="F41" s="11">
        <v>301200</v>
      </c>
      <c r="G41" s="11">
        <v>271300</v>
      </c>
      <c r="H41" s="11">
        <v>245100</v>
      </c>
      <c r="I41" s="11">
        <v>230300</v>
      </c>
      <c r="J41" s="11">
        <v>234500</v>
      </c>
      <c r="K41" s="11">
        <v>228700</v>
      </c>
      <c r="L41" s="11">
        <v>195500</v>
      </c>
      <c r="M41" s="11">
        <v>164100</v>
      </c>
      <c r="N41" s="11">
        <v>142100</v>
      </c>
      <c r="O41" s="11">
        <v>126900</v>
      </c>
      <c r="P41" s="11">
        <v>107400</v>
      </c>
      <c r="Q41" s="11">
        <v>76400</v>
      </c>
      <c r="R41" s="11">
        <v>43000</v>
      </c>
      <c r="S41" s="11">
        <v>22300</v>
      </c>
      <c r="T41" s="11">
        <v>11000</v>
      </c>
      <c r="U41" s="11">
        <v>4000</v>
      </c>
      <c r="V41" s="11">
        <v>3031100</v>
      </c>
      <c r="X41" s="83">
        <v>1925</v>
      </c>
      <c r="Y41" s="11">
        <v>315800</v>
      </c>
      <c r="Z41" s="11">
        <v>289600</v>
      </c>
      <c r="AA41" s="11">
        <v>295200</v>
      </c>
      <c r="AB41" s="11">
        <v>258500</v>
      </c>
      <c r="AC41" s="11">
        <v>235000</v>
      </c>
      <c r="AD41" s="11">
        <v>234800</v>
      </c>
      <c r="AE41" s="11">
        <v>238100</v>
      </c>
      <c r="AF41" s="11">
        <v>217400</v>
      </c>
      <c r="AG41" s="11">
        <v>184400</v>
      </c>
      <c r="AH41" s="11">
        <v>153700</v>
      </c>
      <c r="AI41" s="11">
        <v>131900</v>
      </c>
      <c r="AJ41" s="11">
        <v>113300</v>
      </c>
      <c r="AK41" s="11">
        <v>93000</v>
      </c>
      <c r="AL41" s="11">
        <v>68100</v>
      </c>
      <c r="AM41" s="11">
        <v>38900</v>
      </c>
      <c r="AN41" s="11">
        <v>23100</v>
      </c>
      <c r="AO41" s="11">
        <v>12100</v>
      </c>
      <c r="AP41" s="11">
        <v>5200</v>
      </c>
      <c r="AQ41" s="11">
        <v>2908100</v>
      </c>
      <c r="AS41" s="83">
        <v>1925</v>
      </c>
      <c r="AT41" s="11">
        <v>642600</v>
      </c>
      <c r="AU41" s="11">
        <v>590100</v>
      </c>
      <c r="AV41" s="11">
        <v>596400</v>
      </c>
      <c r="AW41" s="11">
        <v>529800</v>
      </c>
      <c r="AX41" s="11">
        <v>480100</v>
      </c>
      <c r="AY41" s="11">
        <v>465100</v>
      </c>
      <c r="AZ41" s="11">
        <v>472600</v>
      </c>
      <c r="BA41" s="11">
        <v>446100</v>
      </c>
      <c r="BB41" s="11">
        <v>379900</v>
      </c>
      <c r="BC41" s="11">
        <v>317800</v>
      </c>
      <c r="BD41" s="11">
        <v>274000</v>
      </c>
      <c r="BE41" s="11">
        <v>240200</v>
      </c>
      <c r="BF41" s="11">
        <v>200400</v>
      </c>
      <c r="BG41" s="11">
        <v>144500</v>
      </c>
      <c r="BH41" s="11">
        <v>81900</v>
      </c>
      <c r="BI41" s="11">
        <v>45400</v>
      </c>
      <c r="BJ41" s="11">
        <v>23100</v>
      </c>
      <c r="BK41" s="11">
        <v>9200</v>
      </c>
      <c r="BL41" s="11">
        <v>5939200</v>
      </c>
      <c r="BN41" s="83">
        <v>1925</v>
      </c>
    </row>
    <row r="42" spans="2:66">
      <c r="B42" s="188" t="s">
        <v>213</v>
      </c>
      <c r="C42" s="83">
        <v>1926</v>
      </c>
      <c r="D42" s="11">
        <v>325800</v>
      </c>
      <c r="E42" s="11">
        <v>306600</v>
      </c>
      <c r="F42" s="11">
        <v>306300</v>
      </c>
      <c r="G42" s="11">
        <v>279000</v>
      </c>
      <c r="H42" s="11">
        <v>254700</v>
      </c>
      <c r="I42" s="11">
        <v>236800</v>
      </c>
      <c r="J42" s="11">
        <v>234700</v>
      </c>
      <c r="K42" s="11">
        <v>233000</v>
      </c>
      <c r="L42" s="11">
        <v>201500</v>
      </c>
      <c r="M42" s="11">
        <v>169700</v>
      </c>
      <c r="N42" s="11">
        <v>142200</v>
      </c>
      <c r="O42" s="11">
        <v>128400</v>
      </c>
      <c r="P42" s="11">
        <v>108700</v>
      </c>
      <c r="Q42" s="11">
        <v>79600</v>
      </c>
      <c r="R42" s="11">
        <v>46200</v>
      </c>
      <c r="S42" s="11">
        <v>23400</v>
      </c>
      <c r="T42" s="11">
        <v>11000</v>
      </c>
      <c r="U42" s="11">
        <v>3900</v>
      </c>
      <c r="V42" s="11">
        <v>3091500</v>
      </c>
      <c r="X42" s="83">
        <v>1926</v>
      </c>
      <c r="Y42" s="11">
        <v>315000</v>
      </c>
      <c r="Z42" s="11">
        <v>295600</v>
      </c>
      <c r="AA42" s="11">
        <v>299800</v>
      </c>
      <c r="AB42" s="11">
        <v>266700</v>
      </c>
      <c r="AC42" s="11">
        <v>238700</v>
      </c>
      <c r="AD42" s="11">
        <v>235700</v>
      </c>
      <c r="AE42" s="11">
        <v>240300</v>
      </c>
      <c r="AF42" s="11">
        <v>222900</v>
      </c>
      <c r="AG42" s="11">
        <v>190100</v>
      </c>
      <c r="AH42" s="11">
        <v>159300</v>
      </c>
      <c r="AI42" s="11">
        <v>133900</v>
      </c>
      <c r="AJ42" s="11">
        <v>116700</v>
      </c>
      <c r="AK42" s="11">
        <v>95200</v>
      </c>
      <c r="AL42" s="11">
        <v>71400</v>
      </c>
      <c r="AM42" s="11">
        <v>42100</v>
      </c>
      <c r="AN42" s="11">
        <v>23600</v>
      </c>
      <c r="AO42" s="11">
        <v>12500</v>
      </c>
      <c r="AP42" s="11">
        <v>5300</v>
      </c>
      <c r="AQ42" s="11">
        <v>2964800</v>
      </c>
      <c r="AS42" s="83">
        <v>1926</v>
      </c>
      <c r="AT42" s="11">
        <v>640800</v>
      </c>
      <c r="AU42" s="11">
        <v>602200</v>
      </c>
      <c r="AV42" s="11">
        <v>606100</v>
      </c>
      <c r="AW42" s="11">
        <v>545700</v>
      </c>
      <c r="AX42" s="11">
        <v>493400</v>
      </c>
      <c r="AY42" s="11">
        <v>472500</v>
      </c>
      <c r="AZ42" s="11">
        <v>475000</v>
      </c>
      <c r="BA42" s="11">
        <v>455900</v>
      </c>
      <c r="BB42" s="11">
        <v>391600</v>
      </c>
      <c r="BC42" s="11">
        <v>329000</v>
      </c>
      <c r="BD42" s="11">
        <v>276100</v>
      </c>
      <c r="BE42" s="11">
        <v>245100</v>
      </c>
      <c r="BF42" s="11">
        <v>203900</v>
      </c>
      <c r="BG42" s="11">
        <v>151000</v>
      </c>
      <c r="BH42" s="11">
        <v>88300</v>
      </c>
      <c r="BI42" s="11">
        <v>47000</v>
      </c>
      <c r="BJ42" s="11">
        <v>23500</v>
      </c>
      <c r="BK42" s="11">
        <v>9200</v>
      </c>
      <c r="BL42" s="11">
        <v>6056300</v>
      </c>
      <c r="BN42" s="83">
        <v>1926</v>
      </c>
    </row>
    <row r="43" spans="2:66">
      <c r="B43" s="188" t="s">
        <v>213</v>
      </c>
      <c r="C43" s="83">
        <v>1927</v>
      </c>
      <c r="D43" s="11">
        <v>323600</v>
      </c>
      <c r="E43" s="11">
        <v>312600</v>
      </c>
      <c r="F43" s="11">
        <v>310100</v>
      </c>
      <c r="G43" s="11">
        <v>288300</v>
      </c>
      <c r="H43" s="11">
        <v>265600</v>
      </c>
      <c r="I43" s="11">
        <v>246800</v>
      </c>
      <c r="J43" s="11">
        <v>234200</v>
      </c>
      <c r="K43" s="11">
        <v>238200</v>
      </c>
      <c r="L43" s="11">
        <v>208500</v>
      </c>
      <c r="M43" s="11">
        <v>175800</v>
      </c>
      <c r="N43" s="11">
        <v>143700</v>
      </c>
      <c r="O43" s="11">
        <v>129800</v>
      </c>
      <c r="P43" s="11">
        <v>109800</v>
      </c>
      <c r="Q43" s="11">
        <v>82600</v>
      </c>
      <c r="R43" s="11">
        <v>49800</v>
      </c>
      <c r="S43" s="11">
        <v>24200</v>
      </c>
      <c r="T43" s="11">
        <v>11100</v>
      </c>
      <c r="U43" s="11">
        <v>4100</v>
      </c>
      <c r="V43" s="11">
        <v>3158800</v>
      </c>
      <c r="X43" s="83">
        <v>1927</v>
      </c>
      <c r="Y43" s="11">
        <v>313400</v>
      </c>
      <c r="Z43" s="11">
        <v>300600</v>
      </c>
      <c r="AA43" s="11">
        <v>302900</v>
      </c>
      <c r="AB43" s="11">
        <v>275500</v>
      </c>
      <c r="AC43" s="11">
        <v>244900</v>
      </c>
      <c r="AD43" s="11">
        <v>238200</v>
      </c>
      <c r="AE43" s="11">
        <v>240200</v>
      </c>
      <c r="AF43" s="11">
        <v>229900</v>
      </c>
      <c r="AG43" s="11">
        <v>196800</v>
      </c>
      <c r="AH43" s="11">
        <v>165200</v>
      </c>
      <c r="AI43" s="11">
        <v>136200</v>
      </c>
      <c r="AJ43" s="11">
        <v>119600</v>
      </c>
      <c r="AK43" s="11">
        <v>97500</v>
      </c>
      <c r="AL43" s="11">
        <v>74200</v>
      </c>
      <c r="AM43" s="11">
        <v>45900</v>
      </c>
      <c r="AN43" s="11">
        <v>24300</v>
      </c>
      <c r="AO43" s="11">
        <v>12900</v>
      </c>
      <c r="AP43" s="11">
        <v>5500</v>
      </c>
      <c r="AQ43" s="11">
        <v>3023700</v>
      </c>
      <c r="AS43" s="83">
        <v>1927</v>
      </c>
      <c r="AT43" s="11">
        <v>637000</v>
      </c>
      <c r="AU43" s="11">
        <v>613200</v>
      </c>
      <c r="AV43" s="11">
        <v>613000</v>
      </c>
      <c r="AW43" s="11">
        <v>563800</v>
      </c>
      <c r="AX43" s="11">
        <v>510500</v>
      </c>
      <c r="AY43" s="11">
        <v>485000</v>
      </c>
      <c r="AZ43" s="11">
        <v>474400</v>
      </c>
      <c r="BA43" s="11">
        <v>468100</v>
      </c>
      <c r="BB43" s="11">
        <v>405300</v>
      </c>
      <c r="BC43" s="11">
        <v>341000</v>
      </c>
      <c r="BD43" s="11">
        <v>279900</v>
      </c>
      <c r="BE43" s="11">
        <v>249400</v>
      </c>
      <c r="BF43" s="11">
        <v>207300</v>
      </c>
      <c r="BG43" s="11">
        <v>156800</v>
      </c>
      <c r="BH43" s="11">
        <v>95700</v>
      </c>
      <c r="BI43" s="11">
        <v>48500</v>
      </c>
      <c r="BJ43" s="11">
        <v>24000</v>
      </c>
      <c r="BK43" s="11">
        <v>9600</v>
      </c>
      <c r="BL43" s="11">
        <v>6182500</v>
      </c>
      <c r="BN43" s="83">
        <v>1927</v>
      </c>
    </row>
    <row r="44" spans="2:66">
      <c r="B44" s="188" t="s">
        <v>213</v>
      </c>
      <c r="C44" s="83">
        <v>1928</v>
      </c>
      <c r="D44" s="11">
        <v>322700</v>
      </c>
      <c r="E44" s="11">
        <v>319400</v>
      </c>
      <c r="F44" s="11">
        <v>310400</v>
      </c>
      <c r="G44" s="11">
        <v>296900</v>
      </c>
      <c r="H44" s="11">
        <v>276500</v>
      </c>
      <c r="I44" s="11">
        <v>254800</v>
      </c>
      <c r="J44" s="11">
        <v>235400</v>
      </c>
      <c r="K44" s="11">
        <v>240100</v>
      </c>
      <c r="L44" s="11">
        <v>216600</v>
      </c>
      <c r="M44" s="11">
        <v>181100</v>
      </c>
      <c r="N44" s="11">
        <v>147000</v>
      </c>
      <c r="O44" s="11">
        <v>130000</v>
      </c>
      <c r="P44" s="11">
        <v>110800</v>
      </c>
      <c r="Q44" s="11">
        <v>85800</v>
      </c>
      <c r="R44" s="11">
        <v>53100</v>
      </c>
      <c r="S44" s="11">
        <v>25300</v>
      </c>
      <c r="T44" s="11">
        <v>11400</v>
      </c>
      <c r="U44" s="11">
        <v>4100</v>
      </c>
      <c r="V44" s="11">
        <v>3221400</v>
      </c>
      <c r="X44" s="83">
        <v>1928</v>
      </c>
      <c r="Y44" s="11">
        <v>312000</v>
      </c>
      <c r="Z44" s="11">
        <v>307300</v>
      </c>
      <c r="AA44" s="11">
        <v>302800</v>
      </c>
      <c r="AB44" s="11">
        <v>283100</v>
      </c>
      <c r="AC44" s="11">
        <v>253500</v>
      </c>
      <c r="AD44" s="11">
        <v>240800</v>
      </c>
      <c r="AE44" s="11">
        <v>240100</v>
      </c>
      <c r="AF44" s="11">
        <v>234200</v>
      </c>
      <c r="AG44" s="11">
        <v>204800</v>
      </c>
      <c r="AH44" s="11">
        <v>170100</v>
      </c>
      <c r="AI44" s="11">
        <v>139400</v>
      </c>
      <c r="AJ44" s="11">
        <v>121200</v>
      </c>
      <c r="AK44" s="11">
        <v>100500</v>
      </c>
      <c r="AL44" s="11">
        <v>77200</v>
      </c>
      <c r="AM44" s="11">
        <v>49700</v>
      </c>
      <c r="AN44" s="11">
        <v>25200</v>
      </c>
      <c r="AO44" s="11">
        <v>13300</v>
      </c>
      <c r="AP44" s="11">
        <v>5600</v>
      </c>
      <c r="AQ44" s="11">
        <v>3080800</v>
      </c>
      <c r="AS44" s="83">
        <v>1928</v>
      </c>
      <c r="AT44" s="11">
        <v>634700</v>
      </c>
      <c r="AU44" s="11">
        <v>626700</v>
      </c>
      <c r="AV44" s="11">
        <v>613200</v>
      </c>
      <c r="AW44" s="11">
        <v>580000</v>
      </c>
      <c r="AX44" s="11">
        <v>530000</v>
      </c>
      <c r="AY44" s="11">
        <v>495600</v>
      </c>
      <c r="AZ44" s="11">
        <v>475500</v>
      </c>
      <c r="BA44" s="11">
        <v>474300</v>
      </c>
      <c r="BB44" s="11">
        <v>421400</v>
      </c>
      <c r="BC44" s="11">
        <v>351200</v>
      </c>
      <c r="BD44" s="11">
        <v>286400</v>
      </c>
      <c r="BE44" s="11">
        <v>251200</v>
      </c>
      <c r="BF44" s="11">
        <v>211300</v>
      </c>
      <c r="BG44" s="11">
        <v>163000</v>
      </c>
      <c r="BH44" s="11">
        <v>102800</v>
      </c>
      <c r="BI44" s="11">
        <v>50500</v>
      </c>
      <c r="BJ44" s="11">
        <v>24700</v>
      </c>
      <c r="BK44" s="11">
        <v>9700</v>
      </c>
      <c r="BL44" s="11">
        <v>6302200</v>
      </c>
      <c r="BN44" s="83">
        <v>1928</v>
      </c>
    </row>
    <row r="45" spans="2:66">
      <c r="B45" s="188" t="s">
        <v>213</v>
      </c>
      <c r="C45" s="83">
        <v>1929</v>
      </c>
      <c r="D45" s="11">
        <v>321700</v>
      </c>
      <c r="E45" s="11">
        <v>324600</v>
      </c>
      <c r="F45" s="11">
        <v>306800</v>
      </c>
      <c r="G45" s="11">
        <v>304700</v>
      </c>
      <c r="H45" s="11">
        <v>284300</v>
      </c>
      <c r="I45" s="11">
        <v>260200</v>
      </c>
      <c r="J45" s="11">
        <v>235900</v>
      </c>
      <c r="K45" s="11">
        <v>239200</v>
      </c>
      <c r="L45" s="11">
        <v>222200</v>
      </c>
      <c r="M45" s="11">
        <v>186800</v>
      </c>
      <c r="N45" s="11">
        <v>150400</v>
      </c>
      <c r="O45" s="11">
        <v>130100</v>
      </c>
      <c r="P45" s="11">
        <v>111500</v>
      </c>
      <c r="Q45" s="11">
        <v>88200</v>
      </c>
      <c r="R45" s="11">
        <v>55900</v>
      </c>
      <c r="S45" s="11">
        <v>26800</v>
      </c>
      <c r="T45" s="11">
        <v>11800</v>
      </c>
      <c r="U45" s="11">
        <v>4200</v>
      </c>
      <c r="V45" s="11">
        <v>3265300</v>
      </c>
      <c r="X45" s="83">
        <v>1929</v>
      </c>
      <c r="Y45" s="11">
        <v>309900</v>
      </c>
      <c r="Z45" s="11">
        <v>312900</v>
      </c>
      <c r="AA45" s="11">
        <v>298300</v>
      </c>
      <c r="AB45" s="11">
        <v>293300</v>
      </c>
      <c r="AC45" s="11">
        <v>261000</v>
      </c>
      <c r="AD45" s="11">
        <v>242800</v>
      </c>
      <c r="AE45" s="11">
        <v>238400</v>
      </c>
      <c r="AF45" s="11">
        <v>237300</v>
      </c>
      <c r="AG45" s="11">
        <v>211400</v>
      </c>
      <c r="AH45" s="11">
        <v>175100</v>
      </c>
      <c r="AI45" s="11">
        <v>142800</v>
      </c>
      <c r="AJ45" s="11">
        <v>123100</v>
      </c>
      <c r="AK45" s="11">
        <v>103300</v>
      </c>
      <c r="AL45" s="11">
        <v>80000</v>
      </c>
      <c r="AM45" s="11">
        <v>53100</v>
      </c>
      <c r="AN45" s="11">
        <v>26400</v>
      </c>
      <c r="AO45" s="11">
        <v>13600</v>
      </c>
      <c r="AP45" s="11">
        <v>5900</v>
      </c>
      <c r="AQ45" s="11">
        <v>3128600</v>
      </c>
      <c r="AS45" s="83">
        <v>1929</v>
      </c>
      <c r="AT45" s="11">
        <v>631600</v>
      </c>
      <c r="AU45" s="11">
        <v>637500</v>
      </c>
      <c r="AV45" s="11">
        <v>605100</v>
      </c>
      <c r="AW45" s="11">
        <v>598000</v>
      </c>
      <c r="AX45" s="11">
        <v>545300</v>
      </c>
      <c r="AY45" s="11">
        <v>503000</v>
      </c>
      <c r="AZ45" s="11">
        <v>474300</v>
      </c>
      <c r="BA45" s="11">
        <v>476500</v>
      </c>
      <c r="BB45" s="11">
        <v>433600</v>
      </c>
      <c r="BC45" s="11">
        <v>361900</v>
      </c>
      <c r="BD45" s="11">
        <v>293200</v>
      </c>
      <c r="BE45" s="11">
        <v>253200</v>
      </c>
      <c r="BF45" s="11">
        <v>214800</v>
      </c>
      <c r="BG45" s="11">
        <v>168200</v>
      </c>
      <c r="BH45" s="11">
        <v>109000</v>
      </c>
      <c r="BI45" s="11">
        <v>53200</v>
      </c>
      <c r="BJ45" s="11">
        <v>25400</v>
      </c>
      <c r="BK45" s="11">
        <v>10100</v>
      </c>
      <c r="BL45" s="11">
        <v>6393900</v>
      </c>
      <c r="BN45" s="83">
        <v>1929</v>
      </c>
    </row>
    <row r="46" spans="2:66">
      <c r="B46" s="188" t="s">
        <v>213</v>
      </c>
      <c r="C46" s="83">
        <v>1930</v>
      </c>
      <c r="D46" s="11">
        <v>317300</v>
      </c>
      <c r="E46" s="11">
        <v>326800</v>
      </c>
      <c r="F46" s="11">
        <v>304800</v>
      </c>
      <c r="G46" s="11">
        <v>310000</v>
      </c>
      <c r="H46" s="11">
        <v>288700</v>
      </c>
      <c r="I46" s="11">
        <v>263200</v>
      </c>
      <c r="J46" s="11">
        <v>240000</v>
      </c>
      <c r="K46" s="11">
        <v>236600</v>
      </c>
      <c r="L46" s="11">
        <v>225800</v>
      </c>
      <c r="M46" s="11">
        <v>191000</v>
      </c>
      <c r="N46" s="11">
        <v>155500</v>
      </c>
      <c r="O46" s="11">
        <v>129500</v>
      </c>
      <c r="P46" s="11">
        <v>112000</v>
      </c>
      <c r="Q46" s="11">
        <v>89800</v>
      </c>
      <c r="R46" s="11">
        <v>58900</v>
      </c>
      <c r="S46" s="11">
        <v>28400</v>
      </c>
      <c r="T46" s="11">
        <v>12100</v>
      </c>
      <c r="U46" s="11">
        <v>4900</v>
      </c>
      <c r="V46" s="11">
        <v>3295300</v>
      </c>
      <c r="X46" s="83">
        <v>1930</v>
      </c>
      <c r="Y46" s="11">
        <v>304100</v>
      </c>
      <c r="Z46" s="11">
        <v>317200</v>
      </c>
      <c r="AA46" s="11">
        <v>294500</v>
      </c>
      <c r="AB46" s="11">
        <v>301600</v>
      </c>
      <c r="AC46" s="11">
        <v>266900</v>
      </c>
      <c r="AD46" s="11">
        <v>243800</v>
      </c>
      <c r="AE46" s="11">
        <v>239500</v>
      </c>
      <c r="AF46" s="11">
        <v>238600</v>
      </c>
      <c r="AG46" s="11">
        <v>216100</v>
      </c>
      <c r="AH46" s="11">
        <v>179800</v>
      </c>
      <c r="AI46" s="11">
        <v>147700</v>
      </c>
      <c r="AJ46" s="11">
        <v>124600</v>
      </c>
      <c r="AK46" s="11">
        <v>105900</v>
      </c>
      <c r="AL46" s="11">
        <v>82100</v>
      </c>
      <c r="AM46" s="11">
        <v>56600</v>
      </c>
      <c r="AN46" s="11">
        <v>28000</v>
      </c>
      <c r="AO46" s="11">
        <v>14200</v>
      </c>
      <c r="AP46" s="11">
        <v>6200</v>
      </c>
      <c r="AQ46" s="11">
        <v>3167400</v>
      </c>
      <c r="AS46" s="83">
        <v>1930</v>
      </c>
      <c r="AT46" s="11">
        <v>621400</v>
      </c>
      <c r="AU46" s="11">
        <v>644000</v>
      </c>
      <c r="AV46" s="11">
        <v>599300</v>
      </c>
      <c r="AW46" s="11">
        <v>611600</v>
      </c>
      <c r="AX46" s="11">
        <v>555600</v>
      </c>
      <c r="AY46" s="11">
        <v>507000</v>
      </c>
      <c r="AZ46" s="11">
        <v>479500</v>
      </c>
      <c r="BA46" s="11">
        <v>475200</v>
      </c>
      <c r="BB46" s="11">
        <v>441900</v>
      </c>
      <c r="BC46" s="11">
        <v>370800</v>
      </c>
      <c r="BD46" s="11">
        <v>303200</v>
      </c>
      <c r="BE46" s="11">
        <v>254100</v>
      </c>
      <c r="BF46" s="11">
        <v>217900</v>
      </c>
      <c r="BG46" s="11">
        <v>171900</v>
      </c>
      <c r="BH46" s="11">
        <v>115500</v>
      </c>
      <c r="BI46" s="11">
        <v>56400</v>
      </c>
      <c r="BJ46" s="11">
        <v>26300</v>
      </c>
      <c r="BK46" s="11">
        <v>11100</v>
      </c>
      <c r="BL46" s="11">
        <v>6462700</v>
      </c>
      <c r="BN46" s="83">
        <v>1930</v>
      </c>
    </row>
    <row r="47" spans="2:66">
      <c r="B47" s="188" t="s">
        <v>213</v>
      </c>
      <c r="C47" s="84">
        <v>1931</v>
      </c>
      <c r="D47" s="11">
        <v>312200</v>
      </c>
      <c r="E47" s="11">
        <v>323400</v>
      </c>
      <c r="F47" s="11">
        <v>309700</v>
      </c>
      <c r="G47" s="11">
        <v>311700</v>
      </c>
      <c r="H47" s="11">
        <v>290500</v>
      </c>
      <c r="I47" s="11">
        <v>266400</v>
      </c>
      <c r="J47" s="11">
        <v>243000</v>
      </c>
      <c r="K47" s="11">
        <v>234200</v>
      </c>
      <c r="L47" s="11">
        <v>228500</v>
      </c>
      <c r="M47" s="11">
        <v>195800</v>
      </c>
      <c r="N47" s="11">
        <v>161000</v>
      </c>
      <c r="O47" s="11">
        <v>129900</v>
      </c>
      <c r="P47" s="11">
        <v>113100</v>
      </c>
      <c r="Q47" s="11">
        <v>91000</v>
      </c>
      <c r="R47" s="11">
        <v>61900</v>
      </c>
      <c r="S47" s="11">
        <v>30600</v>
      </c>
      <c r="T47" s="11">
        <v>13000</v>
      </c>
      <c r="U47" s="11">
        <v>5300</v>
      </c>
      <c r="V47" s="11">
        <v>3321200</v>
      </c>
      <c r="X47" s="84">
        <v>1931</v>
      </c>
      <c r="Y47" s="11">
        <v>299300</v>
      </c>
      <c r="Z47" s="11">
        <v>314400</v>
      </c>
      <c r="AA47" s="11">
        <v>298900</v>
      </c>
      <c r="AB47" s="11">
        <v>304700</v>
      </c>
      <c r="AC47" s="11">
        <v>273200</v>
      </c>
      <c r="AD47" s="11">
        <v>245200</v>
      </c>
      <c r="AE47" s="11">
        <v>239200</v>
      </c>
      <c r="AF47" s="11">
        <v>239300</v>
      </c>
      <c r="AG47" s="11">
        <v>220800</v>
      </c>
      <c r="AH47" s="11">
        <v>185500</v>
      </c>
      <c r="AI47" s="11">
        <v>152900</v>
      </c>
      <c r="AJ47" s="11">
        <v>126700</v>
      </c>
      <c r="AK47" s="11">
        <v>108800</v>
      </c>
      <c r="AL47" s="11">
        <v>84600</v>
      </c>
      <c r="AM47" s="11">
        <v>59600</v>
      </c>
      <c r="AN47" s="11">
        <v>30600</v>
      </c>
      <c r="AO47" s="11">
        <v>14600</v>
      </c>
      <c r="AP47" s="11">
        <v>7000</v>
      </c>
      <c r="AQ47" s="11">
        <v>3205300</v>
      </c>
      <c r="AS47" s="84">
        <v>1931</v>
      </c>
      <c r="AT47" s="11">
        <v>611500</v>
      </c>
      <c r="AU47" s="11">
        <v>637800</v>
      </c>
      <c r="AV47" s="11">
        <v>608600</v>
      </c>
      <c r="AW47" s="11">
        <v>616400</v>
      </c>
      <c r="AX47" s="11">
        <v>563700</v>
      </c>
      <c r="AY47" s="11">
        <v>511600</v>
      </c>
      <c r="AZ47" s="11">
        <v>482200</v>
      </c>
      <c r="BA47" s="11">
        <v>473500</v>
      </c>
      <c r="BB47" s="11">
        <v>449300</v>
      </c>
      <c r="BC47" s="11">
        <v>381300</v>
      </c>
      <c r="BD47" s="11">
        <v>313900</v>
      </c>
      <c r="BE47" s="11">
        <v>256600</v>
      </c>
      <c r="BF47" s="11">
        <v>221900</v>
      </c>
      <c r="BG47" s="11">
        <v>175600</v>
      </c>
      <c r="BH47" s="11">
        <v>121500</v>
      </c>
      <c r="BI47" s="11">
        <v>61200</v>
      </c>
      <c r="BJ47" s="11">
        <v>27600</v>
      </c>
      <c r="BK47" s="11">
        <v>12300</v>
      </c>
      <c r="BL47" s="11">
        <v>6526500</v>
      </c>
      <c r="BN47" s="84">
        <v>1931</v>
      </c>
    </row>
    <row r="48" spans="2:66">
      <c r="B48" s="188" t="s">
        <v>213</v>
      </c>
      <c r="C48" s="84">
        <v>1932</v>
      </c>
      <c r="D48" s="11">
        <v>303800</v>
      </c>
      <c r="E48" s="11">
        <v>318800</v>
      </c>
      <c r="F48" s="11">
        <v>313900</v>
      </c>
      <c r="G48" s="11">
        <v>312200</v>
      </c>
      <c r="H48" s="11">
        <v>293700</v>
      </c>
      <c r="I48" s="11">
        <v>270200</v>
      </c>
      <c r="J48" s="11">
        <v>247900</v>
      </c>
      <c r="K48" s="11">
        <v>230600</v>
      </c>
      <c r="L48" s="11">
        <v>231400</v>
      </c>
      <c r="M48" s="11">
        <v>201100</v>
      </c>
      <c r="N48" s="11">
        <v>166400</v>
      </c>
      <c r="O48" s="11">
        <v>131400</v>
      </c>
      <c r="P48" s="11">
        <v>114000</v>
      </c>
      <c r="Q48" s="11">
        <v>91600</v>
      </c>
      <c r="R48" s="11">
        <v>64200</v>
      </c>
      <c r="S48" s="11">
        <v>32800</v>
      </c>
      <c r="T48" s="11">
        <v>13400</v>
      </c>
      <c r="U48" s="11">
        <v>5700</v>
      </c>
      <c r="V48" s="11">
        <v>3343100</v>
      </c>
      <c r="X48" s="84">
        <v>1932</v>
      </c>
      <c r="Y48" s="11">
        <v>290200</v>
      </c>
      <c r="Z48" s="11">
        <v>310700</v>
      </c>
      <c r="AA48" s="11">
        <v>302000</v>
      </c>
      <c r="AB48" s="11">
        <v>306000</v>
      </c>
      <c r="AC48" s="11">
        <v>279500</v>
      </c>
      <c r="AD48" s="11">
        <v>248400</v>
      </c>
      <c r="AE48" s="11">
        <v>239800</v>
      </c>
      <c r="AF48" s="11">
        <v>236900</v>
      </c>
      <c r="AG48" s="11">
        <v>226200</v>
      </c>
      <c r="AH48" s="11">
        <v>191500</v>
      </c>
      <c r="AI48" s="11">
        <v>158000</v>
      </c>
      <c r="AJ48" s="11">
        <v>128600</v>
      </c>
      <c r="AK48" s="11">
        <v>111000</v>
      </c>
      <c r="AL48" s="11">
        <v>87000</v>
      </c>
      <c r="AM48" s="11">
        <v>61700</v>
      </c>
      <c r="AN48" s="11">
        <v>33600</v>
      </c>
      <c r="AO48" s="11">
        <v>15000</v>
      </c>
      <c r="AP48" s="11">
        <v>7600</v>
      </c>
      <c r="AQ48" s="11">
        <v>3233700</v>
      </c>
      <c r="AS48" s="84">
        <v>1932</v>
      </c>
      <c r="AT48" s="11">
        <v>594000</v>
      </c>
      <c r="AU48" s="11">
        <v>629500</v>
      </c>
      <c r="AV48" s="11">
        <v>615900</v>
      </c>
      <c r="AW48" s="11">
        <v>618200</v>
      </c>
      <c r="AX48" s="11">
        <v>573200</v>
      </c>
      <c r="AY48" s="11">
        <v>518600</v>
      </c>
      <c r="AZ48" s="11">
        <v>487700</v>
      </c>
      <c r="BA48" s="11">
        <v>467500</v>
      </c>
      <c r="BB48" s="11">
        <v>457600</v>
      </c>
      <c r="BC48" s="11">
        <v>392600</v>
      </c>
      <c r="BD48" s="11">
        <v>324400</v>
      </c>
      <c r="BE48" s="11">
        <v>260000</v>
      </c>
      <c r="BF48" s="11">
        <v>225000</v>
      </c>
      <c r="BG48" s="11">
        <v>178600</v>
      </c>
      <c r="BH48" s="11">
        <v>125900</v>
      </c>
      <c r="BI48" s="11">
        <v>66400</v>
      </c>
      <c r="BJ48" s="11">
        <v>28400</v>
      </c>
      <c r="BK48" s="11">
        <v>13300</v>
      </c>
      <c r="BL48" s="11">
        <v>6576800</v>
      </c>
      <c r="BN48" s="84">
        <v>1932</v>
      </c>
    </row>
    <row r="49" spans="2:66">
      <c r="B49" s="188" t="s">
        <v>213</v>
      </c>
      <c r="C49" s="84">
        <v>1933</v>
      </c>
      <c r="D49" s="11">
        <v>293800</v>
      </c>
      <c r="E49" s="11">
        <v>316100</v>
      </c>
      <c r="F49" s="11">
        <v>319300</v>
      </c>
      <c r="G49" s="11">
        <v>310000</v>
      </c>
      <c r="H49" s="11">
        <v>297500</v>
      </c>
      <c r="I49" s="11">
        <v>275500</v>
      </c>
      <c r="J49" s="11">
        <v>251600</v>
      </c>
      <c r="K49" s="11">
        <v>230100</v>
      </c>
      <c r="L49" s="11">
        <v>232000</v>
      </c>
      <c r="M49" s="11">
        <v>207700</v>
      </c>
      <c r="N49" s="11">
        <v>170900</v>
      </c>
      <c r="O49" s="11">
        <v>134600</v>
      </c>
      <c r="P49" s="11">
        <v>114000</v>
      </c>
      <c r="Q49" s="11">
        <v>92400</v>
      </c>
      <c r="R49" s="11">
        <v>66600</v>
      </c>
      <c r="S49" s="11">
        <v>35100</v>
      </c>
      <c r="T49" s="11">
        <v>13900</v>
      </c>
      <c r="U49" s="11">
        <v>6000</v>
      </c>
      <c r="V49" s="11">
        <v>3367100</v>
      </c>
      <c r="X49" s="84">
        <v>1933</v>
      </c>
      <c r="Y49" s="11">
        <v>280200</v>
      </c>
      <c r="Z49" s="11">
        <v>307900</v>
      </c>
      <c r="AA49" s="11">
        <v>307300</v>
      </c>
      <c r="AB49" s="11">
        <v>304000</v>
      </c>
      <c r="AC49" s="11">
        <v>285100</v>
      </c>
      <c r="AD49" s="11">
        <v>254300</v>
      </c>
      <c r="AE49" s="11">
        <v>240300</v>
      </c>
      <c r="AF49" s="11">
        <v>235500</v>
      </c>
      <c r="AG49" s="11">
        <v>229100</v>
      </c>
      <c r="AH49" s="11">
        <v>198900</v>
      </c>
      <c r="AI49" s="11">
        <v>162200</v>
      </c>
      <c r="AJ49" s="11">
        <v>131500</v>
      </c>
      <c r="AK49" s="11">
        <v>111900</v>
      </c>
      <c r="AL49" s="11">
        <v>90200</v>
      </c>
      <c r="AM49" s="11">
        <v>64000</v>
      </c>
      <c r="AN49" s="11">
        <v>36500</v>
      </c>
      <c r="AO49" s="11">
        <v>15600</v>
      </c>
      <c r="AP49" s="11">
        <v>8200</v>
      </c>
      <c r="AQ49" s="11">
        <v>3262700</v>
      </c>
      <c r="AS49" s="84">
        <v>1933</v>
      </c>
      <c r="AT49" s="11">
        <v>574000</v>
      </c>
      <c r="AU49" s="11">
        <v>624000</v>
      </c>
      <c r="AV49" s="11">
        <v>626600</v>
      </c>
      <c r="AW49" s="11">
        <v>614000</v>
      </c>
      <c r="AX49" s="11">
        <v>582600</v>
      </c>
      <c r="AY49" s="11">
        <v>529800</v>
      </c>
      <c r="AZ49" s="11">
        <v>491900</v>
      </c>
      <c r="BA49" s="11">
        <v>465600</v>
      </c>
      <c r="BB49" s="11">
        <v>461100</v>
      </c>
      <c r="BC49" s="11">
        <v>406600</v>
      </c>
      <c r="BD49" s="11">
        <v>333100</v>
      </c>
      <c r="BE49" s="11">
        <v>266100</v>
      </c>
      <c r="BF49" s="11">
        <v>225900</v>
      </c>
      <c r="BG49" s="11">
        <v>182600</v>
      </c>
      <c r="BH49" s="11">
        <v>130600</v>
      </c>
      <c r="BI49" s="11">
        <v>71600</v>
      </c>
      <c r="BJ49" s="11">
        <v>29500</v>
      </c>
      <c r="BK49" s="11">
        <v>14200</v>
      </c>
      <c r="BL49" s="11">
        <v>6629800</v>
      </c>
      <c r="BN49" s="84">
        <v>1933</v>
      </c>
    </row>
    <row r="50" spans="2:66">
      <c r="B50" s="188" t="s">
        <v>213</v>
      </c>
      <c r="C50" s="84">
        <v>1934</v>
      </c>
      <c r="D50" s="11">
        <v>283700</v>
      </c>
      <c r="E50" s="11">
        <v>314700</v>
      </c>
      <c r="F50" s="11">
        <v>323100</v>
      </c>
      <c r="G50" s="11">
        <v>305500</v>
      </c>
      <c r="H50" s="11">
        <v>302900</v>
      </c>
      <c r="I50" s="11">
        <v>280500</v>
      </c>
      <c r="J50" s="11">
        <v>255300</v>
      </c>
      <c r="K50" s="11">
        <v>230000</v>
      </c>
      <c r="L50" s="11">
        <v>231000</v>
      </c>
      <c r="M50" s="11">
        <v>213000</v>
      </c>
      <c r="N50" s="11">
        <v>176500</v>
      </c>
      <c r="O50" s="11">
        <v>138200</v>
      </c>
      <c r="P50" s="11">
        <v>114600</v>
      </c>
      <c r="Q50" s="11">
        <v>93300</v>
      </c>
      <c r="R50" s="11">
        <v>68300</v>
      </c>
      <c r="S50" s="11">
        <v>37200</v>
      </c>
      <c r="T50" s="11">
        <v>14500</v>
      </c>
      <c r="U50" s="11">
        <v>6100</v>
      </c>
      <c r="V50" s="11">
        <v>3388400</v>
      </c>
      <c r="X50" s="84">
        <v>1934</v>
      </c>
      <c r="Y50" s="11">
        <v>271400</v>
      </c>
      <c r="Z50" s="11">
        <v>305400</v>
      </c>
      <c r="AA50" s="11">
        <v>312200</v>
      </c>
      <c r="AB50" s="11">
        <v>298100</v>
      </c>
      <c r="AC50" s="11">
        <v>293400</v>
      </c>
      <c r="AD50" s="11">
        <v>259900</v>
      </c>
      <c r="AE50" s="11">
        <v>240500</v>
      </c>
      <c r="AF50" s="11">
        <v>233300</v>
      </c>
      <c r="AG50" s="11">
        <v>231200</v>
      </c>
      <c r="AH50" s="11">
        <v>205100</v>
      </c>
      <c r="AI50" s="11">
        <v>167100</v>
      </c>
      <c r="AJ50" s="11">
        <v>134900</v>
      </c>
      <c r="AK50" s="11">
        <v>113700</v>
      </c>
      <c r="AL50" s="11">
        <v>92600</v>
      </c>
      <c r="AM50" s="11">
        <v>66500</v>
      </c>
      <c r="AN50" s="11">
        <v>39100</v>
      </c>
      <c r="AO50" s="11">
        <v>16200</v>
      </c>
      <c r="AP50" s="11">
        <v>8400</v>
      </c>
      <c r="AQ50" s="11">
        <v>3289000</v>
      </c>
      <c r="AS50" s="84">
        <v>1934</v>
      </c>
      <c r="AT50" s="11">
        <v>555100</v>
      </c>
      <c r="AU50" s="11">
        <v>620100</v>
      </c>
      <c r="AV50" s="11">
        <v>635300</v>
      </c>
      <c r="AW50" s="11">
        <v>603600</v>
      </c>
      <c r="AX50" s="11">
        <v>596300</v>
      </c>
      <c r="AY50" s="11">
        <v>540400</v>
      </c>
      <c r="AZ50" s="11">
        <v>495800</v>
      </c>
      <c r="BA50" s="11">
        <v>463300</v>
      </c>
      <c r="BB50" s="11">
        <v>462200</v>
      </c>
      <c r="BC50" s="11">
        <v>418100</v>
      </c>
      <c r="BD50" s="11">
        <v>343600</v>
      </c>
      <c r="BE50" s="11">
        <v>273100</v>
      </c>
      <c r="BF50" s="11">
        <v>228300</v>
      </c>
      <c r="BG50" s="11">
        <v>185900</v>
      </c>
      <c r="BH50" s="11">
        <v>134800</v>
      </c>
      <c r="BI50" s="11">
        <v>76300</v>
      </c>
      <c r="BJ50" s="11">
        <v>30700</v>
      </c>
      <c r="BK50" s="11">
        <v>14500</v>
      </c>
      <c r="BL50" s="11">
        <v>6677400</v>
      </c>
      <c r="BN50" s="84">
        <v>1934</v>
      </c>
    </row>
    <row r="51" spans="2:66">
      <c r="B51" s="188" t="s">
        <v>213</v>
      </c>
      <c r="C51" s="84">
        <v>1935</v>
      </c>
      <c r="D51" s="11">
        <v>275300</v>
      </c>
      <c r="E51" s="11">
        <v>311200</v>
      </c>
      <c r="F51" s="11">
        <v>324700</v>
      </c>
      <c r="G51" s="11">
        <v>303300</v>
      </c>
      <c r="H51" s="11">
        <v>307300</v>
      </c>
      <c r="I51" s="11">
        <v>284300</v>
      </c>
      <c r="J51" s="11">
        <v>258200</v>
      </c>
      <c r="K51" s="11">
        <v>234500</v>
      </c>
      <c r="L51" s="11">
        <v>229200</v>
      </c>
      <c r="M51" s="11">
        <v>217300</v>
      </c>
      <c r="N51" s="11">
        <v>181200</v>
      </c>
      <c r="O51" s="11">
        <v>143600</v>
      </c>
      <c r="P51" s="11">
        <v>115100</v>
      </c>
      <c r="Q51" s="11">
        <v>94200</v>
      </c>
      <c r="R51" s="11">
        <v>69800</v>
      </c>
      <c r="S51" s="11">
        <v>39600</v>
      </c>
      <c r="T51" s="11">
        <v>15200</v>
      </c>
      <c r="U51" s="11">
        <v>6300</v>
      </c>
      <c r="V51" s="11">
        <v>3410300</v>
      </c>
      <c r="X51" s="84">
        <v>1935</v>
      </c>
      <c r="Y51" s="11">
        <v>264400</v>
      </c>
      <c r="Z51" s="11">
        <v>300000</v>
      </c>
      <c r="AA51" s="11">
        <v>316500</v>
      </c>
      <c r="AB51" s="11">
        <v>293900</v>
      </c>
      <c r="AC51" s="11">
        <v>300800</v>
      </c>
      <c r="AD51" s="11">
        <v>264800</v>
      </c>
      <c r="AE51" s="11">
        <v>240400</v>
      </c>
      <c r="AF51" s="11">
        <v>234600</v>
      </c>
      <c r="AG51" s="11">
        <v>232200</v>
      </c>
      <c r="AH51" s="11">
        <v>210100</v>
      </c>
      <c r="AI51" s="11">
        <v>172300</v>
      </c>
      <c r="AJ51" s="11">
        <v>139900</v>
      </c>
      <c r="AK51" s="11">
        <v>115200</v>
      </c>
      <c r="AL51" s="11">
        <v>94600</v>
      </c>
      <c r="AM51" s="11">
        <v>68400</v>
      </c>
      <c r="AN51" s="11">
        <v>42000</v>
      </c>
      <c r="AO51" s="11">
        <v>17200</v>
      </c>
      <c r="AP51" s="11">
        <v>8600</v>
      </c>
      <c r="AQ51" s="11">
        <v>3315900</v>
      </c>
      <c r="AS51" s="84">
        <v>1935</v>
      </c>
      <c r="AT51" s="11">
        <v>539700</v>
      </c>
      <c r="AU51" s="11">
        <v>611200</v>
      </c>
      <c r="AV51" s="11">
        <v>641200</v>
      </c>
      <c r="AW51" s="11">
        <v>597200</v>
      </c>
      <c r="AX51" s="11">
        <v>608100</v>
      </c>
      <c r="AY51" s="11">
        <v>549100</v>
      </c>
      <c r="AZ51" s="11">
        <v>498600</v>
      </c>
      <c r="BA51" s="11">
        <v>469100</v>
      </c>
      <c r="BB51" s="11">
        <v>461400</v>
      </c>
      <c r="BC51" s="11">
        <v>427400</v>
      </c>
      <c r="BD51" s="11">
        <v>353500</v>
      </c>
      <c r="BE51" s="11">
        <v>283500</v>
      </c>
      <c r="BF51" s="11">
        <v>230300</v>
      </c>
      <c r="BG51" s="11">
        <v>188800</v>
      </c>
      <c r="BH51" s="11">
        <v>138200</v>
      </c>
      <c r="BI51" s="11">
        <v>81600</v>
      </c>
      <c r="BJ51" s="11">
        <v>32400</v>
      </c>
      <c r="BK51" s="11">
        <v>14900</v>
      </c>
      <c r="BL51" s="11">
        <v>6726200</v>
      </c>
      <c r="BN51" s="84">
        <v>1935</v>
      </c>
    </row>
    <row r="52" spans="2:66">
      <c r="B52" s="188" t="s">
        <v>213</v>
      </c>
      <c r="C52" s="84">
        <v>1936</v>
      </c>
      <c r="D52" s="11">
        <v>270200</v>
      </c>
      <c r="E52" s="11">
        <v>306900</v>
      </c>
      <c r="F52" s="11">
        <v>321200</v>
      </c>
      <c r="G52" s="11">
        <v>308800</v>
      </c>
      <c r="H52" s="11">
        <v>308900</v>
      </c>
      <c r="I52" s="11">
        <v>287000</v>
      </c>
      <c r="J52" s="11">
        <v>262400</v>
      </c>
      <c r="K52" s="11">
        <v>238800</v>
      </c>
      <c r="L52" s="11">
        <v>227600</v>
      </c>
      <c r="M52" s="11">
        <v>220600</v>
      </c>
      <c r="N52" s="11">
        <v>185900</v>
      </c>
      <c r="O52" s="11">
        <v>149100</v>
      </c>
      <c r="P52" s="11">
        <v>116000</v>
      </c>
      <c r="Q52" s="11">
        <v>95100</v>
      </c>
      <c r="R52" s="11">
        <v>70600</v>
      </c>
      <c r="S52" s="11">
        <v>41800</v>
      </c>
      <c r="T52" s="11">
        <v>16400</v>
      </c>
      <c r="U52" s="11">
        <v>6500</v>
      </c>
      <c r="V52" s="11">
        <v>3433800</v>
      </c>
      <c r="X52" s="84">
        <v>1936</v>
      </c>
      <c r="Y52" s="11">
        <v>259500</v>
      </c>
      <c r="Z52" s="11">
        <v>295600</v>
      </c>
      <c r="AA52" s="11">
        <v>314300</v>
      </c>
      <c r="AB52" s="11">
        <v>298300</v>
      </c>
      <c r="AC52" s="11">
        <v>303700</v>
      </c>
      <c r="AD52" s="11">
        <v>270600</v>
      </c>
      <c r="AE52" s="11">
        <v>241600</v>
      </c>
      <c r="AF52" s="11">
        <v>234700</v>
      </c>
      <c r="AG52" s="11">
        <v>232900</v>
      </c>
      <c r="AH52" s="11">
        <v>214600</v>
      </c>
      <c r="AI52" s="11">
        <v>178100</v>
      </c>
      <c r="AJ52" s="11">
        <v>145000</v>
      </c>
      <c r="AK52" s="11">
        <v>117000</v>
      </c>
      <c r="AL52" s="11">
        <v>96800</v>
      </c>
      <c r="AM52" s="11">
        <v>70400</v>
      </c>
      <c r="AN52" s="11">
        <v>44000</v>
      </c>
      <c r="AO52" s="11">
        <v>18800</v>
      </c>
      <c r="AP52" s="11">
        <v>8700</v>
      </c>
      <c r="AQ52" s="11">
        <v>3344600</v>
      </c>
      <c r="AS52" s="84">
        <v>1936</v>
      </c>
      <c r="AT52" s="11">
        <v>529700</v>
      </c>
      <c r="AU52" s="11">
        <v>602500</v>
      </c>
      <c r="AV52" s="11">
        <v>635500</v>
      </c>
      <c r="AW52" s="11">
        <v>607100</v>
      </c>
      <c r="AX52" s="11">
        <v>612600</v>
      </c>
      <c r="AY52" s="11">
        <v>557600</v>
      </c>
      <c r="AZ52" s="11">
        <v>504000</v>
      </c>
      <c r="BA52" s="11">
        <v>473500</v>
      </c>
      <c r="BB52" s="11">
        <v>460500</v>
      </c>
      <c r="BC52" s="11">
        <v>435200</v>
      </c>
      <c r="BD52" s="11">
        <v>364000</v>
      </c>
      <c r="BE52" s="11">
        <v>294100</v>
      </c>
      <c r="BF52" s="11">
        <v>233000</v>
      </c>
      <c r="BG52" s="11">
        <v>191900</v>
      </c>
      <c r="BH52" s="11">
        <v>141000</v>
      </c>
      <c r="BI52" s="11">
        <v>85800</v>
      </c>
      <c r="BJ52" s="11">
        <v>35200</v>
      </c>
      <c r="BK52" s="11">
        <v>15200</v>
      </c>
      <c r="BL52" s="11">
        <v>6778400</v>
      </c>
      <c r="BN52" s="84">
        <v>1936</v>
      </c>
    </row>
    <row r="53" spans="2:66">
      <c r="B53" s="188" t="s">
        <v>213</v>
      </c>
      <c r="C53" s="84">
        <v>1937</v>
      </c>
      <c r="D53" s="11">
        <v>273100</v>
      </c>
      <c r="E53" s="11">
        <v>299500</v>
      </c>
      <c r="F53" s="11">
        <v>316600</v>
      </c>
      <c r="G53" s="11">
        <v>313200</v>
      </c>
      <c r="H53" s="11">
        <v>309800</v>
      </c>
      <c r="I53" s="11">
        <v>290900</v>
      </c>
      <c r="J53" s="11">
        <v>266600</v>
      </c>
      <c r="K53" s="11">
        <v>244000</v>
      </c>
      <c r="L53" s="11">
        <v>224500</v>
      </c>
      <c r="M53" s="11">
        <v>223700</v>
      </c>
      <c r="N53" s="11">
        <v>191100</v>
      </c>
      <c r="O53" s="11">
        <v>154500</v>
      </c>
      <c r="P53" s="11">
        <v>117600</v>
      </c>
      <c r="Q53" s="11">
        <v>96200</v>
      </c>
      <c r="R53" s="11">
        <v>71100</v>
      </c>
      <c r="S53" s="11">
        <v>43300</v>
      </c>
      <c r="T53" s="11">
        <v>17800</v>
      </c>
      <c r="U53" s="11">
        <v>6400</v>
      </c>
      <c r="V53" s="11">
        <v>3459900</v>
      </c>
      <c r="X53" s="84">
        <v>1937</v>
      </c>
      <c r="Y53" s="11">
        <v>262900</v>
      </c>
      <c r="Z53" s="11">
        <v>287400</v>
      </c>
      <c r="AA53" s="11">
        <v>310800</v>
      </c>
      <c r="AB53" s="11">
        <v>302000</v>
      </c>
      <c r="AC53" s="11">
        <v>304900</v>
      </c>
      <c r="AD53" s="11">
        <v>276800</v>
      </c>
      <c r="AE53" s="11">
        <v>244700</v>
      </c>
      <c r="AF53" s="11">
        <v>235400</v>
      </c>
      <c r="AG53" s="11">
        <v>230900</v>
      </c>
      <c r="AH53" s="11">
        <v>219800</v>
      </c>
      <c r="AI53" s="11">
        <v>184100</v>
      </c>
      <c r="AJ53" s="11">
        <v>150100</v>
      </c>
      <c r="AK53" s="11">
        <v>119200</v>
      </c>
      <c r="AL53" s="11">
        <v>98900</v>
      </c>
      <c r="AM53" s="11">
        <v>72500</v>
      </c>
      <c r="AN53" s="11">
        <v>45700</v>
      </c>
      <c r="AO53" s="11">
        <v>20700</v>
      </c>
      <c r="AP53" s="11">
        <v>8900</v>
      </c>
      <c r="AQ53" s="11">
        <v>3375700</v>
      </c>
      <c r="AS53" s="84">
        <v>1937</v>
      </c>
      <c r="AT53" s="11">
        <v>536000</v>
      </c>
      <c r="AU53" s="11">
        <v>586900</v>
      </c>
      <c r="AV53" s="11">
        <v>627400</v>
      </c>
      <c r="AW53" s="11">
        <v>615200</v>
      </c>
      <c r="AX53" s="11">
        <v>614700</v>
      </c>
      <c r="AY53" s="11">
        <v>567700</v>
      </c>
      <c r="AZ53" s="11">
        <v>511300</v>
      </c>
      <c r="BA53" s="11">
        <v>479400</v>
      </c>
      <c r="BB53" s="11">
        <v>455400</v>
      </c>
      <c r="BC53" s="11">
        <v>443500</v>
      </c>
      <c r="BD53" s="11">
        <v>375200</v>
      </c>
      <c r="BE53" s="11">
        <v>304600</v>
      </c>
      <c r="BF53" s="11">
        <v>236800</v>
      </c>
      <c r="BG53" s="11">
        <v>195100</v>
      </c>
      <c r="BH53" s="11">
        <v>143600</v>
      </c>
      <c r="BI53" s="11">
        <v>89000</v>
      </c>
      <c r="BJ53" s="11">
        <v>38500</v>
      </c>
      <c r="BK53" s="11">
        <v>15300</v>
      </c>
      <c r="BL53" s="11">
        <v>6835600</v>
      </c>
      <c r="BN53" s="84">
        <v>1937</v>
      </c>
    </row>
    <row r="54" spans="2:66">
      <c r="B54" s="188" t="s">
        <v>213</v>
      </c>
      <c r="C54" s="84">
        <v>1938</v>
      </c>
      <c r="D54" s="11">
        <v>277800</v>
      </c>
      <c r="E54" s="11">
        <v>290100</v>
      </c>
      <c r="F54" s="11">
        <v>314000</v>
      </c>
      <c r="G54" s="11">
        <v>318900</v>
      </c>
      <c r="H54" s="11">
        <v>308000</v>
      </c>
      <c r="I54" s="11">
        <v>295800</v>
      </c>
      <c r="J54" s="11">
        <v>272600</v>
      </c>
      <c r="K54" s="11">
        <v>247700</v>
      </c>
      <c r="L54" s="11">
        <v>224500</v>
      </c>
      <c r="M54" s="11">
        <v>224400</v>
      </c>
      <c r="N54" s="11">
        <v>197500</v>
      </c>
      <c r="O54" s="11">
        <v>158900</v>
      </c>
      <c r="P54" s="11">
        <v>120700</v>
      </c>
      <c r="Q54" s="11">
        <v>96500</v>
      </c>
      <c r="R54" s="11">
        <v>72100</v>
      </c>
      <c r="S54" s="11">
        <v>45000</v>
      </c>
      <c r="T54" s="11">
        <v>19200</v>
      </c>
      <c r="U54" s="11">
        <v>6500</v>
      </c>
      <c r="V54" s="11">
        <v>3490200</v>
      </c>
      <c r="X54" s="84">
        <v>1938</v>
      </c>
      <c r="Y54" s="11">
        <v>267400</v>
      </c>
      <c r="Z54" s="11">
        <v>277800</v>
      </c>
      <c r="AA54" s="11">
        <v>308400</v>
      </c>
      <c r="AB54" s="11">
        <v>307600</v>
      </c>
      <c r="AC54" s="11">
        <v>303100</v>
      </c>
      <c r="AD54" s="11">
        <v>282300</v>
      </c>
      <c r="AE54" s="11">
        <v>250600</v>
      </c>
      <c r="AF54" s="11">
        <v>236000</v>
      </c>
      <c r="AG54" s="11">
        <v>229800</v>
      </c>
      <c r="AH54" s="11">
        <v>222500</v>
      </c>
      <c r="AI54" s="11">
        <v>191500</v>
      </c>
      <c r="AJ54" s="11">
        <v>154800</v>
      </c>
      <c r="AK54" s="11">
        <v>122300</v>
      </c>
      <c r="AL54" s="11">
        <v>99900</v>
      </c>
      <c r="AM54" s="11">
        <v>75300</v>
      </c>
      <c r="AN54" s="11">
        <v>47500</v>
      </c>
      <c r="AO54" s="11">
        <v>22600</v>
      </c>
      <c r="AP54" s="11">
        <v>9000</v>
      </c>
      <c r="AQ54" s="11">
        <v>3408400</v>
      </c>
      <c r="AS54" s="84">
        <v>1938</v>
      </c>
      <c r="AT54" s="11">
        <v>545200</v>
      </c>
      <c r="AU54" s="11">
        <v>567900</v>
      </c>
      <c r="AV54" s="11">
        <v>622400</v>
      </c>
      <c r="AW54" s="11">
        <v>626500</v>
      </c>
      <c r="AX54" s="11">
        <v>611100</v>
      </c>
      <c r="AY54" s="11">
        <v>578100</v>
      </c>
      <c r="AZ54" s="11">
        <v>523200</v>
      </c>
      <c r="BA54" s="11">
        <v>483700</v>
      </c>
      <c r="BB54" s="11">
        <v>454300</v>
      </c>
      <c r="BC54" s="11">
        <v>446900</v>
      </c>
      <c r="BD54" s="11">
        <v>389000</v>
      </c>
      <c r="BE54" s="11">
        <v>313700</v>
      </c>
      <c r="BF54" s="11">
        <v>243000</v>
      </c>
      <c r="BG54" s="11">
        <v>196400</v>
      </c>
      <c r="BH54" s="11">
        <v>147400</v>
      </c>
      <c r="BI54" s="11">
        <v>92500</v>
      </c>
      <c r="BJ54" s="11">
        <v>41800</v>
      </c>
      <c r="BK54" s="11">
        <v>15500</v>
      </c>
      <c r="BL54" s="11">
        <v>6898600</v>
      </c>
      <c r="BN54" s="84">
        <v>1938</v>
      </c>
    </row>
    <row r="55" spans="2:66">
      <c r="B55" s="188" t="s">
        <v>213</v>
      </c>
      <c r="C55" s="84">
        <v>1939</v>
      </c>
      <c r="D55" s="11">
        <v>284600</v>
      </c>
      <c r="E55" s="11">
        <v>281000</v>
      </c>
      <c r="F55" s="11">
        <v>313100</v>
      </c>
      <c r="G55" s="11">
        <v>323500</v>
      </c>
      <c r="H55" s="11">
        <v>303700</v>
      </c>
      <c r="I55" s="11">
        <v>301800</v>
      </c>
      <c r="J55" s="11">
        <v>278600</v>
      </c>
      <c r="K55" s="11">
        <v>252300</v>
      </c>
      <c r="L55" s="11">
        <v>225300</v>
      </c>
      <c r="M55" s="11">
        <v>223800</v>
      </c>
      <c r="N55" s="11">
        <v>203000</v>
      </c>
      <c r="O55" s="11">
        <v>164400</v>
      </c>
      <c r="P55" s="11">
        <v>124100</v>
      </c>
      <c r="Q55" s="11">
        <v>97300</v>
      </c>
      <c r="R55" s="11">
        <v>72600</v>
      </c>
      <c r="S55" s="11">
        <v>46300</v>
      </c>
      <c r="T55" s="11">
        <v>20200</v>
      </c>
      <c r="U55" s="11">
        <v>6600</v>
      </c>
      <c r="V55" s="11">
        <v>3522200</v>
      </c>
      <c r="X55" s="84">
        <v>1939</v>
      </c>
      <c r="Y55" s="11">
        <v>274400</v>
      </c>
      <c r="Z55" s="11">
        <v>269600</v>
      </c>
      <c r="AA55" s="11">
        <v>306200</v>
      </c>
      <c r="AB55" s="11">
        <v>313100</v>
      </c>
      <c r="AC55" s="11">
        <v>297700</v>
      </c>
      <c r="AD55" s="11">
        <v>291600</v>
      </c>
      <c r="AE55" s="11">
        <v>257100</v>
      </c>
      <c r="AF55" s="11">
        <v>237000</v>
      </c>
      <c r="AG55" s="11">
        <v>228600</v>
      </c>
      <c r="AH55" s="11">
        <v>225000</v>
      </c>
      <c r="AI55" s="11">
        <v>198000</v>
      </c>
      <c r="AJ55" s="11">
        <v>159900</v>
      </c>
      <c r="AK55" s="11">
        <v>125900</v>
      </c>
      <c r="AL55" s="11">
        <v>101400</v>
      </c>
      <c r="AM55" s="11">
        <v>77400</v>
      </c>
      <c r="AN55" s="11">
        <v>49400</v>
      </c>
      <c r="AO55" s="11">
        <v>24100</v>
      </c>
      <c r="AP55" s="11">
        <v>9200</v>
      </c>
      <c r="AQ55" s="11">
        <v>3445600</v>
      </c>
      <c r="AS55" s="84">
        <v>1939</v>
      </c>
      <c r="AT55" s="11">
        <v>559000</v>
      </c>
      <c r="AU55" s="11">
        <v>550600</v>
      </c>
      <c r="AV55" s="11">
        <v>619300</v>
      </c>
      <c r="AW55" s="11">
        <v>636600</v>
      </c>
      <c r="AX55" s="11">
        <v>601400</v>
      </c>
      <c r="AY55" s="11">
        <v>593400</v>
      </c>
      <c r="AZ55" s="11">
        <v>535700</v>
      </c>
      <c r="BA55" s="11">
        <v>489300</v>
      </c>
      <c r="BB55" s="11">
        <v>453900</v>
      </c>
      <c r="BC55" s="11">
        <v>448800</v>
      </c>
      <c r="BD55" s="11">
        <v>401000</v>
      </c>
      <c r="BE55" s="11">
        <v>324300</v>
      </c>
      <c r="BF55" s="11">
        <v>250000</v>
      </c>
      <c r="BG55" s="11">
        <v>198700</v>
      </c>
      <c r="BH55" s="11">
        <v>150000</v>
      </c>
      <c r="BI55" s="11">
        <v>95700</v>
      </c>
      <c r="BJ55" s="11">
        <v>44300</v>
      </c>
      <c r="BK55" s="11">
        <v>15800</v>
      </c>
      <c r="BL55" s="11">
        <v>6967800</v>
      </c>
      <c r="BN55" s="84">
        <v>1939</v>
      </c>
    </row>
    <row r="56" spans="2:66">
      <c r="B56" s="188" t="s">
        <v>213</v>
      </c>
      <c r="C56" s="85">
        <v>1940</v>
      </c>
      <c r="D56" s="11">
        <v>291800</v>
      </c>
      <c r="E56" s="11">
        <v>273300</v>
      </c>
      <c r="F56" s="11">
        <v>309800</v>
      </c>
      <c r="G56" s="11">
        <v>324700</v>
      </c>
      <c r="H56" s="11">
        <v>302200</v>
      </c>
      <c r="I56" s="11">
        <v>306700</v>
      </c>
      <c r="J56" s="11">
        <v>283400</v>
      </c>
      <c r="K56" s="11">
        <v>256200</v>
      </c>
      <c r="L56" s="11">
        <v>230800</v>
      </c>
      <c r="M56" s="11">
        <v>222400</v>
      </c>
      <c r="N56" s="11">
        <v>208000</v>
      </c>
      <c r="O56" s="11">
        <v>169000</v>
      </c>
      <c r="P56" s="11">
        <v>129200</v>
      </c>
      <c r="Q56" s="11">
        <v>97800</v>
      </c>
      <c r="R56" s="11">
        <v>73600</v>
      </c>
      <c r="S56" s="11">
        <v>47100</v>
      </c>
      <c r="T56" s="11">
        <v>21700</v>
      </c>
      <c r="U56" s="11">
        <v>6900</v>
      </c>
      <c r="V56" s="11">
        <v>3554600</v>
      </c>
      <c r="X56" s="85">
        <v>1940</v>
      </c>
      <c r="Y56" s="11">
        <v>280600</v>
      </c>
      <c r="Z56" s="11">
        <v>263100</v>
      </c>
      <c r="AA56" s="11">
        <v>301100</v>
      </c>
      <c r="AB56" s="11">
        <v>317700</v>
      </c>
      <c r="AC56" s="11">
        <v>294300</v>
      </c>
      <c r="AD56" s="11">
        <v>300000</v>
      </c>
      <c r="AE56" s="11">
        <v>262900</v>
      </c>
      <c r="AF56" s="11">
        <v>237900</v>
      </c>
      <c r="AG56" s="11">
        <v>231200</v>
      </c>
      <c r="AH56" s="11">
        <v>226800</v>
      </c>
      <c r="AI56" s="11">
        <v>203500</v>
      </c>
      <c r="AJ56" s="11">
        <v>165500</v>
      </c>
      <c r="AK56" s="11">
        <v>131500</v>
      </c>
      <c r="AL56" s="11">
        <v>102900</v>
      </c>
      <c r="AM56" s="11">
        <v>79600</v>
      </c>
      <c r="AN56" s="11">
        <v>50800</v>
      </c>
      <c r="AO56" s="11">
        <v>25900</v>
      </c>
      <c r="AP56" s="11">
        <v>9600</v>
      </c>
      <c r="AQ56" s="11">
        <v>3484900</v>
      </c>
      <c r="AS56" s="85">
        <v>1940</v>
      </c>
      <c r="AT56" s="11">
        <v>572400</v>
      </c>
      <c r="AU56" s="11">
        <v>536400</v>
      </c>
      <c r="AV56" s="11">
        <v>610900</v>
      </c>
      <c r="AW56" s="11">
        <v>642400</v>
      </c>
      <c r="AX56" s="11">
        <v>596500</v>
      </c>
      <c r="AY56" s="11">
        <v>606700</v>
      </c>
      <c r="AZ56" s="11">
        <v>546300</v>
      </c>
      <c r="BA56" s="11">
        <v>494100</v>
      </c>
      <c r="BB56" s="11">
        <v>462000</v>
      </c>
      <c r="BC56" s="11">
        <v>449200</v>
      </c>
      <c r="BD56" s="11">
        <v>411500</v>
      </c>
      <c r="BE56" s="11">
        <v>334500</v>
      </c>
      <c r="BF56" s="11">
        <v>260700</v>
      </c>
      <c r="BG56" s="11">
        <v>200700</v>
      </c>
      <c r="BH56" s="11">
        <v>153200</v>
      </c>
      <c r="BI56" s="11">
        <v>97900</v>
      </c>
      <c r="BJ56" s="11">
        <v>47600</v>
      </c>
      <c r="BK56" s="11">
        <v>16500</v>
      </c>
      <c r="BL56" s="11">
        <v>7039500</v>
      </c>
      <c r="BN56" s="85">
        <v>1940</v>
      </c>
    </row>
    <row r="57" spans="2:66">
      <c r="B57" s="188" t="s">
        <v>213</v>
      </c>
      <c r="C57" s="85">
        <v>1941</v>
      </c>
      <c r="D57" s="11">
        <v>299900</v>
      </c>
      <c r="E57" s="11">
        <v>269200</v>
      </c>
      <c r="F57" s="11">
        <v>306100</v>
      </c>
      <c r="G57" s="11">
        <v>320600</v>
      </c>
      <c r="H57" s="11">
        <v>307300</v>
      </c>
      <c r="I57" s="11">
        <v>307500</v>
      </c>
      <c r="J57" s="11">
        <v>286400</v>
      </c>
      <c r="K57" s="11">
        <v>260400</v>
      </c>
      <c r="L57" s="11">
        <v>235600</v>
      </c>
      <c r="M57" s="11">
        <v>220900</v>
      </c>
      <c r="N57" s="11">
        <v>211500</v>
      </c>
      <c r="O57" s="11">
        <v>173500</v>
      </c>
      <c r="P57" s="11">
        <v>134100</v>
      </c>
      <c r="Q57" s="11">
        <v>98400</v>
      </c>
      <c r="R57" s="11">
        <v>74700</v>
      </c>
      <c r="S57" s="11">
        <v>47800</v>
      </c>
      <c r="T57" s="11">
        <v>23100</v>
      </c>
      <c r="U57" s="11">
        <v>7500</v>
      </c>
      <c r="V57" s="11">
        <v>3584500</v>
      </c>
      <c r="X57" s="85">
        <v>1941</v>
      </c>
      <c r="Y57" s="11">
        <v>288700</v>
      </c>
      <c r="Z57" s="11">
        <v>258800</v>
      </c>
      <c r="AA57" s="11">
        <v>297200</v>
      </c>
      <c r="AB57" s="11">
        <v>315800</v>
      </c>
      <c r="AC57" s="11">
        <v>299100</v>
      </c>
      <c r="AD57" s="11">
        <v>303700</v>
      </c>
      <c r="AE57" s="11">
        <v>269600</v>
      </c>
      <c r="AF57" s="11">
        <v>239700</v>
      </c>
      <c r="AG57" s="11">
        <v>232200</v>
      </c>
      <c r="AH57" s="11">
        <v>228200</v>
      </c>
      <c r="AI57" s="11">
        <v>208200</v>
      </c>
      <c r="AJ57" s="11">
        <v>171000</v>
      </c>
      <c r="AK57" s="11">
        <v>136600</v>
      </c>
      <c r="AL57" s="11">
        <v>104700</v>
      </c>
      <c r="AM57" s="11">
        <v>81700</v>
      </c>
      <c r="AN57" s="11">
        <v>52300</v>
      </c>
      <c r="AO57" s="11">
        <v>27400</v>
      </c>
      <c r="AP57" s="11">
        <v>10500</v>
      </c>
      <c r="AQ57" s="11">
        <v>3525400</v>
      </c>
      <c r="AS57" s="85">
        <v>1941</v>
      </c>
      <c r="AT57" s="11">
        <v>588600</v>
      </c>
      <c r="AU57" s="11">
        <v>528000</v>
      </c>
      <c r="AV57" s="11">
        <v>603300</v>
      </c>
      <c r="AW57" s="11">
        <v>636400</v>
      </c>
      <c r="AX57" s="11">
        <v>606400</v>
      </c>
      <c r="AY57" s="11">
        <v>611200</v>
      </c>
      <c r="AZ57" s="11">
        <v>556000</v>
      </c>
      <c r="BA57" s="11">
        <v>500100</v>
      </c>
      <c r="BB57" s="11">
        <v>467800</v>
      </c>
      <c r="BC57" s="11">
        <v>449100</v>
      </c>
      <c r="BD57" s="11">
        <v>419700</v>
      </c>
      <c r="BE57" s="11">
        <v>344500</v>
      </c>
      <c r="BF57" s="11">
        <v>270700</v>
      </c>
      <c r="BG57" s="11">
        <v>203100</v>
      </c>
      <c r="BH57" s="11">
        <v>156400</v>
      </c>
      <c r="BI57" s="11">
        <v>100100</v>
      </c>
      <c r="BJ57" s="11">
        <v>50500</v>
      </c>
      <c r="BK57" s="11">
        <v>18000</v>
      </c>
      <c r="BL57" s="11">
        <v>7109900</v>
      </c>
      <c r="BN57" s="85">
        <v>1941</v>
      </c>
    </row>
    <row r="58" spans="2:66">
      <c r="B58" s="188" t="s">
        <v>213</v>
      </c>
      <c r="C58" s="85">
        <v>1942</v>
      </c>
      <c r="D58" s="11">
        <v>311100</v>
      </c>
      <c r="E58" s="11">
        <v>272600</v>
      </c>
      <c r="F58" s="11">
        <v>299400</v>
      </c>
      <c r="G58" s="11">
        <v>314900</v>
      </c>
      <c r="H58" s="11">
        <v>309600</v>
      </c>
      <c r="I58" s="11">
        <v>306100</v>
      </c>
      <c r="J58" s="11">
        <v>289900</v>
      </c>
      <c r="K58" s="11">
        <v>264400</v>
      </c>
      <c r="L58" s="11">
        <v>241100</v>
      </c>
      <c r="M58" s="11">
        <v>218500</v>
      </c>
      <c r="N58" s="11">
        <v>214800</v>
      </c>
      <c r="O58" s="11">
        <v>178400</v>
      </c>
      <c r="P58" s="11">
        <v>138700</v>
      </c>
      <c r="Q58" s="11">
        <v>99500</v>
      </c>
      <c r="R58" s="11">
        <v>75200</v>
      </c>
      <c r="S58" s="11">
        <v>47900</v>
      </c>
      <c r="T58" s="11">
        <v>23700</v>
      </c>
      <c r="U58" s="11">
        <v>7900</v>
      </c>
      <c r="V58" s="11">
        <v>3613700</v>
      </c>
      <c r="X58" s="85">
        <v>1942</v>
      </c>
      <c r="Y58" s="11">
        <v>299100</v>
      </c>
      <c r="Z58" s="11">
        <v>262800</v>
      </c>
      <c r="AA58" s="11">
        <v>289000</v>
      </c>
      <c r="AB58" s="11">
        <v>312400</v>
      </c>
      <c r="AC58" s="11">
        <v>303100</v>
      </c>
      <c r="AD58" s="11">
        <v>305700</v>
      </c>
      <c r="AE58" s="11">
        <v>276700</v>
      </c>
      <c r="AF58" s="11">
        <v>243500</v>
      </c>
      <c r="AG58" s="11">
        <v>233400</v>
      </c>
      <c r="AH58" s="11">
        <v>226800</v>
      </c>
      <c r="AI58" s="11">
        <v>213500</v>
      </c>
      <c r="AJ58" s="11">
        <v>176600</v>
      </c>
      <c r="AK58" s="11">
        <v>141500</v>
      </c>
      <c r="AL58" s="11">
        <v>106700</v>
      </c>
      <c r="AM58" s="11">
        <v>82900</v>
      </c>
      <c r="AN58" s="11">
        <v>53600</v>
      </c>
      <c r="AO58" s="11">
        <v>28400</v>
      </c>
      <c r="AP58" s="11">
        <v>11300</v>
      </c>
      <c r="AQ58" s="11">
        <v>3567000</v>
      </c>
      <c r="AS58" s="85">
        <v>1942</v>
      </c>
      <c r="AT58" s="11">
        <v>610200</v>
      </c>
      <c r="AU58" s="11">
        <v>535400</v>
      </c>
      <c r="AV58" s="11">
        <v>588400</v>
      </c>
      <c r="AW58" s="11">
        <v>627300</v>
      </c>
      <c r="AX58" s="11">
        <v>612700</v>
      </c>
      <c r="AY58" s="11">
        <v>611800</v>
      </c>
      <c r="AZ58" s="11">
        <v>566600</v>
      </c>
      <c r="BA58" s="11">
        <v>507900</v>
      </c>
      <c r="BB58" s="11">
        <v>474500</v>
      </c>
      <c r="BC58" s="11">
        <v>445300</v>
      </c>
      <c r="BD58" s="11">
        <v>428300</v>
      </c>
      <c r="BE58" s="11">
        <v>355000</v>
      </c>
      <c r="BF58" s="11">
        <v>280200</v>
      </c>
      <c r="BG58" s="11">
        <v>206200</v>
      </c>
      <c r="BH58" s="11">
        <v>158100</v>
      </c>
      <c r="BI58" s="11">
        <v>101500</v>
      </c>
      <c r="BJ58" s="11">
        <v>52100</v>
      </c>
      <c r="BK58" s="11">
        <v>19200</v>
      </c>
      <c r="BL58" s="11">
        <v>7180700</v>
      </c>
      <c r="BN58" s="85">
        <v>1942</v>
      </c>
    </row>
    <row r="59" spans="2:66">
      <c r="B59" s="188" t="s">
        <v>213</v>
      </c>
      <c r="C59" s="85">
        <v>1943</v>
      </c>
      <c r="D59" s="11">
        <v>318400</v>
      </c>
      <c r="E59" s="11">
        <v>276900</v>
      </c>
      <c r="F59" s="11">
        <v>290400</v>
      </c>
      <c r="G59" s="11">
        <v>312100</v>
      </c>
      <c r="H59" s="11">
        <v>312500</v>
      </c>
      <c r="I59" s="11">
        <v>300500</v>
      </c>
      <c r="J59" s="11">
        <v>292400</v>
      </c>
      <c r="K59" s="11">
        <v>269100</v>
      </c>
      <c r="L59" s="11">
        <v>244200</v>
      </c>
      <c r="M59" s="11">
        <v>218600</v>
      </c>
      <c r="N59" s="11">
        <v>215200</v>
      </c>
      <c r="O59" s="11">
        <v>184700</v>
      </c>
      <c r="P59" s="11">
        <v>142300</v>
      </c>
      <c r="Q59" s="11">
        <v>101700</v>
      </c>
      <c r="R59" s="11">
        <v>75000</v>
      </c>
      <c r="S59" s="11">
        <v>48000</v>
      </c>
      <c r="T59" s="11">
        <v>24300</v>
      </c>
      <c r="U59" s="11">
        <v>8100</v>
      </c>
      <c r="V59" s="11">
        <v>3634400</v>
      </c>
      <c r="X59" s="85">
        <v>1943</v>
      </c>
      <c r="Y59" s="11">
        <v>306300</v>
      </c>
      <c r="Z59" s="11">
        <v>267100</v>
      </c>
      <c r="AA59" s="11">
        <v>279200</v>
      </c>
      <c r="AB59" s="11">
        <v>309800</v>
      </c>
      <c r="AC59" s="11">
        <v>308600</v>
      </c>
      <c r="AD59" s="11">
        <v>303700</v>
      </c>
      <c r="AE59" s="11">
        <v>282200</v>
      </c>
      <c r="AF59" s="11">
        <v>249300</v>
      </c>
      <c r="AG59" s="11">
        <v>233800</v>
      </c>
      <c r="AH59" s="11">
        <v>225800</v>
      </c>
      <c r="AI59" s="11">
        <v>215900</v>
      </c>
      <c r="AJ59" s="11">
        <v>183700</v>
      </c>
      <c r="AK59" s="11">
        <v>145700</v>
      </c>
      <c r="AL59" s="11">
        <v>109300</v>
      </c>
      <c r="AM59" s="11">
        <v>83300</v>
      </c>
      <c r="AN59" s="11">
        <v>55400</v>
      </c>
      <c r="AO59" s="11">
        <v>29400</v>
      </c>
      <c r="AP59" s="11">
        <v>12000</v>
      </c>
      <c r="AQ59" s="11">
        <v>3600500</v>
      </c>
      <c r="AS59" s="85">
        <v>1943</v>
      </c>
      <c r="AT59" s="11">
        <v>624700</v>
      </c>
      <c r="AU59" s="11">
        <v>544000</v>
      </c>
      <c r="AV59" s="11">
        <v>569600</v>
      </c>
      <c r="AW59" s="11">
        <v>621900</v>
      </c>
      <c r="AX59" s="11">
        <v>621100</v>
      </c>
      <c r="AY59" s="11">
        <v>604200</v>
      </c>
      <c r="AZ59" s="11">
        <v>574600</v>
      </c>
      <c r="BA59" s="11">
        <v>518400</v>
      </c>
      <c r="BB59" s="11">
        <v>478000</v>
      </c>
      <c r="BC59" s="11">
        <v>444400</v>
      </c>
      <c r="BD59" s="11">
        <v>431100</v>
      </c>
      <c r="BE59" s="11">
        <v>368400</v>
      </c>
      <c r="BF59" s="11">
        <v>288000</v>
      </c>
      <c r="BG59" s="11">
        <v>211000</v>
      </c>
      <c r="BH59" s="11">
        <v>158300</v>
      </c>
      <c r="BI59" s="11">
        <v>103400</v>
      </c>
      <c r="BJ59" s="11">
        <v>53700</v>
      </c>
      <c r="BK59" s="11">
        <v>20100</v>
      </c>
      <c r="BL59" s="11">
        <v>7234900</v>
      </c>
      <c r="BN59" s="85">
        <v>1943</v>
      </c>
    </row>
    <row r="60" spans="2:66">
      <c r="B60" s="188" t="s">
        <v>213</v>
      </c>
      <c r="C60" s="85">
        <v>1944</v>
      </c>
      <c r="D60" s="11">
        <v>334300</v>
      </c>
      <c r="E60" s="11">
        <v>283400</v>
      </c>
      <c r="F60" s="11">
        <v>281100</v>
      </c>
      <c r="G60" s="11">
        <v>310500</v>
      </c>
      <c r="H60" s="11">
        <v>315000</v>
      </c>
      <c r="I60" s="11">
        <v>292700</v>
      </c>
      <c r="J60" s="11">
        <v>296300</v>
      </c>
      <c r="K60" s="11">
        <v>273800</v>
      </c>
      <c r="L60" s="11">
        <v>247600</v>
      </c>
      <c r="M60" s="11">
        <v>219400</v>
      </c>
      <c r="N60" s="11">
        <v>213800</v>
      </c>
      <c r="O60" s="11">
        <v>189800</v>
      </c>
      <c r="P60" s="11">
        <v>147200</v>
      </c>
      <c r="Q60" s="11">
        <v>104200</v>
      </c>
      <c r="R60" s="11">
        <v>75400</v>
      </c>
      <c r="S60" s="11">
        <v>48200</v>
      </c>
      <c r="T60" s="11">
        <v>25100</v>
      </c>
      <c r="U60" s="11">
        <v>8500</v>
      </c>
      <c r="V60" s="11">
        <v>3666300</v>
      </c>
      <c r="X60" s="85">
        <v>1944</v>
      </c>
      <c r="Y60" s="11">
        <v>321600</v>
      </c>
      <c r="Z60" s="11">
        <v>273900</v>
      </c>
      <c r="AA60" s="11">
        <v>270700</v>
      </c>
      <c r="AB60" s="11">
        <v>307300</v>
      </c>
      <c r="AC60" s="11">
        <v>313300</v>
      </c>
      <c r="AD60" s="11">
        <v>297900</v>
      </c>
      <c r="AE60" s="11">
        <v>290900</v>
      </c>
      <c r="AF60" s="11">
        <v>255000</v>
      </c>
      <c r="AG60" s="11">
        <v>233800</v>
      </c>
      <c r="AH60" s="11">
        <v>224200</v>
      </c>
      <c r="AI60" s="11">
        <v>217800</v>
      </c>
      <c r="AJ60" s="11">
        <v>189300</v>
      </c>
      <c r="AK60" s="11">
        <v>150100</v>
      </c>
      <c r="AL60" s="11">
        <v>112700</v>
      </c>
      <c r="AM60" s="11">
        <v>84200</v>
      </c>
      <c r="AN60" s="11">
        <v>57000</v>
      </c>
      <c r="AO60" s="11">
        <v>30900</v>
      </c>
      <c r="AP60" s="11">
        <v>12800</v>
      </c>
      <c r="AQ60" s="11">
        <v>3643400</v>
      </c>
      <c r="AS60" s="85">
        <v>1944</v>
      </c>
      <c r="AT60" s="11">
        <v>655900</v>
      </c>
      <c r="AU60" s="11">
        <v>557300</v>
      </c>
      <c r="AV60" s="11">
        <v>551800</v>
      </c>
      <c r="AW60" s="11">
        <v>617800</v>
      </c>
      <c r="AX60" s="11">
        <v>628300</v>
      </c>
      <c r="AY60" s="11">
        <v>590600</v>
      </c>
      <c r="AZ60" s="11">
        <v>587200</v>
      </c>
      <c r="BA60" s="11">
        <v>528800</v>
      </c>
      <c r="BB60" s="11">
        <v>481400</v>
      </c>
      <c r="BC60" s="11">
        <v>443600</v>
      </c>
      <c r="BD60" s="11">
        <v>431600</v>
      </c>
      <c r="BE60" s="11">
        <v>379100</v>
      </c>
      <c r="BF60" s="11">
        <v>297300</v>
      </c>
      <c r="BG60" s="11">
        <v>216900</v>
      </c>
      <c r="BH60" s="11">
        <v>159600</v>
      </c>
      <c r="BI60" s="11">
        <v>105200</v>
      </c>
      <c r="BJ60" s="11">
        <v>56000</v>
      </c>
      <c r="BK60" s="11">
        <v>21300</v>
      </c>
      <c r="BL60" s="11">
        <v>7309700</v>
      </c>
      <c r="BN60" s="85">
        <v>1944</v>
      </c>
    </row>
    <row r="61" spans="2:66">
      <c r="B61" s="188" t="s">
        <v>213</v>
      </c>
      <c r="C61" s="85">
        <v>1945</v>
      </c>
      <c r="D61" s="11">
        <v>352100</v>
      </c>
      <c r="E61" s="11">
        <v>289900</v>
      </c>
      <c r="F61" s="11">
        <v>273300</v>
      </c>
      <c r="G61" s="11">
        <v>306700</v>
      </c>
      <c r="H61" s="11">
        <v>315300</v>
      </c>
      <c r="I61" s="11">
        <v>288700</v>
      </c>
      <c r="J61" s="11">
        <v>298800</v>
      </c>
      <c r="K61" s="11">
        <v>277200</v>
      </c>
      <c r="L61" s="11">
        <v>250100</v>
      </c>
      <c r="M61" s="11">
        <v>224600</v>
      </c>
      <c r="N61" s="11">
        <v>211800</v>
      </c>
      <c r="O61" s="11">
        <v>194100</v>
      </c>
      <c r="P61" s="11">
        <v>151300</v>
      </c>
      <c r="Q61" s="11">
        <v>108400</v>
      </c>
      <c r="R61" s="11">
        <v>75800</v>
      </c>
      <c r="S61" s="11">
        <v>49500</v>
      </c>
      <c r="T61" s="11">
        <v>25900</v>
      </c>
      <c r="U61" s="11">
        <v>9700</v>
      </c>
      <c r="V61" s="11">
        <v>3703200</v>
      </c>
      <c r="X61" s="85">
        <v>1945</v>
      </c>
      <c r="Y61" s="11">
        <v>338900</v>
      </c>
      <c r="Z61" s="11">
        <v>279700</v>
      </c>
      <c r="AA61" s="11">
        <v>263700</v>
      </c>
      <c r="AB61" s="11">
        <v>302100</v>
      </c>
      <c r="AC61" s="11">
        <v>317000</v>
      </c>
      <c r="AD61" s="11">
        <v>294100</v>
      </c>
      <c r="AE61" s="11">
        <v>298800</v>
      </c>
      <c r="AF61" s="11">
        <v>259800</v>
      </c>
      <c r="AG61" s="11">
        <v>233500</v>
      </c>
      <c r="AH61" s="11">
        <v>225900</v>
      </c>
      <c r="AI61" s="11">
        <v>218500</v>
      </c>
      <c r="AJ61" s="11">
        <v>193800</v>
      </c>
      <c r="AK61" s="11">
        <v>154600</v>
      </c>
      <c r="AL61" s="11">
        <v>117900</v>
      </c>
      <c r="AM61" s="11">
        <v>85100</v>
      </c>
      <c r="AN61" s="11">
        <v>59000</v>
      </c>
      <c r="AO61" s="11">
        <v>31900</v>
      </c>
      <c r="AP61" s="11">
        <v>14200</v>
      </c>
      <c r="AQ61" s="11">
        <v>3688500</v>
      </c>
      <c r="AS61" s="85">
        <v>1945</v>
      </c>
      <c r="AT61" s="11">
        <v>691000</v>
      </c>
      <c r="AU61" s="11">
        <v>569600</v>
      </c>
      <c r="AV61" s="11">
        <v>537000</v>
      </c>
      <c r="AW61" s="11">
        <v>608800</v>
      </c>
      <c r="AX61" s="11">
        <v>632300</v>
      </c>
      <c r="AY61" s="11">
        <v>582800</v>
      </c>
      <c r="AZ61" s="11">
        <v>597600</v>
      </c>
      <c r="BA61" s="11">
        <v>537000</v>
      </c>
      <c r="BB61" s="11">
        <v>483600</v>
      </c>
      <c r="BC61" s="11">
        <v>450500</v>
      </c>
      <c r="BD61" s="11">
        <v>430300</v>
      </c>
      <c r="BE61" s="11">
        <v>387900</v>
      </c>
      <c r="BF61" s="11">
        <v>305900</v>
      </c>
      <c r="BG61" s="11">
        <v>226300</v>
      </c>
      <c r="BH61" s="11">
        <v>160900</v>
      </c>
      <c r="BI61" s="11">
        <v>108500</v>
      </c>
      <c r="BJ61" s="11">
        <v>57800</v>
      </c>
      <c r="BK61" s="11">
        <v>23900</v>
      </c>
      <c r="BL61" s="11">
        <v>7391700</v>
      </c>
      <c r="BN61" s="85">
        <v>1945</v>
      </c>
    </row>
    <row r="62" spans="2:66">
      <c r="B62" s="188" t="s">
        <v>213</v>
      </c>
      <c r="C62" s="85">
        <v>1946</v>
      </c>
      <c r="D62" s="11">
        <v>365600</v>
      </c>
      <c r="E62" s="11">
        <v>296800</v>
      </c>
      <c r="F62" s="11">
        <v>268400</v>
      </c>
      <c r="G62" s="11">
        <v>302700</v>
      </c>
      <c r="H62" s="11">
        <v>312400</v>
      </c>
      <c r="I62" s="11">
        <v>293500</v>
      </c>
      <c r="J62" s="11">
        <v>298500</v>
      </c>
      <c r="K62" s="11">
        <v>279900</v>
      </c>
      <c r="L62" s="11">
        <v>253800</v>
      </c>
      <c r="M62" s="11">
        <v>229000</v>
      </c>
      <c r="N62" s="11">
        <v>210300</v>
      </c>
      <c r="O62" s="11">
        <v>197300</v>
      </c>
      <c r="P62" s="11">
        <v>155400</v>
      </c>
      <c r="Q62" s="11">
        <v>112600</v>
      </c>
      <c r="R62" s="11">
        <v>76100</v>
      </c>
      <c r="S62" s="11">
        <v>50400</v>
      </c>
      <c r="T62" s="11">
        <v>26200</v>
      </c>
      <c r="U62" s="11">
        <v>10600</v>
      </c>
      <c r="V62" s="11">
        <v>3739500</v>
      </c>
      <c r="X62" s="85">
        <v>1946</v>
      </c>
      <c r="Y62" s="11">
        <v>350400</v>
      </c>
      <c r="Z62" s="11">
        <v>286800</v>
      </c>
      <c r="AA62" s="11">
        <v>258500</v>
      </c>
      <c r="AB62" s="11">
        <v>297000</v>
      </c>
      <c r="AC62" s="11">
        <v>313200</v>
      </c>
      <c r="AD62" s="11">
        <v>297700</v>
      </c>
      <c r="AE62" s="11">
        <v>301900</v>
      </c>
      <c r="AF62" s="11">
        <v>265400</v>
      </c>
      <c r="AG62" s="11">
        <v>234100</v>
      </c>
      <c r="AH62" s="11">
        <v>226000</v>
      </c>
      <c r="AI62" s="11">
        <v>219200</v>
      </c>
      <c r="AJ62" s="11">
        <v>197800</v>
      </c>
      <c r="AK62" s="11">
        <v>159300</v>
      </c>
      <c r="AL62" s="11">
        <v>123000</v>
      </c>
      <c r="AM62" s="11">
        <v>86500</v>
      </c>
      <c r="AN62" s="11">
        <v>60600</v>
      </c>
      <c r="AO62" s="11">
        <v>32700</v>
      </c>
      <c r="AP62" s="11">
        <v>15500</v>
      </c>
      <c r="AQ62" s="11">
        <v>3725600</v>
      </c>
      <c r="AS62" s="85">
        <v>1946</v>
      </c>
      <c r="AT62" s="11">
        <v>716000</v>
      </c>
      <c r="AU62" s="11">
        <v>583600</v>
      </c>
      <c r="AV62" s="11">
        <v>526900</v>
      </c>
      <c r="AW62" s="11">
        <v>599700</v>
      </c>
      <c r="AX62" s="11">
        <v>625600</v>
      </c>
      <c r="AY62" s="11">
        <v>591200</v>
      </c>
      <c r="AZ62" s="11">
        <v>600400</v>
      </c>
      <c r="BA62" s="11">
        <v>545300</v>
      </c>
      <c r="BB62" s="11">
        <v>487900</v>
      </c>
      <c r="BC62" s="11">
        <v>455000</v>
      </c>
      <c r="BD62" s="11">
        <v>429500</v>
      </c>
      <c r="BE62" s="11">
        <v>395100</v>
      </c>
      <c r="BF62" s="11">
        <v>314700</v>
      </c>
      <c r="BG62" s="11">
        <v>235600</v>
      </c>
      <c r="BH62" s="11">
        <v>162600</v>
      </c>
      <c r="BI62" s="11">
        <v>111000</v>
      </c>
      <c r="BJ62" s="11">
        <v>58900</v>
      </c>
      <c r="BK62" s="11">
        <v>26100</v>
      </c>
      <c r="BL62" s="11">
        <v>7465100</v>
      </c>
      <c r="BN62" s="85">
        <v>1946</v>
      </c>
    </row>
    <row r="63" spans="2:66">
      <c r="B63" s="188" t="s">
        <v>213</v>
      </c>
      <c r="C63" s="85">
        <v>1947</v>
      </c>
      <c r="D63" s="11">
        <v>392500</v>
      </c>
      <c r="E63" s="11">
        <v>306800</v>
      </c>
      <c r="F63" s="11">
        <v>271300</v>
      </c>
      <c r="G63" s="11">
        <v>296600</v>
      </c>
      <c r="H63" s="11">
        <v>307700</v>
      </c>
      <c r="I63" s="11">
        <v>298600</v>
      </c>
      <c r="J63" s="11">
        <v>297500</v>
      </c>
      <c r="K63" s="11">
        <v>284000</v>
      </c>
      <c r="L63" s="11">
        <v>258300</v>
      </c>
      <c r="M63" s="11">
        <v>234100</v>
      </c>
      <c r="N63" s="11">
        <v>208000</v>
      </c>
      <c r="O63" s="11">
        <v>200100</v>
      </c>
      <c r="P63" s="11">
        <v>159700</v>
      </c>
      <c r="Q63" s="11">
        <v>116500</v>
      </c>
      <c r="R63" s="11">
        <v>76900</v>
      </c>
      <c r="S63" s="11">
        <v>50900</v>
      </c>
      <c r="T63" s="11">
        <v>26200</v>
      </c>
      <c r="U63" s="11">
        <v>11700</v>
      </c>
      <c r="V63" s="11">
        <v>3797400</v>
      </c>
      <c r="X63" s="85">
        <v>1947</v>
      </c>
      <c r="Y63" s="11">
        <v>375600</v>
      </c>
      <c r="Z63" s="11">
        <v>296000</v>
      </c>
      <c r="AA63" s="11">
        <v>262000</v>
      </c>
      <c r="AB63" s="11">
        <v>288200</v>
      </c>
      <c r="AC63" s="11">
        <v>308500</v>
      </c>
      <c r="AD63" s="11">
        <v>300500</v>
      </c>
      <c r="AE63" s="11">
        <v>303100</v>
      </c>
      <c r="AF63" s="11">
        <v>272100</v>
      </c>
      <c r="AG63" s="11">
        <v>237000</v>
      </c>
      <c r="AH63" s="11">
        <v>226200</v>
      </c>
      <c r="AI63" s="11">
        <v>217600</v>
      </c>
      <c r="AJ63" s="11">
        <v>202800</v>
      </c>
      <c r="AK63" s="11">
        <v>164600</v>
      </c>
      <c r="AL63" s="11">
        <v>127700</v>
      </c>
      <c r="AM63" s="11">
        <v>88500</v>
      </c>
      <c r="AN63" s="11">
        <v>61400</v>
      </c>
      <c r="AO63" s="11">
        <v>33500</v>
      </c>
      <c r="AP63" s="11">
        <v>16700</v>
      </c>
      <c r="AQ63" s="11">
        <v>3782000</v>
      </c>
      <c r="AS63" s="85">
        <v>1947</v>
      </c>
      <c r="AT63" s="11">
        <v>768100</v>
      </c>
      <c r="AU63" s="11">
        <v>602800</v>
      </c>
      <c r="AV63" s="11">
        <v>533300</v>
      </c>
      <c r="AW63" s="11">
        <v>584800</v>
      </c>
      <c r="AX63" s="11">
        <v>616200</v>
      </c>
      <c r="AY63" s="11">
        <v>599100</v>
      </c>
      <c r="AZ63" s="11">
        <v>600600</v>
      </c>
      <c r="BA63" s="11">
        <v>556100</v>
      </c>
      <c r="BB63" s="11">
        <v>495300</v>
      </c>
      <c r="BC63" s="11">
        <v>460300</v>
      </c>
      <c r="BD63" s="11">
        <v>425600</v>
      </c>
      <c r="BE63" s="11">
        <v>402900</v>
      </c>
      <c r="BF63" s="11">
        <v>324300</v>
      </c>
      <c r="BG63" s="11">
        <v>244200</v>
      </c>
      <c r="BH63" s="11">
        <v>165400</v>
      </c>
      <c r="BI63" s="11">
        <v>112300</v>
      </c>
      <c r="BJ63" s="11">
        <v>59700</v>
      </c>
      <c r="BK63" s="11">
        <v>28400</v>
      </c>
      <c r="BL63" s="11">
        <v>7579400</v>
      </c>
      <c r="BN63" s="85">
        <v>1947</v>
      </c>
    </row>
    <row r="64" spans="2:66">
      <c r="B64" s="188" t="s">
        <v>213</v>
      </c>
      <c r="C64" s="85">
        <v>1948</v>
      </c>
      <c r="D64" s="11">
        <v>414800</v>
      </c>
      <c r="E64" s="11">
        <v>315300</v>
      </c>
      <c r="F64" s="11">
        <v>276700</v>
      </c>
      <c r="G64" s="11">
        <v>289000</v>
      </c>
      <c r="H64" s="11">
        <v>312400</v>
      </c>
      <c r="I64" s="11">
        <v>307400</v>
      </c>
      <c r="J64" s="11">
        <v>295700</v>
      </c>
      <c r="K64" s="11">
        <v>289600</v>
      </c>
      <c r="L64" s="11">
        <v>264700</v>
      </c>
      <c r="M64" s="11">
        <v>237600</v>
      </c>
      <c r="N64" s="11">
        <v>208900</v>
      </c>
      <c r="O64" s="11">
        <v>200400</v>
      </c>
      <c r="P64" s="11">
        <v>165200</v>
      </c>
      <c r="Q64" s="11">
        <v>119500</v>
      </c>
      <c r="R64" s="11">
        <v>78700</v>
      </c>
      <c r="S64" s="11">
        <v>50800</v>
      </c>
      <c r="T64" s="11">
        <v>26400</v>
      </c>
      <c r="U64" s="11">
        <v>12100</v>
      </c>
      <c r="V64" s="11">
        <v>3865200</v>
      </c>
      <c r="X64" s="85">
        <v>1948</v>
      </c>
      <c r="Y64" s="11">
        <v>396500</v>
      </c>
      <c r="Z64" s="11">
        <v>304100</v>
      </c>
      <c r="AA64" s="11">
        <v>267200</v>
      </c>
      <c r="AB64" s="11">
        <v>279300</v>
      </c>
      <c r="AC64" s="11">
        <v>306900</v>
      </c>
      <c r="AD64" s="11">
        <v>306400</v>
      </c>
      <c r="AE64" s="11">
        <v>301900</v>
      </c>
      <c r="AF64" s="11">
        <v>279000</v>
      </c>
      <c r="AG64" s="11">
        <v>244000</v>
      </c>
      <c r="AH64" s="11">
        <v>227300</v>
      </c>
      <c r="AI64" s="11">
        <v>217300</v>
      </c>
      <c r="AJ64" s="11">
        <v>205200</v>
      </c>
      <c r="AK64" s="11">
        <v>171300</v>
      </c>
      <c r="AL64" s="11">
        <v>131400</v>
      </c>
      <c r="AM64" s="11">
        <v>91600</v>
      </c>
      <c r="AN64" s="11">
        <v>61800</v>
      </c>
      <c r="AO64" s="11">
        <v>34700</v>
      </c>
      <c r="AP64" s="11">
        <v>17600</v>
      </c>
      <c r="AQ64" s="11">
        <v>3843500</v>
      </c>
      <c r="AS64" s="85">
        <v>1948</v>
      </c>
      <c r="AT64" s="11">
        <v>811300</v>
      </c>
      <c r="AU64" s="11">
        <v>619400</v>
      </c>
      <c r="AV64" s="11">
        <v>543900</v>
      </c>
      <c r="AW64" s="11">
        <v>568300</v>
      </c>
      <c r="AX64" s="11">
        <v>619300</v>
      </c>
      <c r="AY64" s="11">
        <v>613800</v>
      </c>
      <c r="AZ64" s="11">
        <v>597600</v>
      </c>
      <c r="BA64" s="11">
        <v>568600</v>
      </c>
      <c r="BB64" s="11">
        <v>508700</v>
      </c>
      <c r="BC64" s="11">
        <v>464900</v>
      </c>
      <c r="BD64" s="11">
        <v>426200</v>
      </c>
      <c r="BE64" s="11">
        <v>405600</v>
      </c>
      <c r="BF64" s="11">
        <v>336500</v>
      </c>
      <c r="BG64" s="11">
        <v>250900</v>
      </c>
      <c r="BH64" s="11">
        <v>170300</v>
      </c>
      <c r="BI64" s="11">
        <v>112600</v>
      </c>
      <c r="BJ64" s="11">
        <v>61100</v>
      </c>
      <c r="BK64" s="11">
        <v>29700</v>
      </c>
      <c r="BL64" s="11">
        <v>7708700</v>
      </c>
      <c r="BN64" s="85">
        <v>1948</v>
      </c>
    </row>
    <row r="65" spans="2:66">
      <c r="B65" s="188" t="s">
        <v>213</v>
      </c>
      <c r="C65" s="85">
        <v>1949</v>
      </c>
      <c r="D65" s="11">
        <v>430600</v>
      </c>
      <c r="E65" s="11">
        <v>334700</v>
      </c>
      <c r="F65" s="11">
        <v>285800</v>
      </c>
      <c r="G65" s="11">
        <v>283800</v>
      </c>
      <c r="H65" s="11">
        <v>320400</v>
      </c>
      <c r="I65" s="11">
        <v>324200</v>
      </c>
      <c r="J65" s="11">
        <v>297600</v>
      </c>
      <c r="K65" s="11">
        <v>301700</v>
      </c>
      <c r="L65" s="11">
        <v>274600</v>
      </c>
      <c r="M65" s="11">
        <v>243900</v>
      </c>
      <c r="N65" s="11">
        <v>211100</v>
      </c>
      <c r="O65" s="11">
        <v>199400</v>
      </c>
      <c r="P65" s="11">
        <v>170000</v>
      </c>
      <c r="Q65" s="11">
        <v>123900</v>
      </c>
      <c r="R65" s="11">
        <v>80700</v>
      </c>
      <c r="S65" s="11">
        <v>51200</v>
      </c>
      <c r="T65" s="11">
        <v>26500</v>
      </c>
      <c r="U65" s="11">
        <v>12500</v>
      </c>
      <c r="V65" s="11">
        <v>3972600</v>
      </c>
      <c r="X65" s="85">
        <v>1949</v>
      </c>
      <c r="Y65" s="11">
        <v>410900</v>
      </c>
      <c r="Z65" s="11">
        <v>322400</v>
      </c>
      <c r="AA65" s="11">
        <v>276700</v>
      </c>
      <c r="AB65" s="11">
        <v>273200</v>
      </c>
      <c r="AC65" s="11">
        <v>309500</v>
      </c>
      <c r="AD65" s="11">
        <v>316800</v>
      </c>
      <c r="AE65" s="11">
        <v>300300</v>
      </c>
      <c r="AF65" s="11">
        <v>292400</v>
      </c>
      <c r="AG65" s="11">
        <v>253300</v>
      </c>
      <c r="AH65" s="11">
        <v>229600</v>
      </c>
      <c r="AI65" s="11">
        <v>217400</v>
      </c>
      <c r="AJ65" s="11">
        <v>207900</v>
      </c>
      <c r="AK65" s="11">
        <v>177200</v>
      </c>
      <c r="AL65" s="11">
        <v>135600</v>
      </c>
      <c r="AM65" s="11">
        <v>95300</v>
      </c>
      <c r="AN65" s="11">
        <v>62800</v>
      </c>
      <c r="AO65" s="11">
        <v>35800</v>
      </c>
      <c r="AP65" s="11">
        <v>18400</v>
      </c>
      <c r="AQ65" s="11">
        <v>3935500</v>
      </c>
      <c r="AS65" s="85">
        <v>1949</v>
      </c>
      <c r="AT65" s="11">
        <v>841500</v>
      </c>
      <c r="AU65" s="11">
        <v>657100</v>
      </c>
      <c r="AV65" s="11">
        <v>562500</v>
      </c>
      <c r="AW65" s="11">
        <v>557000</v>
      </c>
      <c r="AX65" s="11">
        <v>629900</v>
      </c>
      <c r="AY65" s="11">
        <v>641000</v>
      </c>
      <c r="AZ65" s="11">
        <v>597900</v>
      </c>
      <c r="BA65" s="11">
        <v>594100</v>
      </c>
      <c r="BB65" s="11">
        <v>527900</v>
      </c>
      <c r="BC65" s="11">
        <v>473500</v>
      </c>
      <c r="BD65" s="11">
        <v>428500</v>
      </c>
      <c r="BE65" s="11">
        <v>407300</v>
      </c>
      <c r="BF65" s="11">
        <v>347200</v>
      </c>
      <c r="BG65" s="11">
        <v>259500</v>
      </c>
      <c r="BH65" s="11">
        <v>176000</v>
      </c>
      <c r="BI65" s="11">
        <v>114000</v>
      </c>
      <c r="BJ65" s="11">
        <v>62300</v>
      </c>
      <c r="BK65" s="11">
        <v>30900</v>
      </c>
      <c r="BL65" s="11">
        <v>7908100</v>
      </c>
      <c r="BN65" s="85">
        <v>1949</v>
      </c>
    </row>
    <row r="66" spans="2:66">
      <c r="B66" s="188" t="s">
        <v>213</v>
      </c>
      <c r="C66" s="86">
        <v>1950</v>
      </c>
      <c r="D66" s="11">
        <v>455000</v>
      </c>
      <c r="E66" s="11">
        <v>358500</v>
      </c>
      <c r="F66" s="11">
        <v>296600</v>
      </c>
      <c r="G66" s="11">
        <v>281700</v>
      </c>
      <c r="H66" s="11">
        <v>328900</v>
      </c>
      <c r="I66" s="11">
        <v>346200</v>
      </c>
      <c r="J66" s="11">
        <v>307900</v>
      </c>
      <c r="K66" s="11">
        <v>317000</v>
      </c>
      <c r="L66" s="11">
        <v>286700</v>
      </c>
      <c r="M66" s="11">
        <v>250800</v>
      </c>
      <c r="N66" s="11">
        <v>217900</v>
      </c>
      <c r="O66" s="11">
        <v>197900</v>
      </c>
      <c r="P66" s="11">
        <v>174700</v>
      </c>
      <c r="Q66" s="11">
        <v>127200</v>
      </c>
      <c r="R66" s="11">
        <v>84200</v>
      </c>
      <c r="S66" s="11">
        <v>51300</v>
      </c>
      <c r="T66" s="11">
        <v>27500</v>
      </c>
      <c r="U66" s="11">
        <v>12900</v>
      </c>
      <c r="V66" s="11">
        <v>4122900</v>
      </c>
      <c r="X66" s="86">
        <v>1950</v>
      </c>
      <c r="Y66" s="11">
        <v>434100</v>
      </c>
      <c r="Z66" s="11">
        <v>345200</v>
      </c>
      <c r="AA66" s="11">
        <v>286500</v>
      </c>
      <c r="AB66" s="11">
        <v>270000</v>
      </c>
      <c r="AC66" s="11">
        <v>312100</v>
      </c>
      <c r="AD66" s="11">
        <v>331200</v>
      </c>
      <c r="AE66" s="11">
        <v>302700</v>
      </c>
      <c r="AF66" s="11">
        <v>306200</v>
      </c>
      <c r="AG66" s="11">
        <v>262600</v>
      </c>
      <c r="AH66" s="11">
        <v>232100</v>
      </c>
      <c r="AI66" s="11">
        <v>221100</v>
      </c>
      <c r="AJ66" s="11">
        <v>209600</v>
      </c>
      <c r="AK66" s="11">
        <v>182000</v>
      </c>
      <c r="AL66" s="11">
        <v>139700</v>
      </c>
      <c r="AM66" s="11">
        <v>100500</v>
      </c>
      <c r="AN66" s="11">
        <v>63800</v>
      </c>
      <c r="AO66" s="11">
        <v>37300</v>
      </c>
      <c r="AP66" s="11">
        <v>19100</v>
      </c>
      <c r="AQ66" s="11">
        <v>4055800</v>
      </c>
      <c r="AS66" s="86">
        <v>1950</v>
      </c>
      <c r="AT66" s="11">
        <v>889100</v>
      </c>
      <c r="AU66" s="11">
        <v>703700</v>
      </c>
      <c r="AV66" s="11">
        <v>583100</v>
      </c>
      <c r="AW66" s="11">
        <v>551700</v>
      </c>
      <c r="AX66" s="11">
        <v>641000</v>
      </c>
      <c r="AY66" s="11">
        <v>677400</v>
      </c>
      <c r="AZ66" s="11">
        <v>610600</v>
      </c>
      <c r="BA66" s="11">
        <v>623200</v>
      </c>
      <c r="BB66" s="11">
        <v>549300</v>
      </c>
      <c r="BC66" s="11">
        <v>482900</v>
      </c>
      <c r="BD66" s="11">
        <v>439000</v>
      </c>
      <c r="BE66" s="11">
        <v>407500</v>
      </c>
      <c r="BF66" s="11">
        <v>356700</v>
      </c>
      <c r="BG66" s="11">
        <v>266900</v>
      </c>
      <c r="BH66" s="11">
        <v>184700</v>
      </c>
      <c r="BI66" s="11">
        <v>115100</v>
      </c>
      <c r="BJ66" s="11">
        <v>64800</v>
      </c>
      <c r="BK66" s="11">
        <v>32000</v>
      </c>
      <c r="BL66" s="11">
        <v>8178700</v>
      </c>
      <c r="BN66" s="86">
        <v>1950</v>
      </c>
    </row>
    <row r="67" spans="2:66">
      <c r="B67" s="188" t="s">
        <v>213</v>
      </c>
      <c r="C67" s="86">
        <v>1951</v>
      </c>
      <c r="D67" s="11">
        <v>478100</v>
      </c>
      <c r="E67" s="11">
        <v>380800</v>
      </c>
      <c r="F67" s="11">
        <v>308000</v>
      </c>
      <c r="G67" s="11">
        <v>280400</v>
      </c>
      <c r="H67" s="11">
        <v>330600</v>
      </c>
      <c r="I67" s="11">
        <v>358200</v>
      </c>
      <c r="J67" s="11">
        <v>324200</v>
      </c>
      <c r="K67" s="11">
        <v>326300</v>
      </c>
      <c r="L67" s="11">
        <v>297400</v>
      </c>
      <c r="M67" s="11">
        <v>258900</v>
      </c>
      <c r="N67" s="11">
        <v>224100</v>
      </c>
      <c r="O67" s="11">
        <v>197500</v>
      </c>
      <c r="P67" s="11">
        <v>178300</v>
      </c>
      <c r="Q67" s="11">
        <v>130600</v>
      </c>
      <c r="R67" s="11">
        <v>87600</v>
      </c>
      <c r="S67" s="11">
        <v>51300</v>
      </c>
      <c r="T67" s="11">
        <v>28300</v>
      </c>
      <c r="U67" s="11">
        <v>13100</v>
      </c>
      <c r="V67" s="11">
        <v>4253700</v>
      </c>
      <c r="X67" s="86">
        <v>1951</v>
      </c>
      <c r="Y67" s="11">
        <v>456400</v>
      </c>
      <c r="Z67" s="11">
        <v>365100</v>
      </c>
      <c r="AA67" s="11">
        <v>297700</v>
      </c>
      <c r="AB67" s="11">
        <v>268000</v>
      </c>
      <c r="AC67" s="11">
        <v>311500</v>
      </c>
      <c r="AD67" s="11">
        <v>337100</v>
      </c>
      <c r="AE67" s="11">
        <v>314200</v>
      </c>
      <c r="AF67" s="11">
        <v>314700</v>
      </c>
      <c r="AG67" s="11">
        <v>273000</v>
      </c>
      <c r="AH67" s="11">
        <v>235500</v>
      </c>
      <c r="AI67" s="11">
        <v>223700</v>
      </c>
      <c r="AJ67" s="11">
        <v>211600</v>
      </c>
      <c r="AK67" s="11">
        <v>186700</v>
      </c>
      <c r="AL67" s="11">
        <v>144100</v>
      </c>
      <c r="AM67" s="11">
        <v>105100</v>
      </c>
      <c r="AN67" s="11">
        <v>65500</v>
      </c>
      <c r="AO67" s="11">
        <v>38500</v>
      </c>
      <c r="AP67" s="11">
        <v>19600</v>
      </c>
      <c r="AQ67" s="11">
        <v>4168000</v>
      </c>
      <c r="AS67" s="86">
        <v>1951</v>
      </c>
      <c r="AT67" s="11">
        <v>934500</v>
      </c>
      <c r="AU67" s="11">
        <v>745900</v>
      </c>
      <c r="AV67" s="11">
        <v>605700</v>
      </c>
      <c r="AW67" s="11">
        <v>548400</v>
      </c>
      <c r="AX67" s="11">
        <v>642100</v>
      </c>
      <c r="AY67" s="11">
        <v>695300</v>
      </c>
      <c r="AZ67" s="11">
        <v>638400</v>
      </c>
      <c r="BA67" s="11">
        <v>641000</v>
      </c>
      <c r="BB67" s="11">
        <v>570400</v>
      </c>
      <c r="BC67" s="11">
        <v>494400</v>
      </c>
      <c r="BD67" s="11">
        <v>447800</v>
      </c>
      <c r="BE67" s="11">
        <v>409100</v>
      </c>
      <c r="BF67" s="11">
        <v>365000</v>
      </c>
      <c r="BG67" s="11">
        <v>274700</v>
      </c>
      <c r="BH67" s="11">
        <v>192700</v>
      </c>
      <c r="BI67" s="11">
        <v>116800</v>
      </c>
      <c r="BJ67" s="11">
        <v>66800</v>
      </c>
      <c r="BK67" s="11">
        <v>32700</v>
      </c>
      <c r="BL67" s="11">
        <v>8421700</v>
      </c>
      <c r="BN67" s="86">
        <v>1951</v>
      </c>
    </row>
    <row r="68" spans="2:66">
      <c r="B68" s="188" t="s">
        <v>213</v>
      </c>
      <c r="C68" s="86">
        <v>1952</v>
      </c>
      <c r="D68" s="11">
        <v>478900</v>
      </c>
      <c r="E68" s="11">
        <v>416200</v>
      </c>
      <c r="F68" s="11">
        <v>322500</v>
      </c>
      <c r="G68" s="11">
        <v>286800</v>
      </c>
      <c r="H68" s="11">
        <v>330100</v>
      </c>
      <c r="I68" s="11">
        <v>365900</v>
      </c>
      <c r="J68" s="11">
        <v>340200</v>
      </c>
      <c r="K68" s="11">
        <v>330900</v>
      </c>
      <c r="L68" s="11">
        <v>308300</v>
      </c>
      <c r="M68" s="11">
        <v>267500</v>
      </c>
      <c r="N68" s="11">
        <v>230200</v>
      </c>
      <c r="O68" s="11">
        <v>196100</v>
      </c>
      <c r="P68" s="11">
        <v>181000</v>
      </c>
      <c r="Q68" s="11">
        <v>134100</v>
      </c>
      <c r="R68" s="11">
        <v>90500</v>
      </c>
      <c r="S68" s="11">
        <v>51900</v>
      </c>
      <c r="T68" s="11">
        <v>28400</v>
      </c>
      <c r="U68" s="11">
        <v>13100</v>
      </c>
      <c r="V68" s="11">
        <v>4372600</v>
      </c>
      <c r="X68" s="86">
        <v>1952</v>
      </c>
      <c r="Y68" s="11">
        <v>457400</v>
      </c>
      <c r="Z68" s="11">
        <v>398400</v>
      </c>
      <c r="AA68" s="11">
        <v>310400</v>
      </c>
      <c r="AB68" s="11">
        <v>273700</v>
      </c>
      <c r="AC68" s="11">
        <v>303800</v>
      </c>
      <c r="AD68" s="11">
        <v>337800</v>
      </c>
      <c r="AE68" s="11">
        <v>324000</v>
      </c>
      <c r="AF68" s="11">
        <v>319700</v>
      </c>
      <c r="AG68" s="11">
        <v>283700</v>
      </c>
      <c r="AH68" s="11">
        <v>241200</v>
      </c>
      <c r="AI68" s="11">
        <v>225600</v>
      </c>
      <c r="AJ68" s="11">
        <v>211200</v>
      </c>
      <c r="AK68" s="11">
        <v>192400</v>
      </c>
      <c r="AL68" s="11">
        <v>149400</v>
      </c>
      <c r="AM68" s="11">
        <v>108900</v>
      </c>
      <c r="AN68" s="11">
        <v>67200</v>
      </c>
      <c r="AO68" s="11">
        <v>39100</v>
      </c>
      <c r="AP68" s="11">
        <v>20000</v>
      </c>
      <c r="AQ68" s="11">
        <v>4263900</v>
      </c>
      <c r="AS68" s="86">
        <v>1952</v>
      </c>
      <c r="AT68" s="11">
        <v>936300</v>
      </c>
      <c r="AU68" s="11">
        <v>814600</v>
      </c>
      <c r="AV68" s="11">
        <v>632900</v>
      </c>
      <c r="AW68" s="11">
        <v>560500</v>
      </c>
      <c r="AX68" s="11">
        <v>633900</v>
      </c>
      <c r="AY68" s="11">
        <v>703700</v>
      </c>
      <c r="AZ68" s="11">
        <v>664200</v>
      </c>
      <c r="BA68" s="11">
        <v>650600</v>
      </c>
      <c r="BB68" s="11">
        <v>592000</v>
      </c>
      <c r="BC68" s="11">
        <v>508700</v>
      </c>
      <c r="BD68" s="11">
        <v>455800</v>
      </c>
      <c r="BE68" s="11">
        <v>407300</v>
      </c>
      <c r="BF68" s="11">
        <v>373400</v>
      </c>
      <c r="BG68" s="11">
        <v>283500</v>
      </c>
      <c r="BH68" s="11">
        <v>199400</v>
      </c>
      <c r="BI68" s="11">
        <v>119100</v>
      </c>
      <c r="BJ68" s="11">
        <v>67500</v>
      </c>
      <c r="BK68" s="11">
        <v>33100</v>
      </c>
      <c r="BL68" s="11">
        <v>8636500</v>
      </c>
      <c r="BN68" s="86">
        <v>1952</v>
      </c>
    </row>
    <row r="69" spans="2:66">
      <c r="B69" s="188" t="s">
        <v>213</v>
      </c>
      <c r="C69" s="86">
        <v>1953</v>
      </c>
      <c r="D69" s="11">
        <v>488300</v>
      </c>
      <c r="E69" s="11">
        <v>444300</v>
      </c>
      <c r="F69" s="11">
        <v>333800</v>
      </c>
      <c r="G69" s="11">
        <v>293100</v>
      </c>
      <c r="H69" s="11">
        <v>320300</v>
      </c>
      <c r="I69" s="11">
        <v>367400</v>
      </c>
      <c r="J69" s="11">
        <v>353900</v>
      </c>
      <c r="K69" s="11">
        <v>328400</v>
      </c>
      <c r="L69" s="11">
        <v>316500</v>
      </c>
      <c r="M69" s="11">
        <v>276000</v>
      </c>
      <c r="N69" s="11">
        <v>234500</v>
      </c>
      <c r="O69" s="11">
        <v>197900</v>
      </c>
      <c r="P69" s="11">
        <v>181400</v>
      </c>
      <c r="Q69" s="11">
        <v>139100</v>
      </c>
      <c r="R69" s="11">
        <v>92600</v>
      </c>
      <c r="S69" s="11">
        <v>53400</v>
      </c>
      <c r="T69" s="11">
        <v>28200</v>
      </c>
      <c r="U69" s="11">
        <v>13500</v>
      </c>
      <c r="V69" s="11">
        <v>4462600</v>
      </c>
      <c r="X69" s="86">
        <v>1953</v>
      </c>
      <c r="Y69" s="11">
        <v>467500</v>
      </c>
      <c r="Z69" s="11">
        <v>424600</v>
      </c>
      <c r="AA69" s="11">
        <v>320600</v>
      </c>
      <c r="AB69" s="11">
        <v>280300</v>
      </c>
      <c r="AC69" s="11">
        <v>294700</v>
      </c>
      <c r="AD69" s="11">
        <v>336700</v>
      </c>
      <c r="AE69" s="11">
        <v>334700</v>
      </c>
      <c r="AF69" s="11">
        <v>319800</v>
      </c>
      <c r="AG69" s="11">
        <v>292300</v>
      </c>
      <c r="AH69" s="11">
        <v>249100</v>
      </c>
      <c r="AI69" s="11">
        <v>226600</v>
      </c>
      <c r="AJ69" s="11">
        <v>212000</v>
      </c>
      <c r="AK69" s="11">
        <v>195200</v>
      </c>
      <c r="AL69" s="11">
        <v>155900</v>
      </c>
      <c r="AM69" s="11">
        <v>111900</v>
      </c>
      <c r="AN69" s="11">
        <v>70100</v>
      </c>
      <c r="AO69" s="11">
        <v>39400</v>
      </c>
      <c r="AP69" s="11">
        <v>21300</v>
      </c>
      <c r="AQ69" s="11">
        <v>4352700</v>
      </c>
      <c r="AS69" s="86">
        <v>1953</v>
      </c>
      <c r="AT69" s="11">
        <v>955800</v>
      </c>
      <c r="AU69" s="11">
        <v>868900</v>
      </c>
      <c r="AV69" s="11">
        <v>654400</v>
      </c>
      <c r="AW69" s="11">
        <v>573400</v>
      </c>
      <c r="AX69" s="11">
        <v>615000</v>
      </c>
      <c r="AY69" s="11">
        <v>704100</v>
      </c>
      <c r="AZ69" s="11">
        <v>688600</v>
      </c>
      <c r="BA69" s="11">
        <v>648200</v>
      </c>
      <c r="BB69" s="11">
        <v>608800</v>
      </c>
      <c r="BC69" s="11">
        <v>525100</v>
      </c>
      <c r="BD69" s="11">
        <v>461100</v>
      </c>
      <c r="BE69" s="11">
        <v>409900</v>
      </c>
      <c r="BF69" s="11">
        <v>376600</v>
      </c>
      <c r="BG69" s="11">
        <v>295000</v>
      </c>
      <c r="BH69" s="11">
        <v>204500</v>
      </c>
      <c r="BI69" s="11">
        <v>123500</v>
      </c>
      <c r="BJ69" s="11">
        <v>67600</v>
      </c>
      <c r="BK69" s="11">
        <v>34800</v>
      </c>
      <c r="BL69" s="11">
        <v>8815300</v>
      </c>
      <c r="BN69" s="86">
        <v>1953</v>
      </c>
    </row>
    <row r="70" spans="2:66">
      <c r="B70" s="188" t="s">
        <v>213</v>
      </c>
      <c r="C70" s="86">
        <v>1954</v>
      </c>
      <c r="D70" s="11">
        <v>498000</v>
      </c>
      <c r="E70" s="11">
        <v>461100</v>
      </c>
      <c r="F70" s="11">
        <v>353700</v>
      </c>
      <c r="G70" s="11">
        <v>301800</v>
      </c>
      <c r="H70" s="11">
        <v>311500</v>
      </c>
      <c r="I70" s="11">
        <v>366400</v>
      </c>
      <c r="J70" s="11">
        <v>365700</v>
      </c>
      <c r="K70" s="11">
        <v>323400</v>
      </c>
      <c r="L70" s="11">
        <v>324600</v>
      </c>
      <c r="M70" s="11">
        <v>284300</v>
      </c>
      <c r="N70" s="11">
        <v>240000</v>
      </c>
      <c r="O70" s="11">
        <v>199900</v>
      </c>
      <c r="P70" s="11">
        <v>179700</v>
      </c>
      <c r="Q70" s="11">
        <v>143600</v>
      </c>
      <c r="R70" s="11">
        <v>95500</v>
      </c>
      <c r="S70" s="11">
        <v>54600</v>
      </c>
      <c r="T70" s="11">
        <v>28300</v>
      </c>
      <c r="U70" s="11">
        <v>14000</v>
      </c>
      <c r="V70" s="11">
        <v>4546100</v>
      </c>
      <c r="X70" s="86">
        <v>1954</v>
      </c>
      <c r="Y70" s="11">
        <v>477500</v>
      </c>
      <c r="Z70" s="11">
        <v>439800</v>
      </c>
      <c r="AA70" s="11">
        <v>339200</v>
      </c>
      <c r="AB70" s="11">
        <v>289900</v>
      </c>
      <c r="AC70" s="11">
        <v>287500</v>
      </c>
      <c r="AD70" s="11">
        <v>335300</v>
      </c>
      <c r="AE70" s="11">
        <v>344700</v>
      </c>
      <c r="AF70" s="11">
        <v>316200</v>
      </c>
      <c r="AG70" s="11">
        <v>304200</v>
      </c>
      <c r="AH70" s="11">
        <v>257100</v>
      </c>
      <c r="AI70" s="11">
        <v>227700</v>
      </c>
      <c r="AJ70" s="11">
        <v>212000</v>
      </c>
      <c r="AK70" s="11">
        <v>197400</v>
      </c>
      <c r="AL70" s="11">
        <v>161400</v>
      </c>
      <c r="AM70" s="11">
        <v>114800</v>
      </c>
      <c r="AN70" s="11">
        <v>73300</v>
      </c>
      <c r="AO70" s="11">
        <v>40000</v>
      </c>
      <c r="AP70" s="11">
        <v>22400</v>
      </c>
      <c r="AQ70" s="11">
        <v>4440400</v>
      </c>
      <c r="AS70" s="86">
        <v>1954</v>
      </c>
      <c r="AT70" s="11">
        <v>975500</v>
      </c>
      <c r="AU70" s="11">
        <v>900900</v>
      </c>
      <c r="AV70" s="11">
        <v>692900</v>
      </c>
      <c r="AW70" s="11">
        <v>591700</v>
      </c>
      <c r="AX70" s="11">
        <v>599000</v>
      </c>
      <c r="AY70" s="11">
        <v>701700</v>
      </c>
      <c r="AZ70" s="11">
        <v>710400</v>
      </c>
      <c r="BA70" s="11">
        <v>639600</v>
      </c>
      <c r="BB70" s="11">
        <v>628800</v>
      </c>
      <c r="BC70" s="11">
        <v>541400</v>
      </c>
      <c r="BD70" s="11">
        <v>467700</v>
      </c>
      <c r="BE70" s="11">
        <v>411900</v>
      </c>
      <c r="BF70" s="11">
        <v>377100</v>
      </c>
      <c r="BG70" s="11">
        <v>305000</v>
      </c>
      <c r="BH70" s="11">
        <v>210300</v>
      </c>
      <c r="BI70" s="11">
        <v>127900</v>
      </c>
      <c r="BJ70" s="11">
        <v>68300</v>
      </c>
      <c r="BK70" s="11">
        <v>36400</v>
      </c>
      <c r="BL70" s="11">
        <v>8986500</v>
      </c>
      <c r="BN70" s="86">
        <v>1954</v>
      </c>
    </row>
    <row r="71" spans="2:66">
      <c r="B71" s="188" t="s">
        <v>213</v>
      </c>
      <c r="C71" s="86">
        <v>1955</v>
      </c>
      <c r="D71" s="11">
        <v>506800</v>
      </c>
      <c r="E71" s="11">
        <v>481200</v>
      </c>
      <c r="F71" s="11">
        <v>377200</v>
      </c>
      <c r="G71" s="11">
        <v>313900</v>
      </c>
      <c r="H71" s="11">
        <v>308800</v>
      </c>
      <c r="I71" s="11">
        <v>367700</v>
      </c>
      <c r="J71" s="11">
        <v>376400</v>
      </c>
      <c r="K71" s="11">
        <v>326000</v>
      </c>
      <c r="L71" s="11">
        <v>332400</v>
      </c>
      <c r="M71" s="11">
        <v>292200</v>
      </c>
      <c r="N71" s="11">
        <v>245400</v>
      </c>
      <c r="O71" s="11">
        <v>205400</v>
      </c>
      <c r="P71" s="11">
        <v>177800</v>
      </c>
      <c r="Q71" s="11">
        <v>147700</v>
      </c>
      <c r="R71" s="11">
        <v>98000</v>
      </c>
      <c r="S71" s="11">
        <v>56700</v>
      </c>
      <c r="T71" s="11">
        <v>28400</v>
      </c>
      <c r="U71" s="11">
        <v>14300</v>
      </c>
      <c r="V71" s="11">
        <v>4656300</v>
      </c>
      <c r="X71" s="86">
        <v>1955</v>
      </c>
      <c r="Y71" s="11">
        <v>486100</v>
      </c>
      <c r="Z71" s="11">
        <v>458700</v>
      </c>
      <c r="AA71" s="11">
        <v>361500</v>
      </c>
      <c r="AB71" s="11">
        <v>299500</v>
      </c>
      <c r="AC71" s="11">
        <v>284100</v>
      </c>
      <c r="AD71" s="11">
        <v>332600</v>
      </c>
      <c r="AE71" s="11">
        <v>354100</v>
      </c>
      <c r="AF71" s="11">
        <v>316600</v>
      </c>
      <c r="AG71" s="11">
        <v>315600</v>
      </c>
      <c r="AH71" s="11">
        <v>265300</v>
      </c>
      <c r="AI71" s="11">
        <v>229100</v>
      </c>
      <c r="AJ71" s="11">
        <v>215100</v>
      </c>
      <c r="AK71" s="11">
        <v>199000</v>
      </c>
      <c r="AL71" s="11">
        <v>166000</v>
      </c>
      <c r="AM71" s="11">
        <v>118800</v>
      </c>
      <c r="AN71" s="11">
        <v>77100</v>
      </c>
      <c r="AO71" s="11">
        <v>40900</v>
      </c>
      <c r="AP71" s="11">
        <v>23300</v>
      </c>
      <c r="AQ71" s="11">
        <v>4543400</v>
      </c>
      <c r="AS71" s="86">
        <v>1955</v>
      </c>
      <c r="AT71" s="11">
        <v>992900</v>
      </c>
      <c r="AU71" s="11">
        <v>939900</v>
      </c>
      <c r="AV71" s="11">
        <v>738700</v>
      </c>
      <c r="AW71" s="11">
        <v>613400</v>
      </c>
      <c r="AX71" s="11">
        <v>592900</v>
      </c>
      <c r="AY71" s="11">
        <v>700300</v>
      </c>
      <c r="AZ71" s="11">
        <v>730500</v>
      </c>
      <c r="BA71" s="11">
        <v>642600</v>
      </c>
      <c r="BB71" s="11">
        <v>648000</v>
      </c>
      <c r="BC71" s="11">
        <v>557500</v>
      </c>
      <c r="BD71" s="11">
        <v>474500</v>
      </c>
      <c r="BE71" s="11">
        <v>420500</v>
      </c>
      <c r="BF71" s="11">
        <v>376800</v>
      </c>
      <c r="BG71" s="11">
        <v>313700</v>
      </c>
      <c r="BH71" s="11">
        <v>216800</v>
      </c>
      <c r="BI71" s="11">
        <v>133800</v>
      </c>
      <c r="BJ71" s="11">
        <v>69300</v>
      </c>
      <c r="BK71" s="11">
        <v>37600</v>
      </c>
      <c r="BL71" s="11">
        <v>9199700</v>
      </c>
      <c r="BN71" s="86">
        <v>1955</v>
      </c>
    </row>
    <row r="72" spans="2:66">
      <c r="B72" s="188" t="s">
        <v>213</v>
      </c>
      <c r="C72" s="86">
        <v>1956</v>
      </c>
      <c r="D72" s="11">
        <v>516800</v>
      </c>
      <c r="E72" s="11">
        <v>500700</v>
      </c>
      <c r="F72" s="11">
        <v>399100</v>
      </c>
      <c r="G72" s="11">
        <v>325900</v>
      </c>
      <c r="H72" s="11">
        <v>311800</v>
      </c>
      <c r="I72" s="11">
        <v>369200</v>
      </c>
      <c r="J72" s="11">
        <v>383300</v>
      </c>
      <c r="K72" s="11">
        <v>338900</v>
      </c>
      <c r="L72" s="11">
        <v>336400</v>
      </c>
      <c r="M72" s="11">
        <v>300000</v>
      </c>
      <c r="N72" s="11">
        <v>252100</v>
      </c>
      <c r="O72" s="11">
        <v>210900</v>
      </c>
      <c r="P72" s="11">
        <v>177200</v>
      </c>
      <c r="Q72" s="11">
        <v>150400</v>
      </c>
      <c r="R72" s="11">
        <v>101000</v>
      </c>
      <c r="S72" s="11">
        <v>59000</v>
      </c>
      <c r="T72" s="11">
        <v>28600</v>
      </c>
      <c r="U72" s="11">
        <v>14700</v>
      </c>
      <c r="V72" s="11">
        <v>4776000</v>
      </c>
      <c r="X72" s="86">
        <v>1956</v>
      </c>
      <c r="Y72" s="11">
        <v>494100</v>
      </c>
      <c r="Z72" s="11">
        <v>478000</v>
      </c>
      <c r="AA72" s="11">
        <v>381200</v>
      </c>
      <c r="AB72" s="11">
        <v>310600</v>
      </c>
      <c r="AC72" s="11">
        <v>283700</v>
      </c>
      <c r="AD72" s="11">
        <v>330800</v>
      </c>
      <c r="AE72" s="11">
        <v>356300</v>
      </c>
      <c r="AF72" s="11">
        <v>326800</v>
      </c>
      <c r="AG72" s="11">
        <v>322400</v>
      </c>
      <c r="AH72" s="11">
        <v>274900</v>
      </c>
      <c r="AI72" s="11">
        <v>232100</v>
      </c>
      <c r="AJ72" s="11">
        <v>217700</v>
      </c>
      <c r="AK72" s="11">
        <v>200700</v>
      </c>
      <c r="AL72" s="11">
        <v>170300</v>
      </c>
      <c r="AM72" s="11">
        <v>122900</v>
      </c>
      <c r="AN72" s="11">
        <v>80800</v>
      </c>
      <c r="AO72" s="11">
        <v>42200</v>
      </c>
      <c r="AP72" s="11">
        <v>24000</v>
      </c>
      <c r="AQ72" s="11">
        <v>4649500</v>
      </c>
      <c r="AS72" s="86">
        <v>1956</v>
      </c>
      <c r="AT72" s="11">
        <v>1010900</v>
      </c>
      <c r="AU72" s="11">
        <v>978700</v>
      </c>
      <c r="AV72" s="11">
        <v>780300</v>
      </c>
      <c r="AW72" s="11">
        <v>636500</v>
      </c>
      <c r="AX72" s="11">
        <v>595500</v>
      </c>
      <c r="AY72" s="11">
        <v>700000</v>
      </c>
      <c r="AZ72" s="11">
        <v>739600</v>
      </c>
      <c r="BA72" s="11">
        <v>665700</v>
      </c>
      <c r="BB72" s="11">
        <v>658800</v>
      </c>
      <c r="BC72" s="11">
        <v>574900</v>
      </c>
      <c r="BD72" s="11">
        <v>484200</v>
      </c>
      <c r="BE72" s="11">
        <v>428600</v>
      </c>
      <c r="BF72" s="11">
        <v>377900</v>
      </c>
      <c r="BG72" s="11">
        <v>320700</v>
      </c>
      <c r="BH72" s="11">
        <v>223900</v>
      </c>
      <c r="BI72" s="11">
        <v>139800</v>
      </c>
      <c r="BJ72" s="11">
        <v>70800</v>
      </c>
      <c r="BK72" s="11">
        <v>38700</v>
      </c>
      <c r="BL72" s="11">
        <v>9425500</v>
      </c>
      <c r="BN72" s="86">
        <v>1956</v>
      </c>
    </row>
    <row r="73" spans="2:66">
      <c r="B73" s="188" t="s">
        <v>213</v>
      </c>
      <c r="C73" s="86">
        <v>1957</v>
      </c>
      <c r="D73" s="11">
        <v>526100</v>
      </c>
      <c r="E73" s="11">
        <v>500300</v>
      </c>
      <c r="F73" s="11">
        <v>435100</v>
      </c>
      <c r="G73" s="11">
        <v>340300</v>
      </c>
      <c r="H73" s="11">
        <v>318000</v>
      </c>
      <c r="I73" s="11">
        <v>363500</v>
      </c>
      <c r="J73" s="11">
        <v>386400</v>
      </c>
      <c r="K73" s="11">
        <v>352200</v>
      </c>
      <c r="L73" s="11">
        <v>337000</v>
      </c>
      <c r="M73" s="11">
        <v>308900</v>
      </c>
      <c r="N73" s="11">
        <v>259900</v>
      </c>
      <c r="O73" s="11">
        <v>216400</v>
      </c>
      <c r="P73" s="11">
        <v>176400</v>
      </c>
      <c r="Q73" s="11">
        <v>153100</v>
      </c>
      <c r="R73" s="11">
        <v>104200</v>
      </c>
      <c r="S73" s="11">
        <v>60900</v>
      </c>
      <c r="T73" s="11">
        <v>29100</v>
      </c>
      <c r="U73" s="11">
        <v>14500</v>
      </c>
      <c r="V73" s="11">
        <v>4882300</v>
      </c>
      <c r="X73" s="86">
        <v>1957</v>
      </c>
      <c r="Y73" s="11">
        <v>502300</v>
      </c>
      <c r="Z73" s="11">
        <v>478000</v>
      </c>
      <c r="AA73" s="11">
        <v>415600</v>
      </c>
      <c r="AB73" s="11">
        <v>323800</v>
      </c>
      <c r="AC73" s="11">
        <v>292700</v>
      </c>
      <c r="AD73" s="11">
        <v>326000</v>
      </c>
      <c r="AE73" s="11">
        <v>357100</v>
      </c>
      <c r="AF73" s="11">
        <v>337300</v>
      </c>
      <c r="AG73" s="11">
        <v>326200</v>
      </c>
      <c r="AH73" s="11">
        <v>285300</v>
      </c>
      <c r="AI73" s="11">
        <v>237800</v>
      </c>
      <c r="AJ73" s="11">
        <v>219700</v>
      </c>
      <c r="AK73" s="11">
        <v>201100</v>
      </c>
      <c r="AL73" s="11">
        <v>175800</v>
      </c>
      <c r="AM73" s="11">
        <v>127800</v>
      </c>
      <c r="AN73" s="11">
        <v>83700</v>
      </c>
      <c r="AO73" s="11">
        <v>43300</v>
      </c>
      <c r="AP73" s="11">
        <v>24400</v>
      </c>
      <c r="AQ73" s="11">
        <v>4757900</v>
      </c>
      <c r="AS73" s="86">
        <v>1957</v>
      </c>
      <c r="AT73" s="11">
        <v>1028400</v>
      </c>
      <c r="AU73" s="11">
        <v>978300</v>
      </c>
      <c r="AV73" s="11">
        <v>850700</v>
      </c>
      <c r="AW73" s="11">
        <v>664100</v>
      </c>
      <c r="AX73" s="11">
        <v>610700</v>
      </c>
      <c r="AY73" s="11">
        <v>689500</v>
      </c>
      <c r="AZ73" s="11">
        <v>743500</v>
      </c>
      <c r="BA73" s="11">
        <v>689500</v>
      </c>
      <c r="BB73" s="11">
        <v>663200</v>
      </c>
      <c r="BC73" s="11">
        <v>594200</v>
      </c>
      <c r="BD73" s="11">
        <v>497700</v>
      </c>
      <c r="BE73" s="11">
        <v>436100</v>
      </c>
      <c r="BF73" s="11">
        <v>377500</v>
      </c>
      <c r="BG73" s="11">
        <v>328900</v>
      </c>
      <c r="BH73" s="11">
        <v>232000</v>
      </c>
      <c r="BI73" s="11">
        <v>144600</v>
      </c>
      <c r="BJ73" s="11">
        <v>72400</v>
      </c>
      <c r="BK73" s="11">
        <v>38900</v>
      </c>
      <c r="BL73" s="11">
        <v>9640200</v>
      </c>
      <c r="BN73" s="86">
        <v>1957</v>
      </c>
    </row>
    <row r="74" spans="2:66">
      <c r="B74" s="188" t="s">
        <v>213</v>
      </c>
      <c r="C74" s="87">
        <v>1958</v>
      </c>
      <c r="D74" s="11">
        <v>535300</v>
      </c>
      <c r="E74" s="11">
        <v>509600</v>
      </c>
      <c r="F74" s="11">
        <v>464700</v>
      </c>
      <c r="G74" s="11">
        <v>350500</v>
      </c>
      <c r="H74" s="11">
        <v>322600</v>
      </c>
      <c r="I74" s="11">
        <v>352700</v>
      </c>
      <c r="J74" s="11">
        <v>388300</v>
      </c>
      <c r="K74" s="11">
        <v>366800</v>
      </c>
      <c r="L74" s="11">
        <v>333700</v>
      </c>
      <c r="M74" s="11">
        <v>316900</v>
      </c>
      <c r="N74" s="11">
        <v>268200</v>
      </c>
      <c r="O74" s="11">
        <v>220500</v>
      </c>
      <c r="P74" s="11">
        <v>178300</v>
      </c>
      <c r="Q74" s="11">
        <v>153400</v>
      </c>
      <c r="R74" s="11">
        <v>108300</v>
      </c>
      <c r="S74" s="11">
        <v>62200</v>
      </c>
      <c r="T74" s="11">
        <v>30300</v>
      </c>
      <c r="U74" s="11">
        <v>14300</v>
      </c>
      <c r="V74" s="11">
        <v>4976600</v>
      </c>
      <c r="X74" s="87">
        <v>1958</v>
      </c>
      <c r="Y74" s="11">
        <v>510100</v>
      </c>
      <c r="Z74" s="11">
        <v>488000</v>
      </c>
      <c r="AA74" s="11">
        <v>443700</v>
      </c>
      <c r="AB74" s="11">
        <v>334400</v>
      </c>
      <c r="AC74" s="11">
        <v>302400</v>
      </c>
      <c r="AD74" s="11">
        <v>320100</v>
      </c>
      <c r="AE74" s="11">
        <v>357400</v>
      </c>
      <c r="AF74" s="11">
        <v>350000</v>
      </c>
      <c r="AG74" s="11">
        <v>326100</v>
      </c>
      <c r="AH74" s="11">
        <v>294400</v>
      </c>
      <c r="AI74" s="11">
        <v>246100</v>
      </c>
      <c r="AJ74" s="11">
        <v>221000</v>
      </c>
      <c r="AK74" s="11">
        <v>202600</v>
      </c>
      <c r="AL74" s="11">
        <v>178600</v>
      </c>
      <c r="AM74" s="11">
        <v>134100</v>
      </c>
      <c r="AN74" s="11">
        <v>86100</v>
      </c>
      <c r="AO74" s="11">
        <v>45600</v>
      </c>
      <c r="AP74" s="11">
        <v>25100</v>
      </c>
      <c r="AQ74" s="11">
        <v>4865800</v>
      </c>
      <c r="AS74" s="87">
        <v>1958</v>
      </c>
      <c r="AT74" s="11">
        <v>1045400</v>
      </c>
      <c r="AU74" s="11">
        <v>997600</v>
      </c>
      <c r="AV74" s="11">
        <v>908400</v>
      </c>
      <c r="AW74" s="11">
        <v>684900</v>
      </c>
      <c r="AX74" s="11">
        <v>625000</v>
      </c>
      <c r="AY74" s="11">
        <v>672800</v>
      </c>
      <c r="AZ74" s="11">
        <v>745700</v>
      </c>
      <c r="BA74" s="11">
        <v>716800</v>
      </c>
      <c r="BB74" s="11">
        <v>659800</v>
      </c>
      <c r="BC74" s="11">
        <v>611300</v>
      </c>
      <c r="BD74" s="11">
        <v>514300</v>
      </c>
      <c r="BE74" s="11">
        <v>441500</v>
      </c>
      <c r="BF74" s="11">
        <v>380900</v>
      </c>
      <c r="BG74" s="11">
        <v>332000</v>
      </c>
      <c r="BH74" s="11">
        <v>242400</v>
      </c>
      <c r="BI74" s="11">
        <v>148300</v>
      </c>
      <c r="BJ74" s="11">
        <v>75900</v>
      </c>
      <c r="BK74" s="11">
        <v>39400</v>
      </c>
      <c r="BL74" s="11">
        <v>9842400</v>
      </c>
      <c r="BN74" s="87">
        <v>1958</v>
      </c>
    </row>
    <row r="75" spans="2:66">
      <c r="B75" s="188" t="s">
        <v>213</v>
      </c>
      <c r="C75" s="87">
        <v>1959</v>
      </c>
      <c r="D75" s="11">
        <v>547400</v>
      </c>
      <c r="E75" s="11">
        <v>519300</v>
      </c>
      <c r="F75" s="11">
        <v>483000</v>
      </c>
      <c r="G75" s="11">
        <v>370300</v>
      </c>
      <c r="H75" s="11">
        <v>331800</v>
      </c>
      <c r="I75" s="11">
        <v>345500</v>
      </c>
      <c r="J75" s="11">
        <v>390000</v>
      </c>
      <c r="K75" s="11">
        <v>380400</v>
      </c>
      <c r="L75" s="11">
        <v>329800</v>
      </c>
      <c r="M75" s="11">
        <v>325600</v>
      </c>
      <c r="N75" s="11">
        <v>276900</v>
      </c>
      <c r="O75" s="11">
        <v>226100</v>
      </c>
      <c r="P75" s="11">
        <v>180600</v>
      </c>
      <c r="Q75" s="11">
        <v>151600</v>
      </c>
      <c r="R75" s="11">
        <v>112300</v>
      </c>
      <c r="S75" s="11">
        <v>64300</v>
      </c>
      <c r="T75" s="11">
        <v>30600</v>
      </c>
      <c r="U75" s="11">
        <v>14700</v>
      </c>
      <c r="V75" s="11">
        <v>5080200</v>
      </c>
      <c r="X75" s="87">
        <v>1959</v>
      </c>
      <c r="Y75" s="11">
        <v>521800</v>
      </c>
      <c r="Z75" s="11">
        <v>497600</v>
      </c>
      <c r="AA75" s="11">
        <v>460100</v>
      </c>
      <c r="AB75" s="11">
        <v>353700</v>
      </c>
      <c r="AC75" s="11">
        <v>314800</v>
      </c>
      <c r="AD75" s="11">
        <v>315600</v>
      </c>
      <c r="AE75" s="11">
        <v>357400</v>
      </c>
      <c r="AF75" s="11">
        <v>361500</v>
      </c>
      <c r="AG75" s="11">
        <v>322900</v>
      </c>
      <c r="AH75" s="11">
        <v>306800</v>
      </c>
      <c r="AI75" s="11">
        <v>255000</v>
      </c>
      <c r="AJ75" s="11">
        <v>222700</v>
      </c>
      <c r="AK75" s="11">
        <v>203300</v>
      </c>
      <c r="AL75" s="11">
        <v>181600</v>
      </c>
      <c r="AM75" s="11">
        <v>139300</v>
      </c>
      <c r="AN75" s="11">
        <v>88600</v>
      </c>
      <c r="AO75" s="11">
        <v>47800</v>
      </c>
      <c r="AP75" s="11">
        <v>25700</v>
      </c>
      <c r="AQ75" s="11">
        <v>4976200</v>
      </c>
      <c r="AS75" s="87">
        <v>1959</v>
      </c>
      <c r="AT75" s="11">
        <v>1069200</v>
      </c>
      <c r="AU75" s="11">
        <v>1016900</v>
      </c>
      <c r="AV75" s="11">
        <v>943100</v>
      </c>
      <c r="AW75" s="11">
        <v>724000</v>
      </c>
      <c r="AX75" s="11">
        <v>646600</v>
      </c>
      <c r="AY75" s="11">
        <v>661100</v>
      </c>
      <c r="AZ75" s="11">
        <v>747400</v>
      </c>
      <c r="BA75" s="11">
        <v>741900</v>
      </c>
      <c r="BB75" s="11">
        <v>652700</v>
      </c>
      <c r="BC75" s="11">
        <v>632400</v>
      </c>
      <c r="BD75" s="11">
        <v>531900</v>
      </c>
      <c r="BE75" s="11">
        <v>448800</v>
      </c>
      <c r="BF75" s="11">
        <v>383900</v>
      </c>
      <c r="BG75" s="11">
        <v>333200</v>
      </c>
      <c r="BH75" s="11">
        <v>251600</v>
      </c>
      <c r="BI75" s="11">
        <v>152900</v>
      </c>
      <c r="BJ75" s="11">
        <v>78400</v>
      </c>
      <c r="BK75" s="11">
        <v>40400</v>
      </c>
      <c r="BL75" s="11">
        <v>10056400</v>
      </c>
      <c r="BN75" s="87">
        <v>1959</v>
      </c>
    </row>
    <row r="76" spans="2:66">
      <c r="B76" s="188" t="s">
        <v>213</v>
      </c>
      <c r="C76" s="87">
        <v>1960</v>
      </c>
      <c r="D76" s="11">
        <v>560000</v>
      </c>
      <c r="E76" s="11">
        <v>526300</v>
      </c>
      <c r="F76" s="11">
        <v>502400</v>
      </c>
      <c r="G76" s="11">
        <v>393600</v>
      </c>
      <c r="H76" s="11">
        <v>345400</v>
      </c>
      <c r="I76" s="11">
        <v>341500</v>
      </c>
      <c r="J76" s="11">
        <v>389100</v>
      </c>
      <c r="K76" s="11">
        <v>389600</v>
      </c>
      <c r="L76" s="11">
        <v>332200</v>
      </c>
      <c r="M76" s="11">
        <v>332500</v>
      </c>
      <c r="N76" s="11">
        <v>284700</v>
      </c>
      <c r="O76" s="11">
        <v>231300</v>
      </c>
      <c r="P76" s="11">
        <v>185400</v>
      </c>
      <c r="Q76" s="11">
        <v>149500</v>
      </c>
      <c r="R76" s="11">
        <v>115200</v>
      </c>
      <c r="S76" s="11">
        <v>66400</v>
      </c>
      <c r="T76" s="11">
        <v>31900</v>
      </c>
      <c r="U76" s="11">
        <v>15300</v>
      </c>
      <c r="V76" s="11">
        <v>5192300</v>
      </c>
      <c r="X76" s="87">
        <v>1960</v>
      </c>
      <c r="Y76" s="11">
        <v>532700</v>
      </c>
      <c r="Z76" s="11">
        <v>504200</v>
      </c>
      <c r="AA76" s="11">
        <v>478000</v>
      </c>
      <c r="AB76" s="11">
        <v>375400</v>
      </c>
      <c r="AC76" s="11">
        <v>324400</v>
      </c>
      <c r="AD76" s="11">
        <v>312800</v>
      </c>
      <c r="AE76" s="11">
        <v>354300</v>
      </c>
      <c r="AF76" s="11">
        <v>370200</v>
      </c>
      <c r="AG76" s="11">
        <v>323500</v>
      </c>
      <c r="AH76" s="11">
        <v>317500</v>
      </c>
      <c r="AI76" s="11">
        <v>262900</v>
      </c>
      <c r="AJ76" s="11">
        <v>223900</v>
      </c>
      <c r="AK76" s="11">
        <v>206300</v>
      </c>
      <c r="AL76" s="11">
        <v>183500</v>
      </c>
      <c r="AM76" s="11">
        <v>143500</v>
      </c>
      <c r="AN76" s="11">
        <v>92000</v>
      </c>
      <c r="AO76" s="11">
        <v>50900</v>
      </c>
      <c r="AP76" s="11">
        <v>26700</v>
      </c>
      <c r="AQ76" s="11">
        <v>5082700</v>
      </c>
      <c r="AS76" s="87">
        <v>1960</v>
      </c>
      <c r="AT76" s="11">
        <v>1092700</v>
      </c>
      <c r="AU76" s="11">
        <v>1030500</v>
      </c>
      <c r="AV76" s="11">
        <v>980400</v>
      </c>
      <c r="AW76" s="11">
        <v>769000</v>
      </c>
      <c r="AX76" s="11">
        <v>669800</v>
      </c>
      <c r="AY76" s="11">
        <v>654300</v>
      </c>
      <c r="AZ76" s="11">
        <v>743400</v>
      </c>
      <c r="BA76" s="11">
        <v>759800</v>
      </c>
      <c r="BB76" s="11">
        <v>655700</v>
      </c>
      <c r="BC76" s="11">
        <v>650000</v>
      </c>
      <c r="BD76" s="11">
        <v>547600</v>
      </c>
      <c r="BE76" s="11">
        <v>455200</v>
      </c>
      <c r="BF76" s="11">
        <v>391700</v>
      </c>
      <c r="BG76" s="11">
        <v>333000</v>
      </c>
      <c r="BH76" s="11">
        <v>258700</v>
      </c>
      <c r="BI76" s="11">
        <v>158400</v>
      </c>
      <c r="BJ76" s="11">
        <v>82800</v>
      </c>
      <c r="BK76" s="11">
        <v>42000</v>
      </c>
      <c r="BL76" s="11">
        <v>10275000</v>
      </c>
      <c r="BN76" s="87">
        <v>1960</v>
      </c>
    </row>
    <row r="77" spans="2:66">
      <c r="B77" s="188" t="s">
        <v>213</v>
      </c>
      <c r="C77" s="87">
        <v>1961</v>
      </c>
      <c r="D77" s="11">
        <v>573700</v>
      </c>
      <c r="E77" s="11">
        <v>535600</v>
      </c>
      <c r="F77" s="11">
        <v>521000</v>
      </c>
      <c r="G77" s="11">
        <v>416000</v>
      </c>
      <c r="H77" s="11">
        <v>360100</v>
      </c>
      <c r="I77" s="11">
        <v>341100</v>
      </c>
      <c r="J77" s="11">
        <v>386900</v>
      </c>
      <c r="K77" s="11">
        <v>394100</v>
      </c>
      <c r="L77" s="11">
        <v>343800</v>
      </c>
      <c r="M77" s="11">
        <v>335600</v>
      </c>
      <c r="N77" s="11">
        <v>292200</v>
      </c>
      <c r="O77" s="11">
        <v>237800</v>
      </c>
      <c r="P77" s="11">
        <v>190000</v>
      </c>
      <c r="Q77" s="11">
        <v>149300</v>
      </c>
      <c r="R77" s="11">
        <v>117000</v>
      </c>
      <c r="S77" s="11">
        <v>69000</v>
      </c>
      <c r="T77" s="11">
        <v>33300</v>
      </c>
      <c r="U77" s="11">
        <v>15800</v>
      </c>
      <c r="V77" s="11">
        <v>5312300</v>
      </c>
      <c r="X77" s="87">
        <v>1961</v>
      </c>
      <c r="Y77" s="11">
        <v>546400</v>
      </c>
      <c r="Z77" s="11">
        <v>511600</v>
      </c>
      <c r="AA77" s="11">
        <v>496700</v>
      </c>
      <c r="AB77" s="11">
        <v>394300</v>
      </c>
      <c r="AC77" s="11">
        <v>335000</v>
      </c>
      <c r="AD77" s="11">
        <v>312100</v>
      </c>
      <c r="AE77" s="11">
        <v>352300</v>
      </c>
      <c r="AF77" s="11">
        <v>371700</v>
      </c>
      <c r="AG77" s="11">
        <v>334400</v>
      </c>
      <c r="AH77" s="11">
        <v>323600</v>
      </c>
      <c r="AI77" s="11">
        <v>272100</v>
      </c>
      <c r="AJ77" s="11">
        <v>227000</v>
      </c>
      <c r="AK77" s="11">
        <v>208500</v>
      </c>
      <c r="AL77" s="11">
        <v>185600</v>
      </c>
      <c r="AM77" s="11">
        <v>147500</v>
      </c>
      <c r="AN77" s="11">
        <v>95700</v>
      </c>
      <c r="AO77" s="11">
        <v>53500</v>
      </c>
      <c r="AP77" s="11">
        <v>27900</v>
      </c>
      <c r="AQ77" s="11">
        <v>5195900</v>
      </c>
      <c r="AS77" s="87">
        <v>1961</v>
      </c>
      <c r="AT77" s="11">
        <v>1120100</v>
      </c>
      <c r="AU77" s="11">
        <v>1047200</v>
      </c>
      <c r="AV77" s="11">
        <v>1017700</v>
      </c>
      <c r="AW77" s="11">
        <v>810300</v>
      </c>
      <c r="AX77" s="11">
        <v>695100</v>
      </c>
      <c r="AY77" s="11">
        <v>653200</v>
      </c>
      <c r="AZ77" s="11">
        <v>739200</v>
      </c>
      <c r="BA77" s="11">
        <v>765800</v>
      </c>
      <c r="BB77" s="11">
        <v>678200</v>
      </c>
      <c r="BC77" s="11">
        <v>659200</v>
      </c>
      <c r="BD77" s="11">
        <v>564300</v>
      </c>
      <c r="BE77" s="11">
        <v>464800</v>
      </c>
      <c r="BF77" s="11">
        <v>398500</v>
      </c>
      <c r="BG77" s="11">
        <v>334900</v>
      </c>
      <c r="BH77" s="11">
        <v>264500</v>
      </c>
      <c r="BI77" s="11">
        <v>164700</v>
      </c>
      <c r="BJ77" s="11">
        <v>86800</v>
      </c>
      <c r="BK77" s="11">
        <v>43700</v>
      </c>
      <c r="BL77" s="11">
        <v>10508200</v>
      </c>
      <c r="BN77" s="87">
        <v>1961</v>
      </c>
    </row>
    <row r="78" spans="2:66">
      <c r="B78" s="188" t="s">
        <v>213</v>
      </c>
      <c r="C78" s="87">
        <v>1962</v>
      </c>
      <c r="D78" s="11">
        <v>583800</v>
      </c>
      <c r="E78" s="11">
        <v>543400</v>
      </c>
      <c r="F78" s="11">
        <v>518200</v>
      </c>
      <c r="G78" s="11">
        <v>450400</v>
      </c>
      <c r="H78" s="11">
        <v>368800</v>
      </c>
      <c r="I78" s="11">
        <v>343000</v>
      </c>
      <c r="J78" s="11">
        <v>378000</v>
      </c>
      <c r="K78" s="11">
        <v>393600</v>
      </c>
      <c r="L78" s="11">
        <v>355800</v>
      </c>
      <c r="M78" s="11">
        <v>334700</v>
      </c>
      <c r="N78" s="11">
        <v>300000</v>
      </c>
      <c r="O78" s="11">
        <v>245000</v>
      </c>
      <c r="P78" s="11">
        <v>194700</v>
      </c>
      <c r="Q78" s="11">
        <v>148900</v>
      </c>
      <c r="R78" s="11">
        <v>119100</v>
      </c>
      <c r="S78" s="11">
        <v>71200</v>
      </c>
      <c r="T78" s="11">
        <v>34300</v>
      </c>
      <c r="U78" s="11">
        <v>16300</v>
      </c>
      <c r="V78" s="11">
        <v>5399200</v>
      </c>
      <c r="X78" s="87">
        <v>1962</v>
      </c>
      <c r="Y78" s="11">
        <v>557000</v>
      </c>
      <c r="Z78" s="11">
        <v>518300</v>
      </c>
      <c r="AA78" s="11">
        <v>494700</v>
      </c>
      <c r="AB78" s="11">
        <v>428800</v>
      </c>
      <c r="AC78" s="11">
        <v>347400</v>
      </c>
      <c r="AD78" s="11">
        <v>319600</v>
      </c>
      <c r="AE78" s="11">
        <v>345600</v>
      </c>
      <c r="AF78" s="11">
        <v>370500</v>
      </c>
      <c r="AG78" s="11">
        <v>344400</v>
      </c>
      <c r="AH78" s="11">
        <v>326400</v>
      </c>
      <c r="AI78" s="11">
        <v>282000</v>
      </c>
      <c r="AJ78" s="11">
        <v>232500</v>
      </c>
      <c r="AK78" s="11">
        <v>210300</v>
      </c>
      <c r="AL78" s="11">
        <v>185800</v>
      </c>
      <c r="AM78" s="11">
        <v>153000</v>
      </c>
      <c r="AN78" s="11">
        <v>99800</v>
      </c>
      <c r="AO78" s="11">
        <v>55600</v>
      </c>
      <c r="AP78" s="11">
        <v>29600</v>
      </c>
      <c r="AQ78" s="11">
        <v>5301300</v>
      </c>
      <c r="AS78" s="87">
        <v>1962</v>
      </c>
      <c r="AT78" s="11">
        <v>1140800</v>
      </c>
      <c r="AU78" s="11">
        <v>1061700</v>
      </c>
      <c r="AV78" s="11">
        <v>1012900</v>
      </c>
      <c r="AW78" s="11">
        <v>879200</v>
      </c>
      <c r="AX78" s="11">
        <v>716200</v>
      </c>
      <c r="AY78" s="11">
        <v>662600</v>
      </c>
      <c r="AZ78" s="11">
        <v>723600</v>
      </c>
      <c r="BA78" s="11">
        <v>764100</v>
      </c>
      <c r="BB78" s="11">
        <v>700200</v>
      </c>
      <c r="BC78" s="11">
        <v>661100</v>
      </c>
      <c r="BD78" s="11">
        <v>582000</v>
      </c>
      <c r="BE78" s="11">
        <v>477500</v>
      </c>
      <c r="BF78" s="11">
        <v>405000</v>
      </c>
      <c r="BG78" s="11">
        <v>334700</v>
      </c>
      <c r="BH78" s="11">
        <v>272100</v>
      </c>
      <c r="BI78" s="11">
        <v>171000</v>
      </c>
      <c r="BJ78" s="11">
        <v>89900</v>
      </c>
      <c r="BK78" s="11">
        <v>45900</v>
      </c>
      <c r="BL78" s="11">
        <v>10700500</v>
      </c>
      <c r="BN78" s="87">
        <v>1962</v>
      </c>
    </row>
    <row r="79" spans="2:66">
      <c r="B79" s="188" t="s">
        <v>213</v>
      </c>
      <c r="C79" s="87">
        <v>1963</v>
      </c>
      <c r="D79" s="11">
        <v>591400</v>
      </c>
      <c r="E79" s="11">
        <v>552300</v>
      </c>
      <c r="F79" s="11">
        <v>526200</v>
      </c>
      <c r="G79" s="11">
        <v>480500</v>
      </c>
      <c r="H79" s="11">
        <v>377900</v>
      </c>
      <c r="I79" s="11">
        <v>349700</v>
      </c>
      <c r="J79" s="11">
        <v>369400</v>
      </c>
      <c r="K79" s="11">
        <v>396200</v>
      </c>
      <c r="L79" s="11">
        <v>370500</v>
      </c>
      <c r="M79" s="11">
        <v>330700</v>
      </c>
      <c r="N79" s="11">
        <v>307600</v>
      </c>
      <c r="O79" s="11">
        <v>253400</v>
      </c>
      <c r="P79" s="11">
        <v>198400</v>
      </c>
      <c r="Q79" s="11">
        <v>151300</v>
      </c>
      <c r="R79" s="11">
        <v>119100</v>
      </c>
      <c r="S79" s="11">
        <v>73800</v>
      </c>
      <c r="T79" s="11">
        <v>34700</v>
      </c>
      <c r="U79" s="11">
        <v>16800</v>
      </c>
      <c r="V79" s="11">
        <v>5499900</v>
      </c>
      <c r="X79" s="87">
        <v>1963</v>
      </c>
      <c r="Y79" s="11">
        <v>563400</v>
      </c>
      <c r="Z79" s="11">
        <v>526200</v>
      </c>
      <c r="AA79" s="11">
        <v>503500</v>
      </c>
      <c r="AB79" s="11">
        <v>457100</v>
      </c>
      <c r="AC79" s="11">
        <v>357400</v>
      </c>
      <c r="AD79" s="11">
        <v>327900</v>
      </c>
      <c r="AE79" s="11">
        <v>338800</v>
      </c>
      <c r="AF79" s="11">
        <v>369800</v>
      </c>
      <c r="AG79" s="11">
        <v>356700</v>
      </c>
      <c r="AH79" s="11">
        <v>325800</v>
      </c>
      <c r="AI79" s="11">
        <v>290800</v>
      </c>
      <c r="AJ79" s="11">
        <v>240700</v>
      </c>
      <c r="AK79" s="11">
        <v>211600</v>
      </c>
      <c r="AL79" s="11">
        <v>187900</v>
      </c>
      <c r="AM79" s="11">
        <v>155700</v>
      </c>
      <c r="AN79" s="11">
        <v>105300</v>
      </c>
      <c r="AO79" s="11">
        <v>57200</v>
      </c>
      <c r="AP79" s="11">
        <v>31200</v>
      </c>
      <c r="AQ79" s="11">
        <v>5407000</v>
      </c>
      <c r="AS79" s="87">
        <v>1963</v>
      </c>
      <c r="AT79" s="11">
        <v>1154800</v>
      </c>
      <c r="AU79" s="11">
        <v>1078500</v>
      </c>
      <c r="AV79" s="11">
        <v>1029700</v>
      </c>
      <c r="AW79" s="11">
        <v>937600</v>
      </c>
      <c r="AX79" s="11">
        <v>735300</v>
      </c>
      <c r="AY79" s="11">
        <v>677600</v>
      </c>
      <c r="AZ79" s="11">
        <v>708200</v>
      </c>
      <c r="BA79" s="11">
        <v>766000</v>
      </c>
      <c r="BB79" s="11">
        <v>727200</v>
      </c>
      <c r="BC79" s="11">
        <v>656500</v>
      </c>
      <c r="BD79" s="11">
        <v>598400</v>
      </c>
      <c r="BE79" s="11">
        <v>494100</v>
      </c>
      <c r="BF79" s="11">
        <v>410000</v>
      </c>
      <c r="BG79" s="11">
        <v>339200</v>
      </c>
      <c r="BH79" s="11">
        <v>274800</v>
      </c>
      <c r="BI79" s="11">
        <v>179100</v>
      </c>
      <c r="BJ79" s="11">
        <v>91900</v>
      </c>
      <c r="BK79" s="11">
        <v>48000</v>
      </c>
      <c r="BL79" s="11">
        <v>10906900</v>
      </c>
      <c r="BN79" s="87">
        <v>1963</v>
      </c>
    </row>
    <row r="80" spans="2:66">
      <c r="B80" s="188" t="s">
        <v>213</v>
      </c>
      <c r="C80" s="87">
        <v>1964</v>
      </c>
      <c r="D80" s="11">
        <v>596600</v>
      </c>
      <c r="E80" s="11">
        <v>565100</v>
      </c>
      <c r="F80" s="11">
        <v>535900</v>
      </c>
      <c r="G80" s="11">
        <v>499300</v>
      </c>
      <c r="H80" s="11">
        <v>397500</v>
      </c>
      <c r="I80" s="11">
        <v>359700</v>
      </c>
      <c r="J80" s="11">
        <v>362500</v>
      </c>
      <c r="K80" s="11">
        <v>398300</v>
      </c>
      <c r="L80" s="11">
        <v>383800</v>
      </c>
      <c r="M80" s="11">
        <v>326500</v>
      </c>
      <c r="N80" s="11">
        <v>315400</v>
      </c>
      <c r="O80" s="11">
        <v>261400</v>
      </c>
      <c r="P80" s="11">
        <v>203500</v>
      </c>
      <c r="Q80" s="11">
        <v>153100</v>
      </c>
      <c r="R80" s="11">
        <v>117300</v>
      </c>
      <c r="S80" s="11">
        <v>76300</v>
      </c>
      <c r="T80" s="11">
        <v>36000</v>
      </c>
      <c r="U80" s="11">
        <v>17000</v>
      </c>
      <c r="V80" s="11">
        <v>5605200</v>
      </c>
      <c r="X80" s="87">
        <v>1964</v>
      </c>
      <c r="Y80" s="11">
        <v>567100</v>
      </c>
      <c r="Z80" s="11">
        <v>538500</v>
      </c>
      <c r="AA80" s="11">
        <v>513000</v>
      </c>
      <c r="AB80" s="11">
        <v>474100</v>
      </c>
      <c r="AC80" s="11">
        <v>376300</v>
      </c>
      <c r="AD80" s="11">
        <v>340100</v>
      </c>
      <c r="AE80" s="11">
        <v>334100</v>
      </c>
      <c r="AF80" s="11">
        <v>369400</v>
      </c>
      <c r="AG80" s="11">
        <v>367900</v>
      </c>
      <c r="AH80" s="11">
        <v>322600</v>
      </c>
      <c r="AI80" s="11">
        <v>302500</v>
      </c>
      <c r="AJ80" s="11">
        <v>249400</v>
      </c>
      <c r="AK80" s="11">
        <v>213000</v>
      </c>
      <c r="AL80" s="11">
        <v>188600</v>
      </c>
      <c r="AM80" s="11">
        <v>158300</v>
      </c>
      <c r="AN80" s="11">
        <v>109700</v>
      </c>
      <c r="AO80" s="11">
        <v>58700</v>
      </c>
      <c r="AP80" s="11">
        <v>33100</v>
      </c>
      <c r="AQ80" s="11">
        <v>5516400</v>
      </c>
      <c r="AS80" s="87">
        <v>1964</v>
      </c>
      <c r="AT80" s="11">
        <v>1163700</v>
      </c>
      <c r="AU80" s="11">
        <v>1103600</v>
      </c>
      <c r="AV80" s="11">
        <v>1048900</v>
      </c>
      <c r="AW80" s="11">
        <v>973400</v>
      </c>
      <c r="AX80" s="11">
        <v>773800</v>
      </c>
      <c r="AY80" s="11">
        <v>699800</v>
      </c>
      <c r="AZ80" s="11">
        <v>696600</v>
      </c>
      <c r="BA80" s="11">
        <v>767700</v>
      </c>
      <c r="BB80" s="11">
        <v>751700</v>
      </c>
      <c r="BC80" s="11">
        <v>649100</v>
      </c>
      <c r="BD80" s="11">
        <v>617900</v>
      </c>
      <c r="BE80" s="11">
        <v>510800</v>
      </c>
      <c r="BF80" s="11">
        <v>416500</v>
      </c>
      <c r="BG80" s="11">
        <v>341700</v>
      </c>
      <c r="BH80" s="11">
        <v>275600</v>
      </c>
      <c r="BI80" s="11">
        <v>186000</v>
      </c>
      <c r="BJ80" s="11">
        <v>94700</v>
      </c>
      <c r="BK80" s="11">
        <v>50100</v>
      </c>
      <c r="BL80" s="11">
        <v>11121600</v>
      </c>
      <c r="BN80" s="87">
        <v>1964</v>
      </c>
    </row>
    <row r="81" spans="2:66">
      <c r="B81" s="188" t="s">
        <v>213</v>
      </c>
      <c r="C81" s="87">
        <v>1965</v>
      </c>
      <c r="D81" s="11">
        <v>596900</v>
      </c>
      <c r="E81" s="11">
        <v>580000</v>
      </c>
      <c r="F81" s="11">
        <v>543700</v>
      </c>
      <c r="G81" s="11">
        <v>519900</v>
      </c>
      <c r="H81" s="11">
        <v>420000</v>
      </c>
      <c r="I81" s="11">
        <v>371500</v>
      </c>
      <c r="J81" s="11">
        <v>357400</v>
      </c>
      <c r="K81" s="11">
        <v>398200</v>
      </c>
      <c r="L81" s="11">
        <v>393100</v>
      </c>
      <c r="M81" s="11">
        <v>329000</v>
      </c>
      <c r="N81" s="11">
        <v>321500</v>
      </c>
      <c r="O81" s="11">
        <v>268800</v>
      </c>
      <c r="P81" s="11">
        <v>209000</v>
      </c>
      <c r="Q81" s="11">
        <v>157500</v>
      </c>
      <c r="R81" s="11">
        <v>115400</v>
      </c>
      <c r="S81" s="11">
        <v>78200</v>
      </c>
      <c r="T81" s="11">
        <v>37000</v>
      </c>
      <c r="U81" s="11">
        <v>17400</v>
      </c>
      <c r="V81" s="11">
        <v>5714500</v>
      </c>
      <c r="X81" s="87">
        <v>1965</v>
      </c>
      <c r="Y81" s="11">
        <v>567300</v>
      </c>
      <c r="Z81" s="11">
        <v>551500</v>
      </c>
      <c r="AA81" s="11">
        <v>520600</v>
      </c>
      <c r="AB81" s="11">
        <v>493100</v>
      </c>
      <c r="AC81" s="11">
        <v>397800</v>
      </c>
      <c r="AD81" s="11">
        <v>350200</v>
      </c>
      <c r="AE81" s="11">
        <v>332200</v>
      </c>
      <c r="AF81" s="11">
        <v>367200</v>
      </c>
      <c r="AG81" s="11">
        <v>376500</v>
      </c>
      <c r="AH81" s="11">
        <v>323600</v>
      </c>
      <c r="AI81" s="11">
        <v>313100</v>
      </c>
      <c r="AJ81" s="11">
        <v>257200</v>
      </c>
      <c r="AK81" s="11">
        <v>215300</v>
      </c>
      <c r="AL81" s="11">
        <v>191700</v>
      </c>
      <c r="AM81" s="11">
        <v>160000</v>
      </c>
      <c r="AN81" s="11">
        <v>113000</v>
      </c>
      <c r="AO81" s="11">
        <v>61100</v>
      </c>
      <c r="AP81" s="11">
        <v>35000</v>
      </c>
      <c r="AQ81" s="11">
        <v>5626400</v>
      </c>
      <c r="AS81" s="87">
        <v>1965</v>
      </c>
      <c r="AT81" s="11">
        <v>1164200</v>
      </c>
      <c r="AU81" s="11">
        <v>1131500</v>
      </c>
      <c r="AV81" s="11">
        <v>1064300</v>
      </c>
      <c r="AW81" s="11">
        <v>1013000</v>
      </c>
      <c r="AX81" s="11">
        <v>817800</v>
      </c>
      <c r="AY81" s="11">
        <v>721700</v>
      </c>
      <c r="AZ81" s="11">
        <v>689600</v>
      </c>
      <c r="BA81" s="11">
        <v>765400</v>
      </c>
      <c r="BB81" s="11">
        <v>769600</v>
      </c>
      <c r="BC81" s="11">
        <v>652600</v>
      </c>
      <c r="BD81" s="11">
        <v>634600</v>
      </c>
      <c r="BE81" s="11">
        <v>526000</v>
      </c>
      <c r="BF81" s="11">
        <v>424300</v>
      </c>
      <c r="BG81" s="11">
        <v>349200</v>
      </c>
      <c r="BH81" s="11">
        <v>275400</v>
      </c>
      <c r="BI81" s="11">
        <v>191200</v>
      </c>
      <c r="BJ81" s="11">
        <v>98100</v>
      </c>
      <c r="BK81" s="11">
        <v>52400</v>
      </c>
      <c r="BL81" s="11">
        <v>11340900</v>
      </c>
      <c r="BN81" s="87">
        <v>1965</v>
      </c>
    </row>
    <row r="82" spans="2:66">
      <c r="B82" s="188" t="s">
        <v>213</v>
      </c>
      <c r="C82" s="87">
        <v>1966</v>
      </c>
      <c r="D82" s="11">
        <v>594855</v>
      </c>
      <c r="E82" s="11">
        <v>599016</v>
      </c>
      <c r="F82" s="11">
        <v>557537</v>
      </c>
      <c r="G82" s="11">
        <v>540852</v>
      </c>
      <c r="H82" s="11">
        <v>440523</v>
      </c>
      <c r="I82" s="11">
        <v>384461</v>
      </c>
      <c r="J82" s="11">
        <v>357017</v>
      </c>
      <c r="K82" s="11">
        <v>397328</v>
      </c>
      <c r="L82" s="11">
        <v>397922</v>
      </c>
      <c r="M82" s="11">
        <v>342371</v>
      </c>
      <c r="N82" s="11">
        <v>324859</v>
      </c>
      <c r="O82" s="11">
        <v>276463</v>
      </c>
      <c r="P82" s="11">
        <v>215704</v>
      </c>
      <c r="Q82" s="11">
        <v>161719</v>
      </c>
      <c r="R82" s="11">
        <v>115282</v>
      </c>
      <c r="S82" s="11">
        <v>79313</v>
      </c>
      <c r="T82" s="11">
        <v>38455</v>
      </c>
      <c r="U82" s="11">
        <v>17911</v>
      </c>
      <c r="V82" s="11">
        <v>5841588</v>
      </c>
      <c r="X82" s="87">
        <v>1966</v>
      </c>
      <c r="Y82" s="11">
        <v>565398</v>
      </c>
      <c r="Z82" s="11">
        <v>570733</v>
      </c>
      <c r="AA82" s="11">
        <v>532171</v>
      </c>
      <c r="AB82" s="11">
        <v>514587</v>
      </c>
      <c r="AC82" s="11">
        <v>418636</v>
      </c>
      <c r="AD82" s="11">
        <v>362318</v>
      </c>
      <c r="AE82" s="11">
        <v>333185</v>
      </c>
      <c r="AF82" s="11">
        <v>367452</v>
      </c>
      <c r="AG82" s="11">
        <v>378504</v>
      </c>
      <c r="AH82" s="11">
        <v>335581</v>
      </c>
      <c r="AI82" s="11">
        <v>319574</v>
      </c>
      <c r="AJ82" s="11">
        <v>267208</v>
      </c>
      <c r="AK82" s="11">
        <v>218977</v>
      </c>
      <c r="AL82" s="11">
        <v>194178</v>
      </c>
      <c r="AM82" s="11">
        <v>162112</v>
      </c>
      <c r="AN82" s="11">
        <v>116602</v>
      </c>
      <c r="AO82" s="11">
        <v>63753</v>
      </c>
      <c r="AP82" s="11">
        <v>36941</v>
      </c>
      <c r="AQ82" s="11">
        <v>5757910</v>
      </c>
      <c r="AS82" s="87">
        <v>1966</v>
      </c>
      <c r="AT82" s="11">
        <v>1160253</v>
      </c>
      <c r="AU82" s="11">
        <v>1169749</v>
      </c>
      <c r="AV82" s="11">
        <v>1089708</v>
      </c>
      <c r="AW82" s="11">
        <v>1055439</v>
      </c>
      <c r="AX82" s="11">
        <v>859159</v>
      </c>
      <c r="AY82" s="11">
        <v>746779</v>
      </c>
      <c r="AZ82" s="11">
        <v>690202</v>
      </c>
      <c r="BA82" s="11">
        <v>764780</v>
      </c>
      <c r="BB82" s="11">
        <v>776426</v>
      </c>
      <c r="BC82" s="11">
        <v>677952</v>
      </c>
      <c r="BD82" s="11">
        <v>644433</v>
      </c>
      <c r="BE82" s="11">
        <v>543671</v>
      </c>
      <c r="BF82" s="11">
        <v>434681</v>
      </c>
      <c r="BG82" s="11">
        <v>355897</v>
      </c>
      <c r="BH82" s="11">
        <v>277394</v>
      </c>
      <c r="BI82" s="11">
        <v>195915</v>
      </c>
      <c r="BJ82" s="11">
        <v>102208</v>
      </c>
      <c r="BK82" s="11">
        <v>54852</v>
      </c>
      <c r="BL82" s="11">
        <v>11599498</v>
      </c>
      <c r="BN82" s="87">
        <v>1966</v>
      </c>
    </row>
    <row r="83" spans="2:66">
      <c r="B83" s="188" t="s">
        <v>213</v>
      </c>
      <c r="C83" s="87">
        <v>1967</v>
      </c>
      <c r="D83" s="11">
        <v>589820</v>
      </c>
      <c r="E83" s="11">
        <v>612820</v>
      </c>
      <c r="F83" s="11">
        <v>566997</v>
      </c>
      <c r="G83" s="11">
        <v>536574</v>
      </c>
      <c r="H83" s="11">
        <v>476000</v>
      </c>
      <c r="I83" s="11">
        <v>398982</v>
      </c>
      <c r="J83" s="11">
        <v>364189</v>
      </c>
      <c r="K83" s="11">
        <v>392725</v>
      </c>
      <c r="L83" s="11">
        <v>399542</v>
      </c>
      <c r="M83" s="11">
        <v>355114</v>
      </c>
      <c r="N83" s="11">
        <v>324351</v>
      </c>
      <c r="O83" s="11">
        <v>282405</v>
      </c>
      <c r="P83" s="11">
        <v>221961</v>
      </c>
      <c r="Q83" s="11">
        <v>165416</v>
      </c>
      <c r="R83" s="11">
        <v>114821</v>
      </c>
      <c r="S83" s="11">
        <v>79817</v>
      </c>
      <c r="T83" s="11">
        <v>39466</v>
      </c>
      <c r="U83" s="11">
        <v>18321</v>
      </c>
      <c r="V83" s="11">
        <v>5939321</v>
      </c>
      <c r="X83" s="87">
        <v>1967</v>
      </c>
      <c r="Y83" s="11">
        <v>559607</v>
      </c>
      <c r="Z83" s="11">
        <v>584692</v>
      </c>
      <c r="AA83" s="11">
        <v>541309</v>
      </c>
      <c r="AB83" s="11">
        <v>512654</v>
      </c>
      <c r="AC83" s="11">
        <v>453824</v>
      </c>
      <c r="AD83" s="11">
        <v>373977</v>
      </c>
      <c r="AE83" s="11">
        <v>342413</v>
      </c>
      <c r="AF83" s="11">
        <v>362950</v>
      </c>
      <c r="AG83" s="11">
        <v>378624</v>
      </c>
      <c r="AH83" s="11">
        <v>345736</v>
      </c>
      <c r="AI83" s="11">
        <v>321246</v>
      </c>
      <c r="AJ83" s="11">
        <v>276367</v>
      </c>
      <c r="AK83" s="11">
        <v>224595</v>
      </c>
      <c r="AL83" s="11">
        <v>195615</v>
      </c>
      <c r="AM83" s="11">
        <v>161740</v>
      </c>
      <c r="AN83" s="11">
        <v>119931</v>
      </c>
      <c r="AO83" s="11">
        <v>66503</v>
      </c>
      <c r="AP83" s="11">
        <v>37974</v>
      </c>
      <c r="AQ83" s="11">
        <v>5859757</v>
      </c>
      <c r="AS83" s="87">
        <v>1967</v>
      </c>
      <c r="AT83" s="11">
        <v>1149427</v>
      </c>
      <c r="AU83" s="11">
        <v>1197512</v>
      </c>
      <c r="AV83" s="11">
        <v>1108306</v>
      </c>
      <c r="AW83" s="11">
        <v>1049228</v>
      </c>
      <c r="AX83" s="11">
        <v>929824</v>
      </c>
      <c r="AY83" s="11">
        <v>772959</v>
      </c>
      <c r="AZ83" s="11">
        <v>706602</v>
      </c>
      <c r="BA83" s="11">
        <v>755675</v>
      </c>
      <c r="BB83" s="11">
        <v>778166</v>
      </c>
      <c r="BC83" s="11">
        <v>700850</v>
      </c>
      <c r="BD83" s="11">
        <v>645597</v>
      </c>
      <c r="BE83" s="11">
        <v>558772</v>
      </c>
      <c r="BF83" s="11">
        <v>446556</v>
      </c>
      <c r="BG83" s="11">
        <v>361031</v>
      </c>
      <c r="BH83" s="11">
        <v>276561</v>
      </c>
      <c r="BI83" s="11">
        <v>199748</v>
      </c>
      <c r="BJ83" s="11">
        <v>105969</v>
      </c>
      <c r="BK83" s="11">
        <v>56295</v>
      </c>
      <c r="BL83" s="11">
        <v>11799078</v>
      </c>
      <c r="BN83" s="87">
        <v>1967</v>
      </c>
    </row>
    <row r="84" spans="2:66">
      <c r="B84" s="188" t="s">
        <v>213</v>
      </c>
      <c r="C84" s="88">
        <v>1968</v>
      </c>
      <c r="D84" s="11">
        <v>587239</v>
      </c>
      <c r="E84" s="11">
        <v>622063</v>
      </c>
      <c r="F84" s="11">
        <v>576920</v>
      </c>
      <c r="G84" s="11">
        <v>544055</v>
      </c>
      <c r="H84" s="11">
        <v>507658</v>
      </c>
      <c r="I84" s="11">
        <v>412074</v>
      </c>
      <c r="J84" s="11">
        <v>372968</v>
      </c>
      <c r="K84" s="11">
        <v>385843</v>
      </c>
      <c r="L84" s="11">
        <v>403974</v>
      </c>
      <c r="M84" s="11">
        <v>369854</v>
      </c>
      <c r="N84" s="11">
        <v>320171</v>
      </c>
      <c r="O84" s="11">
        <v>288408</v>
      </c>
      <c r="P84" s="11">
        <v>228511</v>
      </c>
      <c r="Q84" s="11">
        <v>168880</v>
      </c>
      <c r="R84" s="11">
        <v>115766</v>
      </c>
      <c r="S84" s="11">
        <v>79327</v>
      </c>
      <c r="T84" s="11">
        <v>40994</v>
      </c>
      <c r="U84" s="11">
        <v>18530</v>
      </c>
      <c r="V84" s="11">
        <v>6043235</v>
      </c>
      <c r="X84" s="88">
        <v>1968</v>
      </c>
      <c r="Y84" s="11">
        <v>557493</v>
      </c>
      <c r="Z84" s="11">
        <v>592505</v>
      </c>
      <c r="AA84" s="11">
        <v>550198</v>
      </c>
      <c r="AB84" s="11">
        <v>521991</v>
      </c>
      <c r="AC84" s="11">
        <v>484170</v>
      </c>
      <c r="AD84" s="11">
        <v>385033</v>
      </c>
      <c r="AE84" s="11">
        <v>351603</v>
      </c>
      <c r="AF84" s="11">
        <v>358013</v>
      </c>
      <c r="AG84" s="11">
        <v>379173</v>
      </c>
      <c r="AH84" s="11">
        <v>358436</v>
      </c>
      <c r="AI84" s="11">
        <v>319526</v>
      </c>
      <c r="AJ84" s="11">
        <v>284215</v>
      </c>
      <c r="AK84" s="11">
        <v>232531</v>
      </c>
      <c r="AL84" s="11">
        <v>197226</v>
      </c>
      <c r="AM84" s="11">
        <v>162428</v>
      </c>
      <c r="AN84" s="11">
        <v>121224</v>
      </c>
      <c r="AO84" s="11">
        <v>70556</v>
      </c>
      <c r="AP84" s="11">
        <v>39079</v>
      </c>
      <c r="AQ84" s="11">
        <v>5965400</v>
      </c>
      <c r="AS84" s="88">
        <v>1968</v>
      </c>
      <c r="AT84" s="11">
        <v>1144732</v>
      </c>
      <c r="AU84" s="11">
        <v>1214568</v>
      </c>
      <c r="AV84" s="11">
        <v>1127118</v>
      </c>
      <c r="AW84" s="11">
        <v>1066046</v>
      </c>
      <c r="AX84" s="11">
        <v>991828</v>
      </c>
      <c r="AY84" s="11">
        <v>797107</v>
      </c>
      <c r="AZ84" s="11">
        <v>724571</v>
      </c>
      <c r="BA84" s="11">
        <v>743856</v>
      </c>
      <c r="BB84" s="11">
        <v>783147</v>
      </c>
      <c r="BC84" s="11">
        <v>728290</v>
      </c>
      <c r="BD84" s="11">
        <v>639697</v>
      </c>
      <c r="BE84" s="11">
        <v>572623</v>
      </c>
      <c r="BF84" s="11">
        <v>461042</v>
      </c>
      <c r="BG84" s="11">
        <v>366106</v>
      </c>
      <c r="BH84" s="11">
        <v>278194</v>
      </c>
      <c r="BI84" s="11">
        <v>200551</v>
      </c>
      <c r="BJ84" s="11">
        <v>111550</v>
      </c>
      <c r="BK84" s="11">
        <v>57609</v>
      </c>
      <c r="BL84" s="11">
        <v>12008635</v>
      </c>
      <c r="BN84" s="88">
        <v>1968</v>
      </c>
    </row>
    <row r="85" spans="2:66">
      <c r="B85" s="188" t="s">
        <v>213</v>
      </c>
      <c r="C85" s="88">
        <v>1969</v>
      </c>
      <c r="D85" s="11">
        <v>594860</v>
      </c>
      <c r="E85" s="11">
        <v>629400</v>
      </c>
      <c r="F85" s="11">
        <v>592627</v>
      </c>
      <c r="G85" s="11">
        <v>553843</v>
      </c>
      <c r="H85" s="11">
        <v>530206</v>
      </c>
      <c r="I85" s="11">
        <v>434921</v>
      </c>
      <c r="J85" s="11">
        <v>385990</v>
      </c>
      <c r="K85" s="11">
        <v>381489</v>
      </c>
      <c r="L85" s="11">
        <v>408651</v>
      </c>
      <c r="M85" s="11">
        <v>384012</v>
      </c>
      <c r="N85" s="11">
        <v>315748</v>
      </c>
      <c r="O85" s="11">
        <v>294671</v>
      </c>
      <c r="P85" s="11">
        <v>234474</v>
      </c>
      <c r="Q85" s="11">
        <v>174369</v>
      </c>
      <c r="R85" s="11">
        <v>116303</v>
      </c>
      <c r="S85" s="11">
        <v>77512</v>
      </c>
      <c r="T85" s="11">
        <v>42216</v>
      </c>
      <c r="U85" s="11">
        <v>18899</v>
      </c>
      <c r="V85" s="11">
        <v>6170191</v>
      </c>
      <c r="X85" s="88">
        <v>1969</v>
      </c>
      <c r="Y85" s="11">
        <v>566749</v>
      </c>
      <c r="Z85" s="11">
        <v>597796</v>
      </c>
      <c r="AA85" s="11">
        <v>565128</v>
      </c>
      <c r="AB85" s="11">
        <v>532612</v>
      </c>
      <c r="AC85" s="11">
        <v>504953</v>
      </c>
      <c r="AD85" s="11">
        <v>405396</v>
      </c>
      <c r="AE85" s="11">
        <v>365509</v>
      </c>
      <c r="AF85" s="11">
        <v>355034</v>
      </c>
      <c r="AG85" s="11">
        <v>381345</v>
      </c>
      <c r="AH85" s="11">
        <v>369789</v>
      </c>
      <c r="AI85" s="11">
        <v>315952</v>
      </c>
      <c r="AJ85" s="11">
        <v>293774</v>
      </c>
      <c r="AK85" s="11">
        <v>241391</v>
      </c>
      <c r="AL85" s="11">
        <v>199742</v>
      </c>
      <c r="AM85" s="11">
        <v>161891</v>
      </c>
      <c r="AN85" s="11">
        <v>121955</v>
      </c>
      <c r="AO85" s="11">
        <v>73134</v>
      </c>
      <c r="AP85" s="11">
        <v>40673</v>
      </c>
      <c r="AQ85" s="11">
        <v>6092823</v>
      </c>
      <c r="AS85" s="88">
        <v>1969</v>
      </c>
      <c r="AT85" s="11">
        <v>1161609</v>
      </c>
      <c r="AU85" s="11">
        <v>1227196</v>
      </c>
      <c r="AV85" s="11">
        <v>1157755</v>
      </c>
      <c r="AW85" s="11">
        <v>1086455</v>
      </c>
      <c r="AX85" s="11">
        <v>1035159</v>
      </c>
      <c r="AY85" s="11">
        <v>840317</v>
      </c>
      <c r="AZ85" s="11">
        <v>751499</v>
      </c>
      <c r="BA85" s="11">
        <v>736523</v>
      </c>
      <c r="BB85" s="11">
        <v>789996</v>
      </c>
      <c r="BC85" s="11">
        <v>753801</v>
      </c>
      <c r="BD85" s="11">
        <v>631700</v>
      </c>
      <c r="BE85" s="11">
        <v>588445</v>
      </c>
      <c r="BF85" s="11">
        <v>475865</v>
      </c>
      <c r="BG85" s="11">
        <v>374111</v>
      </c>
      <c r="BH85" s="11">
        <v>278194</v>
      </c>
      <c r="BI85" s="11">
        <v>199467</v>
      </c>
      <c r="BJ85" s="11">
        <v>115350</v>
      </c>
      <c r="BK85" s="11">
        <v>59572</v>
      </c>
      <c r="BL85" s="11">
        <v>12263014</v>
      </c>
      <c r="BN85" s="88">
        <v>1969</v>
      </c>
    </row>
    <row r="86" spans="2:66">
      <c r="B86" s="188" t="s">
        <v>213</v>
      </c>
      <c r="C86" s="88">
        <v>1970</v>
      </c>
      <c r="D86" s="11">
        <v>607683</v>
      </c>
      <c r="E86" s="11">
        <v>630370</v>
      </c>
      <c r="F86" s="11">
        <v>609712</v>
      </c>
      <c r="G86" s="11">
        <v>561414</v>
      </c>
      <c r="H86" s="11">
        <v>551401</v>
      </c>
      <c r="I86" s="11">
        <v>458477</v>
      </c>
      <c r="J86" s="11">
        <v>399791</v>
      </c>
      <c r="K86" s="11">
        <v>378119</v>
      </c>
      <c r="L86" s="11">
        <v>408550</v>
      </c>
      <c r="M86" s="11">
        <v>392790</v>
      </c>
      <c r="N86" s="11">
        <v>318191</v>
      </c>
      <c r="O86" s="11">
        <v>299879</v>
      </c>
      <c r="P86" s="11">
        <v>238908</v>
      </c>
      <c r="Q86" s="11">
        <v>178294</v>
      </c>
      <c r="R86" s="11">
        <v>119192</v>
      </c>
      <c r="S86" s="11">
        <v>76651</v>
      </c>
      <c r="T86" s="11">
        <v>42605</v>
      </c>
      <c r="U86" s="11">
        <v>19950</v>
      </c>
      <c r="V86" s="11">
        <v>6291977</v>
      </c>
      <c r="X86" s="88">
        <v>1970</v>
      </c>
      <c r="Y86" s="11">
        <v>579856</v>
      </c>
      <c r="Z86" s="11">
        <v>598555</v>
      </c>
      <c r="AA86" s="11">
        <v>579450</v>
      </c>
      <c r="AB86" s="11">
        <v>540941</v>
      </c>
      <c r="AC86" s="11">
        <v>524242</v>
      </c>
      <c r="AD86" s="11">
        <v>429257</v>
      </c>
      <c r="AE86" s="11">
        <v>377635</v>
      </c>
      <c r="AF86" s="11">
        <v>355134</v>
      </c>
      <c r="AG86" s="11">
        <v>378965</v>
      </c>
      <c r="AH86" s="11">
        <v>378333</v>
      </c>
      <c r="AI86" s="11">
        <v>317453</v>
      </c>
      <c r="AJ86" s="11">
        <v>299938</v>
      </c>
      <c r="AK86" s="11">
        <v>248557</v>
      </c>
      <c r="AL86" s="11">
        <v>202003</v>
      </c>
      <c r="AM86" s="11">
        <v>164061</v>
      </c>
      <c r="AN86" s="11">
        <v>122749</v>
      </c>
      <c r="AO86" s="11">
        <v>74994</v>
      </c>
      <c r="AP86" s="11">
        <v>43249</v>
      </c>
      <c r="AQ86" s="11">
        <v>6215372</v>
      </c>
      <c r="AS86" s="88">
        <v>1970</v>
      </c>
      <c r="AT86" s="11">
        <v>1187539</v>
      </c>
      <c r="AU86" s="11">
        <v>1228925</v>
      </c>
      <c r="AV86" s="11">
        <v>1189162</v>
      </c>
      <c r="AW86" s="11">
        <v>1102355</v>
      </c>
      <c r="AX86" s="11">
        <v>1075643</v>
      </c>
      <c r="AY86" s="11">
        <v>887734</v>
      </c>
      <c r="AZ86" s="11">
        <v>777426</v>
      </c>
      <c r="BA86" s="11">
        <v>733253</v>
      </c>
      <c r="BB86" s="11">
        <v>787515</v>
      </c>
      <c r="BC86" s="11">
        <v>771123</v>
      </c>
      <c r="BD86" s="11">
        <v>635644</v>
      </c>
      <c r="BE86" s="11">
        <v>599817</v>
      </c>
      <c r="BF86" s="11">
        <v>487465</v>
      </c>
      <c r="BG86" s="11">
        <v>380297</v>
      </c>
      <c r="BH86" s="11">
        <v>283253</v>
      </c>
      <c r="BI86" s="11">
        <v>199400</v>
      </c>
      <c r="BJ86" s="11">
        <v>117599</v>
      </c>
      <c r="BK86" s="11">
        <v>63199</v>
      </c>
      <c r="BL86" s="11">
        <v>12507349</v>
      </c>
      <c r="BN86" s="88">
        <v>1970</v>
      </c>
    </row>
    <row r="87" spans="2:66">
      <c r="B87" s="188" t="s">
        <v>213</v>
      </c>
      <c r="C87" s="88">
        <v>1971</v>
      </c>
      <c r="D87" s="11">
        <v>638941</v>
      </c>
      <c r="E87" s="11">
        <v>638899</v>
      </c>
      <c r="F87" s="11">
        <v>640774</v>
      </c>
      <c r="G87" s="11">
        <v>577771</v>
      </c>
      <c r="H87" s="11">
        <v>581547</v>
      </c>
      <c r="I87" s="11">
        <v>497534</v>
      </c>
      <c r="J87" s="11">
        <v>425822</v>
      </c>
      <c r="K87" s="11">
        <v>388710</v>
      </c>
      <c r="L87" s="11">
        <v>415976</v>
      </c>
      <c r="M87" s="11">
        <v>407574</v>
      </c>
      <c r="N87" s="11">
        <v>339272</v>
      </c>
      <c r="O87" s="11">
        <v>306569</v>
      </c>
      <c r="P87" s="11">
        <v>249170</v>
      </c>
      <c r="Q87" s="11">
        <v>189631</v>
      </c>
      <c r="R87" s="11">
        <v>127045</v>
      </c>
      <c r="S87" s="11">
        <v>77825</v>
      </c>
      <c r="T87" s="11">
        <v>43819</v>
      </c>
      <c r="U87" s="11">
        <v>21057</v>
      </c>
      <c r="V87" s="11">
        <v>6567936</v>
      </c>
      <c r="X87" s="88">
        <v>1971</v>
      </c>
      <c r="Y87" s="11">
        <v>610824</v>
      </c>
      <c r="Z87" s="11">
        <v>607537</v>
      </c>
      <c r="AA87" s="11">
        <v>610302</v>
      </c>
      <c r="AB87" s="11">
        <v>558525</v>
      </c>
      <c r="AC87" s="11">
        <v>559060</v>
      </c>
      <c r="AD87" s="11">
        <v>464860</v>
      </c>
      <c r="AE87" s="11">
        <v>398147</v>
      </c>
      <c r="AF87" s="11">
        <v>366150</v>
      </c>
      <c r="AG87" s="11">
        <v>387450</v>
      </c>
      <c r="AH87" s="11">
        <v>390270</v>
      </c>
      <c r="AI87" s="11">
        <v>338238</v>
      </c>
      <c r="AJ87" s="11">
        <v>309927</v>
      </c>
      <c r="AK87" s="11">
        <v>267043</v>
      </c>
      <c r="AL87" s="11">
        <v>209400</v>
      </c>
      <c r="AM87" s="11">
        <v>171941</v>
      </c>
      <c r="AN87" s="11">
        <v>125712</v>
      </c>
      <c r="AO87" s="11">
        <v>78070</v>
      </c>
      <c r="AP87" s="11">
        <v>45873</v>
      </c>
      <c r="AQ87" s="11">
        <v>6499329</v>
      </c>
      <c r="AS87" s="88">
        <v>1971</v>
      </c>
      <c r="AT87" s="11">
        <v>1249765</v>
      </c>
      <c r="AU87" s="11">
        <v>1246436</v>
      </c>
      <c r="AV87" s="11">
        <v>1251076</v>
      </c>
      <c r="AW87" s="11">
        <v>1136296</v>
      </c>
      <c r="AX87" s="11">
        <v>1140607</v>
      </c>
      <c r="AY87" s="11">
        <v>962394</v>
      </c>
      <c r="AZ87" s="11">
        <v>823969</v>
      </c>
      <c r="BA87" s="11">
        <v>754860</v>
      </c>
      <c r="BB87" s="11">
        <v>803426</v>
      </c>
      <c r="BC87" s="11">
        <v>797844</v>
      </c>
      <c r="BD87" s="11">
        <v>677510</v>
      </c>
      <c r="BE87" s="11">
        <v>616496</v>
      </c>
      <c r="BF87" s="11">
        <v>516213</v>
      </c>
      <c r="BG87" s="11">
        <v>399031</v>
      </c>
      <c r="BH87" s="11">
        <v>298986</v>
      </c>
      <c r="BI87" s="11">
        <v>203537</v>
      </c>
      <c r="BJ87" s="11">
        <v>121889</v>
      </c>
      <c r="BK87" s="11">
        <v>66930</v>
      </c>
      <c r="BL87" s="11">
        <v>13067265</v>
      </c>
      <c r="BN87" s="88">
        <v>1971</v>
      </c>
    </row>
    <row r="88" spans="2:66">
      <c r="B88" s="188" t="s">
        <v>213</v>
      </c>
      <c r="C88" s="88">
        <v>1972</v>
      </c>
      <c r="D88" s="11">
        <v>654921</v>
      </c>
      <c r="E88" s="11">
        <v>633295</v>
      </c>
      <c r="F88" s="11">
        <v>653476</v>
      </c>
      <c r="G88" s="11">
        <v>592220</v>
      </c>
      <c r="H88" s="11">
        <v>574808</v>
      </c>
      <c r="I88" s="11">
        <v>533346</v>
      </c>
      <c r="J88" s="11">
        <v>440524</v>
      </c>
      <c r="K88" s="11">
        <v>393207</v>
      </c>
      <c r="L88" s="11">
        <v>412940</v>
      </c>
      <c r="M88" s="11">
        <v>407807</v>
      </c>
      <c r="N88" s="11">
        <v>352586</v>
      </c>
      <c r="O88" s="11">
        <v>308810</v>
      </c>
      <c r="P88" s="11">
        <v>256685</v>
      </c>
      <c r="Q88" s="11">
        <v>194952</v>
      </c>
      <c r="R88" s="11">
        <v>131875</v>
      </c>
      <c r="S88" s="11">
        <v>77656</v>
      </c>
      <c r="T88" s="11">
        <v>44405</v>
      </c>
      <c r="U88" s="11">
        <v>21640</v>
      </c>
      <c r="V88" s="11">
        <v>6685153</v>
      </c>
      <c r="X88" s="88">
        <v>1972</v>
      </c>
      <c r="Y88" s="11">
        <v>627605</v>
      </c>
      <c r="Z88" s="11">
        <v>601061</v>
      </c>
      <c r="AA88" s="11">
        <v>622372</v>
      </c>
      <c r="AB88" s="11">
        <v>571573</v>
      </c>
      <c r="AC88" s="11">
        <v>553696</v>
      </c>
      <c r="AD88" s="11">
        <v>500789</v>
      </c>
      <c r="AE88" s="11">
        <v>410822</v>
      </c>
      <c r="AF88" s="11">
        <v>371534</v>
      </c>
      <c r="AG88" s="11">
        <v>383373</v>
      </c>
      <c r="AH88" s="11">
        <v>389323</v>
      </c>
      <c r="AI88" s="11">
        <v>349479</v>
      </c>
      <c r="AJ88" s="11">
        <v>314921</v>
      </c>
      <c r="AK88" s="11">
        <v>274185</v>
      </c>
      <c r="AL88" s="11">
        <v>217010</v>
      </c>
      <c r="AM88" s="11">
        <v>174637</v>
      </c>
      <c r="AN88" s="11">
        <v>127629</v>
      </c>
      <c r="AO88" s="11">
        <v>80358</v>
      </c>
      <c r="AP88" s="11">
        <v>48144</v>
      </c>
      <c r="AQ88" s="11">
        <v>6618511</v>
      </c>
      <c r="AS88" s="88">
        <v>1972</v>
      </c>
      <c r="AT88" s="11">
        <v>1282526</v>
      </c>
      <c r="AU88" s="11">
        <v>1234356</v>
      </c>
      <c r="AV88" s="11">
        <v>1275848</v>
      </c>
      <c r="AW88" s="11">
        <v>1163793</v>
      </c>
      <c r="AX88" s="11">
        <v>1128504</v>
      </c>
      <c r="AY88" s="11">
        <v>1034135</v>
      </c>
      <c r="AZ88" s="11">
        <v>851346</v>
      </c>
      <c r="BA88" s="11">
        <v>764741</v>
      </c>
      <c r="BB88" s="11">
        <v>796313</v>
      </c>
      <c r="BC88" s="11">
        <v>797130</v>
      </c>
      <c r="BD88" s="11">
        <v>702065</v>
      </c>
      <c r="BE88" s="11">
        <v>623731</v>
      </c>
      <c r="BF88" s="11">
        <v>530870</v>
      </c>
      <c r="BG88" s="11">
        <v>411962</v>
      </c>
      <c r="BH88" s="11">
        <v>306512</v>
      </c>
      <c r="BI88" s="11">
        <v>205285</v>
      </c>
      <c r="BJ88" s="11">
        <v>124763</v>
      </c>
      <c r="BK88" s="11">
        <v>69784</v>
      </c>
      <c r="BL88" s="11">
        <v>13303664</v>
      </c>
      <c r="BN88" s="88">
        <v>1972</v>
      </c>
    </row>
    <row r="89" spans="2:66">
      <c r="B89" s="188" t="s">
        <v>213</v>
      </c>
      <c r="C89" s="88">
        <v>1973</v>
      </c>
      <c r="D89" s="11">
        <v>662176</v>
      </c>
      <c r="E89" s="11">
        <v>628365</v>
      </c>
      <c r="F89" s="11">
        <v>662126</v>
      </c>
      <c r="G89" s="11">
        <v>602939</v>
      </c>
      <c r="H89" s="11">
        <v>578908</v>
      </c>
      <c r="I89" s="11">
        <v>559262</v>
      </c>
      <c r="J89" s="11">
        <v>451880</v>
      </c>
      <c r="K89" s="11">
        <v>400111</v>
      </c>
      <c r="L89" s="11">
        <v>403657</v>
      </c>
      <c r="M89" s="11">
        <v>412379</v>
      </c>
      <c r="N89" s="11">
        <v>366605</v>
      </c>
      <c r="O89" s="11">
        <v>307581</v>
      </c>
      <c r="P89" s="11">
        <v>264392</v>
      </c>
      <c r="Q89" s="11">
        <v>200562</v>
      </c>
      <c r="R89" s="11">
        <v>136972</v>
      </c>
      <c r="S89" s="11">
        <v>77716</v>
      </c>
      <c r="T89" s="11">
        <v>44705</v>
      </c>
      <c r="U89" s="11">
        <v>22512</v>
      </c>
      <c r="V89" s="11">
        <v>6782848</v>
      </c>
      <c r="X89" s="88">
        <v>1973</v>
      </c>
      <c r="Y89" s="11">
        <v>634779</v>
      </c>
      <c r="Z89" s="11">
        <v>596552</v>
      </c>
      <c r="AA89" s="11">
        <v>628762</v>
      </c>
      <c r="AB89" s="11">
        <v>581547</v>
      </c>
      <c r="AC89" s="11">
        <v>559363</v>
      </c>
      <c r="AD89" s="11">
        <v>528433</v>
      </c>
      <c r="AE89" s="11">
        <v>421255</v>
      </c>
      <c r="AF89" s="11">
        <v>378963</v>
      </c>
      <c r="AG89" s="11">
        <v>375770</v>
      </c>
      <c r="AH89" s="11">
        <v>390083</v>
      </c>
      <c r="AI89" s="11">
        <v>361632</v>
      </c>
      <c r="AJ89" s="11">
        <v>316348</v>
      </c>
      <c r="AK89" s="11">
        <v>281982</v>
      </c>
      <c r="AL89" s="11">
        <v>225532</v>
      </c>
      <c r="AM89" s="11">
        <v>178606</v>
      </c>
      <c r="AN89" s="11">
        <v>128415</v>
      </c>
      <c r="AO89" s="11">
        <v>83105</v>
      </c>
      <c r="AP89" s="11">
        <v>50563</v>
      </c>
      <c r="AQ89" s="11">
        <v>6721690</v>
      </c>
      <c r="AS89" s="88">
        <v>1973</v>
      </c>
      <c r="AT89" s="11">
        <v>1296955</v>
      </c>
      <c r="AU89" s="11">
        <v>1224917</v>
      </c>
      <c r="AV89" s="11">
        <v>1290888</v>
      </c>
      <c r="AW89" s="11">
        <v>1184486</v>
      </c>
      <c r="AX89" s="11">
        <v>1138271</v>
      </c>
      <c r="AY89" s="11">
        <v>1087695</v>
      </c>
      <c r="AZ89" s="11">
        <v>873135</v>
      </c>
      <c r="BA89" s="11">
        <v>779074</v>
      </c>
      <c r="BB89" s="11">
        <v>779427</v>
      </c>
      <c r="BC89" s="11">
        <v>802462</v>
      </c>
      <c r="BD89" s="11">
        <v>728237</v>
      </c>
      <c r="BE89" s="11">
        <v>623929</v>
      </c>
      <c r="BF89" s="11">
        <v>546374</v>
      </c>
      <c r="BG89" s="11">
        <v>426094</v>
      </c>
      <c r="BH89" s="11">
        <v>315578</v>
      </c>
      <c r="BI89" s="11">
        <v>206131</v>
      </c>
      <c r="BJ89" s="11">
        <v>127810</v>
      </c>
      <c r="BK89" s="11">
        <v>73075</v>
      </c>
      <c r="BL89" s="11">
        <v>13504538</v>
      </c>
      <c r="BN89" s="88">
        <v>1973</v>
      </c>
    </row>
    <row r="90" spans="2:66">
      <c r="B90" s="188" t="s">
        <v>213</v>
      </c>
      <c r="C90" s="88">
        <v>1974</v>
      </c>
      <c r="D90" s="11">
        <v>661361</v>
      </c>
      <c r="E90" s="11">
        <v>631173</v>
      </c>
      <c r="F90" s="11">
        <v>667319</v>
      </c>
      <c r="G90" s="11">
        <v>617791</v>
      </c>
      <c r="H90" s="11">
        <v>586945</v>
      </c>
      <c r="I90" s="11">
        <v>577081</v>
      </c>
      <c r="J90" s="11">
        <v>470295</v>
      </c>
      <c r="K90" s="11">
        <v>411652</v>
      </c>
      <c r="L90" s="11">
        <v>396289</v>
      </c>
      <c r="M90" s="11">
        <v>414312</v>
      </c>
      <c r="N90" s="11">
        <v>381987</v>
      </c>
      <c r="O90" s="11">
        <v>304547</v>
      </c>
      <c r="P90" s="11">
        <v>272869</v>
      </c>
      <c r="Q90" s="11">
        <v>206066</v>
      </c>
      <c r="R90" s="11">
        <v>143114</v>
      </c>
      <c r="S90" s="11">
        <v>78887</v>
      </c>
      <c r="T90" s="11">
        <v>44677</v>
      </c>
      <c r="U90" s="11">
        <v>23303</v>
      </c>
      <c r="V90" s="11">
        <v>6889668</v>
      </c>
      <c r="X90" s="88">
        <v>1974</v>
      </c>
      <c r="Y90" s="11">
        <v>632863</v>
      </c>
      <c r="Z90" s="11">
        <v>600241</v>
      </c>
      <c r="AA90" s="11">
        <v>631303</v>
      </c>
      <c r="AB90" s="11">
        <v>594880</v>
      </c>
      <c r="AC90" s="11">
        <v>569744</v>
      </c>
      <c r="AD90" s="11">
        <v>547798</v>
      </c>
      <c r="AE90" s="11">
        <v>440137</v>
      </c>
      <c r="AF90" s="11">
        <v>390065</v>
      </c>
      <c r="AG90" s="11">
        <v>370027</v>
      </c>
      <c r="AH90" s="11">
        <v>389440</v>
      </c>
      <c r="AI90" s="11">
        <v>374285</v>
      </c>
      <c r="AJ90" s="11">
        <v>314623</v>
      </c>
      <c r="AK90" s="11">
        <v>292386</v>
      </c>
      <c r="AL90" s="11">
        <v>232859</v>
      </c>
      <c r="AM90" s="11">
        <v>184211</v>
      </c>
      <c r="AN90" s="11">
        <v>129405</v>
      </c>
      <c r="AO90" s="11">
        <v>85397</v>
      </c>
      <c r="AP90" s="11">
        <v>53239</v>
      </c>
      <c r="AQ90" s="11">
        <v>6832903</v>
      </c>
      <c r="AS90" s="88">
        <v>1974</v>
      </c>
      <c r="AT90" s="11">
        <v>1294224</v>
      </c>
      <c r="AU90" s="11">
        <v>1231414</v>
      </c>
      <c r="AV90" s="11">
        <v>1298622</v>
      </c>
      <c r="AW90" s="11">
        <v>1212671</v>
      </c>
      <c r="AX90" s="11">
        <v>1156689</v>
      </c>
      <c r="AY90" s="11">
        <v>1124879</v>
      </c>
      <c r="AZ90" s="11">
        <v>910432</v>
      </c>
      <c r="BA90" s="11">
        <v>801717</v>
      </c>
      <c r="BB90" s="11">
        <v>766316</v>
      </c>
      <c r="BC90" s="11">
        <v>803752</v>
      </c>
      <c r="BD90" s="11">
        <v>756272</v>
      </c>
      <c r="BE90" s="11">
        <v>619170</v>
      </c>
      <c r="BF90" s="11">
        <v>565255</v>
      </c>
      <c r="BG90" s="11">
        <v>438925</v>
      </c>
      <c r="BH90" s="11">
        <v>327325</v>
      </c>
      <c r="BI90" s="11">
        <v>208292</v>
      </c>
      <c r="BJ90" s="11">
        <v>130074</v>
      </c>
      <c r="BK90" s="11">
        <v>76542</v>
      </c>
      <c r="BL90" s="11">
        <v>13722571</v>
      </c>
      <c r="BN90" s="88">
        <v>1974</v>
      </c>
    </row>
    <row r="91" spans="2:66">
      <c r="B91" s="188" t="s">
        <v>213</v>
      </c>
      <c r="C91" s="88">
        <v>1975</v>
      </c>
      <c r="D91" s="11">
        <v>654556</v>
      </c>
      <c r="E91" s="11">
        <v>639744</v>
      </c>
      <c r="F91" s="11">
        <v>664094</v>
      </c>
      <c r="G91" s="11">
        <v>629462</v>
      </c>
      <c r="H91" s="11">
        <v>588423</v>
      </c>
      <c r="I91" s="11">
        <v>591783</v>
      </c>
      <c r="J91" s="11">
        <v>486844</v>
      </c>
      <c r="K91" s="11">
        <v>424988</v>
      </c>
      <c r="L91" s="11">
        <v>388606</v>
      </c>
      <c r="M91" s="11">
        <v>415784</v>
      </c>
      <c r="N91" s="11">
        <v>387405</v>
      </c>
      <c r="O91" s="11">
        <v>309767</v>
      </c>
      <c r="P91" s="11">
        <v>279030</v>
      </c>
      <c r="Q91" s="11">
        <v>211570</v>
      </c>
      <c r="R91" s="11">
        <v>145386</v>
      </c>
      <c r="S91" s="11">
        <v>83760</v>
      </c>
      <c r="T91" s="11">
        <v>44053</v>
      </c>
      <c r="U91" s="11">
        <v>23926</v>
      </c>
      <c r="V91" s="11">
        <v>6969181</v>
      </c>
      <c r="X91" s="88">
        <v>1975</v>
      </c>
      <c r="Y91" s="11">
        <v>626040</v>
      </c>
      <c r="Z91" s="11">
        <v>608428</v>
      </c>
      <c r="AA91" s="11">
        <v>626762</v>
      </c>
      <c r="AB91" s="11">
        <v>604248</v>
      </c>
      <c r="AC91" s="11">
        <v>576429</v>
      </c>
      <c r="AD91" s="11">
        <v>567739</v>
      </c>
      <c r="AE91" s="11">
        <v>457097</v>
      </c>
      <c r="AF91" s="11">
        <v>402490</v>
      </c>
      <c r="AG91" s="11">
        <v>364748</v>
      </c>
      <c r="AH91" s="11">
        <v>388297</v>
      </c>
      <c r="AI91" s="11">
        <v>378818</v>
      </c>
      <c r="AJ91" s="11">
        <v>319957</v>
      </c>
      <c r="AK91" s="11">
        <v>299888</v>
      </c>
      <c r="AL91" s="11">
        <v>239784</v>
      </c>
      <c r="AM91" s="11">
        <v>184724</v>
      </c>
      <c r="AN91" s="11">
        <v>135950</v>
      </c>
      <c r="AO91" s="11">
        <v>86475</v>
      </c>
      <c r="AP91" s="11">
        <v>55940</v>
      </c>
      <c r="AQ91" s="11">
        <v>6923814</v>
      </c>
      <c r="AS91" s="88">
        <v>1975</v>
      </c>
      <c r="AT91" s="11">
        <v>1280596</v>
      </c>
      <c r="AU91" s="11">
        <v>1248172</v>
      </c>
      <c r="AV91" s="11">
        <v>1290856</v>
      </c>
      <c r="AW91" s="11">
        <v>1233710</v>
      </c>
      <c r="AX91" s="11">
        <v>1164852</v>
      </c>
      <c r="AY91" s="11">
        <v>1159522</v>
      </c>
      <c r="AZ91" s="11">
        <v>943941</v>
      </c>
      <c r="BA91" s="11">
        <v>827478</v>
      </c>
      <c r="BB91" s="11">
        <v>753354</v>
      </c>
      <c r="BC91" s="11">
        <v>804081</v>
      </c>
      <c r="BD91" s="11">
        <v>766223</v>
      </c>
      <c r="BE91" s="11">
        <v>629724</v>
      </c>
      <c r="BF91" s="11">
        <v>578918</v>
      </c>
      <c r="BG91" s="11">
        <v>451354</v>
      </c>
      <c r="BH91" s="11">
        <v>330110</v>
      </c>
      <c r="BI91" s="11">
        <v>219710</v>
      </c>
      <c r="BJ91" s="11">
        <v>130528</v>
      </c>
      <c r="BK91" s="11">
        <v>79866</v>
      </c>
      <c r="BL91" s="11">
        <v>13892995</v>
      </c>
      <c r="BN91" s="88">
        <v>1975</v>
      </c>
    </row>
    <row r="92" spans="2:66">
      <c r="B92" s="188" t="s">
        <v>213</v>
      </c>
      <c r="C92" s="88">
        <v>1976</v>
      </c>
      <c r="D92" s="11">
        <v>632298</v>
      </c>
      <c r="E92" s="11">
        <v>655996</v>
      </c>
      <c r="F92" s="11">
        <v>652288</v>
      </c>
      <c r="G92" s="11">
        <v>643699</v>
      </c>
      <c r="H92" s="11">
        <v>592784</v>
      </c>
      <c r="I92" s="11">
        <v>599550</v>
      </c>
      <c r="J92" s="11">
        <v>502792</v>
      </c>
      <c r="K92" s="11">
        <v>433617</v>
      </c>
      <c r="L92" s="11">
        <v>385744</v>
      </c>
      <c r="M92" s="11">
        <v>411312</v>
      </c>
      <c r="N92" s="11">
        <v>393500</v>
      </c>
      <c r="O92" s="11">
        <v>321856</v>
      </c>
      <c r="P92" s="11">
        <v>281141</v>
      </c>
      <c r="Q92" s="11">
        <v>218207</v>
      </c>
      <c r="R92" s="11">
        <v>149580</v>
      </c>
      <c r="S92" s="11">
        <v>88772</v>
      </c>
      <c r="T92" s="11">
        <v>43985</v>
      </c>
      <c r="U92" s="11">
        <v>24913</v>
      </c>
      <c r="V92" s="11">
        <v>7032034</v>
      </c>
      <c r="X92" s="88">
        <v>1976</v>
      </c>
      <c r="Y92" s="11">
        <v>605593</v>
      </c>
      <c r="Z92" s="11">
        <v>625093</v>
      </c>
      <c r="AA92" s="11">
        <v>615827</v>
      </c>
      <c r="AB92" s="11">
        <v>617078</v>
      </c>
      <c r="AC92" s="11">
        <v>580574</v>
      </c>
      <c r="AD92" s="11">
        <v>583738</v>
      </c>
      <c r="AE92" s="11">
        <v>472595</v>
      </c>
      <c r="AF92" s="11">
        <v>409597</v>
      </c>
      <c r="AG92" s="11">
        <v>363594</v>
      </c>
      <c r="AH92" s="11">
        <v>384193</v>
      </c>
      <c r="AI92" s="11">
        <v>382944</v>
      </c>
      <c r="AJ92" s="11">
        <v>328312</v>
      </c>
      <c r="AK92" s="11">
        <v>304541</v>
      </c>
      <c r="AL92" s="11">
        <v>247930</v>
      </c>
      <c r="AM92" s="11">
        <v>188866</v>
      </c>
      <c r="AN92" s="11">
        <v>141525</v>
      </c>
      <c r="AO92" s="11">
        <v>89363</v>
      </c>
      <c r="AP92" s="11">
        <v>59686</v>
      </c>
      <c r="AQ92" s="11">
        <v>7001049</v>
      </c>
      <c r="AS92" s="88">
        <v>1976</v>
      </c>
      <c r="AT92" s="11">
        <v>1237891</v>
      </c>
      <c r="AU92" s="11">
        <v>1281089</v>
      </c>
      <c r="AV92" s="11">
        <v>1268115</v>
      </c>
      <c r="AW92" s="11">
        <v>1260777</v>
      </c>
      <c r="AX92" s="11">
        <v>1173358</v>
      </c>
      <c r="AY92" s="11">
        <v>1183288</v>
      </c>
      <c r="AZ92" s="11">
        <v>975387</v>
      </c>
      <c r="BA92" s="11">
        <v>843214</v>
      </c>
      <c r="BB92" s="11">
        <v>749338</v>
      </c>
      <c r="BC92" s="11">
        <v>795505</v>
      </c>
      <c r="BD92" s="11">
        <v>776444</v>
      </c>
      <c r="BE92" s="11">
        <v>650168</v>
      </c>
      <c r="BF92" s="11">
        <v>585682</v>
      </c>
      <c r="BG92" s="11">
        <v>466137</v>
      </c>
      <c r="BH92" s="11">
        <v>338446</v>
      </c>
      <c r="BI92" s="11">
        <v>230297</v>
      </c>
      <c r="BJ92" s="11">
        <v>133348</v>
      </c>
      <c r="BK92" s="11">
        <v>84599</v>
      </c>
      <c r="BL92" s="11">
        <v>14033083</v>
      </c>
      <c r="BN92" s="88">
        <v>1976</v>
      </c>
    </row>
    <row r="93" spans="2:66">
      <c r="B93" s="188" t="s">
        <v>213</v>
      </c>
      <c r="C93" s="88">
        <v>1977</v>
      </c>
      <c r="D93" s="11">
        <v>610357</v>
      </c>
      <c r="E93" s="11">
        <v>672458</v>
      </c>
      <c r="F93" s="11">
        <v>643854</v>
      </c>
      <c r="G93" s="11">
        <v>658782</v>
      </c>
      <c r="H93" s="11">
        <v>601589</v>
      </c>
      <c r="I93" s="11">
        <v>591963</v>
      </c>
      <c r="J93" s="11">
        <v>539417</v>
      </c>
      <c r="K93" s="11">
        <v>441670</v>
      </c>
      <c r="L93" s="11">
        <v>391123</v>
      </c>
      <c r="M93" s="11">
        <v>402583</v>
      </c>
      <c r="N93" s="11">
        <v>395689</v>
      </c>
      <c r="O93" s="11">
        <v>331613</v>
      </c>
      <c r="P93" s="11">
        <v>283190</v>
      </c>
      <c r="Q93" s="11">
        <v>224315</v>
      </c>
      <c r="R93" s="11">
        <v>154829</v>
      </c>
      <c r="S93" s="11">
        <v>91810</v>
      </c>
      <c r="T93" s="11">
        <v>43944</v>
      </c>
      <c r="U93" s="11">
        <v>25516</v>
      </c>
      <c r="V93" s="11">
        <v>7104702</v>
      </c>
      <c r="X93" s="88">
        <v>1977</v>
      </c>
      <c r="Y93" s="11">
        <v>583261</v>
      </c>
      <c r="Z93" s="11">
        <v>643617</v>
      </c>
      <c r="AA93" s="11">
        <v>610098</v>
      </c>
      <c r="AB93" s="11">
        <v>630739</v>
      </c>
      <c r="AC93" s="11">
        <v>587624</v>
      </c>
      <c r="AD93" s="11">
        <v>579905</v>
      </c>
      <c r="AE93" s="11">
        <v>510873</v>
      </c>
      <c r="AF93" s="11">
        <v>418665</v>
      </c>
      <c r="AG93" s="11">
        <v>370217</v>
      </c>
      <c r="AH93" s="11">
        <v>377211</v>
      </c>
      <c r="AI93" s="11">
        <v>381893</v>
      </c>
      <c r="AJ93" s="11">
        <v>340072</v>
      </c>
      <c r="AK93" s="11">
        <v>306188</v>
      </c>
      <c r="AL93" s="11">
        <v>257322</v>
      </c>
      <c r="AM93" s="11">
        <v>193674</v>
      </c>
      <c r="AN93" s="11">
        <v>143665</v>
      </c>
      <c r="AO93" s="11">
        <v>90138</v>
      </c>
      <c r="AP93" s="11">
        <v>62370</v>
      </c>
      <c r="AQ93" s="11">
        <v>7087532</v>
      </c>
      <c r="AS93" s="88">
        <v>1977</v>
      </c>
      <c r="AT93" s="11">
        <v>1193618</v>
      </c>
      <c r="AU93" s="11">
        <v>1316075</v>
      </c>
      <c r="AV93" s="11">
        <v>1253952</v>
      </c>
      <c r="AW93" s="11">
        <v>1289521</v>
      </c>
      <c r="AX93" s="11">
        <v>1189213</v>
      </c>
      <c r="AY93" s="11">
        <v>1171868</v>
      </c>
      <c r="AZ93" s="11">
        <v>1050290</v>
      </c>
      <c r="BA93" s="11">
        <v>860335</v>
      </c>
      <c r="BB93" s="11">
        <v>761340</v>
      </c>
      <c r="BC93" s="11">
        <v>779794</v>
      </c>
      <c r="BD93" s="11">
        <v>777582</v>
      </c>
      <c r="BE93" s="11">
        <v>671685</v>
      </c>
      <c r="BF93" s="11">
        <v>589378</v>
      </c>
      <c r="BG93" s="11">
        <v>481637</v>
      </c>
      <c r="BH93" s="11">
        <v>348503</v>
      </c>
      <c r="BI93" s="11">
        <v>235475</v>
      </c>
      <c r="BJ93" s="11">
        <v>134082</v>
      </c>
      <c r="BK93" s="11">
        <v>87886</v>
      </c>
      <c r="BL93" s="11">
        <v>14192234</v>
      </c>
      <c r="BN93" s="88">
        <v>1977</v>
      </c>
    </row>
    <row r="94" spans="2:66">
      <c r="B94" s="188" t="s">
        <v>213</v>
      </c>
      <c r="C94" s="88">
        <v>1978</v>
      </c>
      <c r="D94" s="11">
        <v>596486</v>
      </c>
      <c r="E94" s="11">
        <v>679413</v>
      </c>
      <c r="F94" s="11">
        <v>638834</v>
      </c>
      <c r="G94" s="11">
        <v>667106</v>
      </c>
      <c r="H94" s="11">
        <v>612872</v>
      </c>
      <c r="I94" s="11">
        <v>596408</v>
      </c>
      <c r="J94" s="11">
        <v>565999</v>
      </c>
      <c r="K94" s="11">
        <v>451156</v>
      </c>
      <c r="L94" s="11">
        <v>396701</v>
      </c>
      <c r="M94" s="11">
        <v>393961</v>
      </c>
      <c r="N94" s="11">
        <v>397982</v>
      </c>
      <c r="O94" s="11">
        <v>344254</v>
      </c>
      <c r="P94" s="11">
        <v>283030</v>
      </c>
      <c r="Q94" s="11">
        <v>230484</v>
      </c>
      <c r="R94" s="11">
        <v>160157</v>
      </c>
      <c r="S94" s="11">
        <v>95488</v>
      </c>
      <c r="T94" s="11">
        <v>44794</v>
      </c>
      <c r="U94" s="11">
        <v>26168</v>
      </c>
      <c r="V94" s="11">
        <v>7181293</v>
      </c>
      <c r="X94" s="88">
        <v>1978</v>
      </c>
      <c r="Y94" s="11">
        <v>568086</v>
      </c>
      <c r="Z94" s="11">
        <v>652660</v>
      </c>
      <c r="AA94" s="11">
        <v>607588</v>
      </c>
      <c r="AB94" s="11">
        <v>638674</v>
      </c>
      <c r="AC94" s="11">
        <v>597243</v>
      </c>
      <c r="AD94" s="11">
        <v>585366</v>
      </c>
      <c r="AE94" s="11">
        <v>541976</v>
      </c>
      <c r="AF94" s="11">
        <v>427224</v>
      </c>
      <c r="AG94" s="11">
        <v>377872</v>
      </c>
      <c r="AH94" s="11">
        <v>370500</v>
      </c>
      <c r="AI94" s="11">
        <v>382421</v>
      </c>
      <c r="AJ94" s="11">
        <v>352058</v>
      </c>
      <c r="AK94" s="11">
        <v>306573</v>
      </c>
      <c r="AL94" s="11">
        <v>265496</v>
      </c>
      <c r="AM94" s="11">
        <v>201132</v>
      </c>
      <c r="AN94" s="11">
        <v>146001</v>
      </c>
      <c r="AO94" s="11">
        <v>91620</v>
      </c>
      <c r="AP94" s="11">
        <v>65472</v>
      </c>
      <c r="AQ94" s="11">
        <v>7177962</v>
      </c>
      <c r="AS94" s="88">
        <v>1978</v>
      </c>
      <c r="AT94" s="11">
        <v>1164572</v>
      </c>
      <c r="AU94" s="11">
        <v>1332073</v>
      </c>
      <c r="AV94" s="11">
        <v>1246422</v>
      </c>
      <c r="AW94" s="11">
        <v>1305780</v>
      </c>
      <c r="AX94" s="11">
        <v>1210115</v>
      </c>
      <c r="AY94" s="11">
        <v>1181774</v>
      </c>
      <c r="AZ94" s="11">
        <v>1107975</v>
      </c>
      <c r="BA94" s="11">
        <v>878380</v>
      </c>
      <c r="BB94" s="11">
        <v>774573</v>
      </c>
      <c r="BC94" s="11">
        <v>764461</v>
      </c>
      <c r="BD94" s="11">
        <v>780403</v>
      </c>
      <c r="BE94" s="11">
        <v>696312</v>
      </c>
      <c r="BF94" s="11">
        <v>589603</v>
      </c>
      <c r="BG94" s="11">
        <v>495980</v>
      </c>
      <c r="BH94" s="11">
        <v>361289</v>
      </c>
      <c r="BI94" s="11">
        <v>241489</v>
      </c>
      <c r="BJ94" s="11">
        <v>136414</v>
      </c>
      <c r="BK94" s="11">
        <v>91640</v>
      </c>
      <c r="BL94" s="11">
        <v>14359255</v>
      </c>
      <c r="BN94" s="88">
        <v>1978</v>
      </c>
    </row>
    <row r="95" spans="2:66">
      <c r="B95" s="188" t="s">
        <v>213</v>
      </c>
      <c r="C95" s="89">
        <v>1979</v>
      </c>
      <c r="D95" s="11">
        <v>584454</v>
      </c>
      <c r="E95" s="11">
        <v>675793</v>
      </c>
      <c r="F95" s="11">
        <v>641174</v>
      </c>
      <c r="G95" s="11">
        <v>670508</v>
      </c>
      <c r="H95" s="11">
        <v>629292</v>
      </c>
      <c r="I95" s="11">
        <v>601835</v>
      </c>
      <c r="J95" s="11">
        <v>582822</v>
      </c>
      <c r="K95" s="11">
        <v>466350</v>
      </c>
      <c r="L95" s="11">
        <v>404483</v>
      </c>
      <c r="M95" s="11">
        <v>386245</v>
      </c>
      <c r="N95" s="11">
        <v>398114</v>
      </c>
      <c r="O95" s="11">
        <v>357935</v>
      </c>
      <c r="P95" s="11">
        <v>278983</v>
      </c>
      <c r="Q95" s="11">
        <v>238716</v>
      </c>
      <c r="R95" s="11">
        <v>165009</v>
      </c>
      <c r="S95" s="11">
        <v>99735</v>
      </c>
      <c r="T95" s="11">
        <v>45766</v>
      </c>
      <c r="U95" s="11">
        <v>26548</v>
      </c>
      <c r="V95" s="11">
        <v>7253762</v>
      </c>
      <c r="X95" s="89">
        <v>1979</v>
      </c>
      <c r="Y95" s="11">
        <v>557618</v>
      </c>
      <c r="Z95" s="11">
        <v>647740</v>
      </c>
      <c r="AA95" s="11">
        <v>611656</v>
      </c>
      <c r="AB95" s="11">
        <v>643051</v>
      </c>
      <c r="AC95" s="11">
        <v>610710</v>
      </c>
      <c r="AD95" s="11">
        <v>591462</v>
      </c>
      <c r="AE95" s="11">
        <v>561593</v>
      </c>
      <c r="AF95" s="11">
        <v>443837</v>
      </c>
      <c r="AG95" s="11">
        <v>386494</v>
      </c>
      <c r="AH95" s="11">
        <v>364900</v>
      </c>
      <c r="AI95" s="11">
        <v>381014</v>
      </c>
      <c r="AJ95" s="11">
        <v>363896</v>
      </c>
      <c r="AK95" s="11">
        <v>304042</v>
      </c>
      <c r="AL95" s="11">
        <v>275225</v>
      </c>
      <c r="AM95" s="11">
        <v>207743</v>
      </c>
      <c r="AN95" s="11">
        <v>149992</v>
      </c>
      <c r="AO95" s="11">
        <v>92838</v>
      </c>
      <c r="AP95" s="11">
        <v>68156</v>
      </c>
      <c r="AQ95" s="11">
        <v>7261967</v>
      </c>
      <c r="AS95" s="89">
        <v>1979</v>
      </c>
      <c r="AT95" s="11">
        <v>1142072</v>
      </c>
      <c r="AU95" s="11">
        <v>1323533</v>
      </c>
      <c r="AV95" s="11">
        <v>1252830</v>
      </c>
      <c r="AW95" s="11">
        <v>1313559</v>
      </c>
      <c r="AX95" s="11">
        <v>1240002</v>
      </c>
      <c r="AY95" s="11">
        <v>1193297</v>
      </c>
      <c r="AZ95" s="11">
        <v>1144415</v>
      </c>
      <c r="BA95" s="11">
        <v>910187</v>
      </c>
      <c r="BB95" s="11">
        <v>790977</v>
      </c>
      <c r="BC95" s="11">
        <v>751145</v>
      </c>
      <c r="BD95" s="11">
        <v>779128</v>
      </c>
      <c r="BE95" s="11">
        <v>721831</v>
      </c>
      <c r="BF95" s="11">
        <v>583025</v>
      </c>
      <c r="BG95" s="11">
        <v>513941</v>
      </c>
      <c r="BH95" s="11">
        <v>372752</v>
      </c>
      <c r="BI95" s="11">
        <v>249727</v>
      </c>
      <c r="BJ95" s="11">
        <v>138604</v>
      </c>
      <c r="BK95" s="11">
        <v>94704</v>
      </c>
      <c r="BL95" s="11">
        <v>14515729</v>
      </c>
      <c r="BN95" s="89">
        <v>1979</v>
      </c>
    </row>
    <row r="96" spans="2:66">
      <c r="B96" s="188" t="s">
        <v>213</v>
      </c>
      <c r="C96" s="89">
        <v>1980</v>
      </c>
      <c r="D96" s="11">
        <v>579896</v>
      </c>
      <c r="E96" s="11">
        <v>667240</v>
      </c>
      <c r="F96" s="11">
        <v>650465</v>
      </c>
      <c r="G96" s="11">
        <v>666525</v>
      </c>
      <c r="H96" s="11">
        <v>644044</v>
      </c>
      <c r="I96" s="11">
        <v>610553</v>
      </c>
      <c r="J96" s="11">
        <v>599835</v>
      </c>
      <c r="K96" s="11">
        <v>485326</v>
      </c>
      <c r="L96" s="11">
        <v>414661</v>
      </c>
      <c r="M96" s="11">
        <v>380108</v>
      </c>
      <c r="N96" s="11">
        <v>396506</v>
      </c>
      <c r="O96" s="11">
        <v>365862</v>
      </c>
      <c r="P96" s="11">
        <v>282288</v>
      </c>
      <c r="Q96" s="11">
        <v>245779</v>
      </c>
      <c r="R96" s="11">
        <v>170110</v>
      </c>
      <c r="S96" s="11">
        <v>102370</v>
      </c>
      <c r="T96" s="11">
        <v>49205</v>
      </c>
      <c r="U96" s="11">
        <v>27287</v>
      </c>
      <c r="V96" s="11">
        <v>7338060</v>
      </c>
      <c r="X96" s="89">
        <v>1980</v>
      </c>
      <c r="Y96" s="11">
        <v>552293</v>
      </c>
      <c r="Z96" s="11">
        <v>639345</v>
      </c>
      <c r="AA96" s="11">
        <v>621755</v>
      </c>
      <c r="AB96" s="11">
        <v>641032</v>
      </c>
      <c r="AC96" s="11">
        <v>625104</v>
      </c>
      <c r="AD96" s="11">
        <v>599356</v>
      </c>
      <c r="AE96" s="11">
        <v>580650</v>
      </c>
      <c r="AF96" s="11">
        <v>465205</v>
      </c>
      <c r="AG96" s="11">
        <v>395175</v>
      </c>
      <c r="AH96" s="11">
        <v>361420</v>
      </c>
      <c r="AI96" s="11">
        <v>378030</v>
      </c>
      <c r="AJ96" s="11">
        <v>370982</v>
      </c>
      <c r="AK96" s="11">
        <v>308423</v>
      </c>
      <c r="AL96" s="11">
        <v>282834</v>
      </c>
      <c r="AM96" s="11">
        <v>214965</v>
      </c>
      <c r="AN96" s="11">
        <v>151667</v>
      </c>
      <c r="AO96" s="11">
        <v>97656</v>
      </c>
      <c r="AP96" s="11">
        <v>71404</v>
      </c>
      <c r="AQ96" s="11">
        <v>7357296</v>
      </c>
      <c r="AS96" s="89">
        <v>1980</v>
      </c>
      <c r="AT96" s="11">
        <v>1132189</v>
      </c>
      <c r="AU96" s="11">
        <v>1306585</v>
      </c>
      <c r="AV96" s="11">
        <v>1272220</v>
      </c>
      <c r="AW96" s="11">
        <v>1307557</v>
      </c>
      <c r="AX96" s="11">
        <v>1269148</v>
      </c>
      <c r="AY96" s="11">
        <v>1209909</v>
      </c>
      <c r="AZ96" s="11">
        <v>1180485</v>
      </c>
      <c r="BA96" s="11">
        <v>950531</v>
      </c>
      <c r="BB96" s="11">
        <v>809836</v>
      </c>
      <c r="BC96" s="11">
        <v>741528</v>
      </c>
      <c r="BD96" s="11">
        <v>774536</v>
      </c>
      <c r="BE96" s="11">
        <v>736844</v>
      </c>
      <c r="BF96" s="11">
        <v>590711</v>
      </c>
      <c r="BG96" s="11">
        <v>528613</v>
      </c>
      <c r="BH96" s="11">
        <v>385075</v>
      </c>
      <c r="BI96" s="11">
        <v>254037</v>
      </c>
      <c r="BJ96" s="11">
        <v>146861</v>
      </c>
      <c r="BK96" s="11">
        <v>98691</v>
      </c>
      <c r="BL96" s="11">
        <v>14695356</v>
      </c>
      <c r="BN96" s="89">
        <v>1980</v>
      </c>
    </row>
    <row r="97" spans="2:66">
      <c r="B97" s="188" t="s">
        <v>213</v>
      </c>
      <c r="C97" s="89">
        <v>1981</v>
      </c>
      <c r="D97" s="11">
        <v>583218</v>
      </c>
      <c r="E97" s="11">
        <v>649103</v>
      </c>
      <c r="F97" s="11">
        <v>672237</v>
      </c>
      <c r="G97" s="11">
        <v>660779</v>
      </c>
      <c r="H97" s="11">
        <v>659839</v>
      </c>
      <c r="I97" s="11">
        <v>622410</v>
      </c>
      <c r="J97" s="11">
        <v>622253</v>
      </c>
      <c r="K97" s="11">
        <v>504178</v>
      </c>
      <c r="L97" s="11">
        <v>427182</v>
      </c>
      <c r="M97" s="11">
        <v>377330</v>
      </c>
      <c r="N97" s="11">
        <v>395549</v>
      </c>
      <c r="O97" s="11">
        <v>370137</v>
      </c>
      <c r="P97" s="11">
        <v>291847</v>
      </c>
      <c r="Q97" s="11">
        <v>250145</v>
      </c>
      <c r="R97" s="11">
        <v>176029</v>
      </c>
      <c r="S97" s="11">
        <v>106191</v>
      </c>
      <c r="T97" s="11">
        <v>52056</v>
      </c>
      <c r="U97" s="11">
        <v>27784</v>
      </c>
      <c r="V97" s="11">
        <v>7448267</v>
      </c>
      <c r="X97" s="89">
        <v>1981</v>
      </c>
      <c r="Y97" s="11">
        <v>556400</v>
      </c>
      <c r="Z97" s="11">
        <v>620451</v>
      </c>
      <c r="AA97" s="11">
        <v>644131</v>
      </c>
      <c r="AB97" s="11">
        <v>636266</v>
      </c>
      <c r="AC97" s="11">
        <v>642027</v>
      </c>
      <c r="AD97" s="11">
        <v>607572</v>
      </c>
      <c r="AE97" s="11">
        <v>604689</v>
      </c>
      <c r="AF97" s="11">
        <v>484894</v>
      </c>
      <c r="AG97" s="11">
        <v>406623</v>
      </c>
      <c r="AH97" s="11">
        <v>358334</v>
      </c>
      <c r="AI97" s="11">
        <v>379060</v>
      </c>
      <c r="AJ97" s="11">
        <v>370456</v>
      </c>
      <c r="AK97" s="11">
        <v>321296</v>
      </c>
      <c r="AL97" s="11">
        <v>286071</v>
      </c>
      <c r="AM97" s="11">
        <v>225431</v>
      </c>
      <c r="AN97" s="11">
        <v>154420</v>
      </c>
      <c r="AO97" s="11">
        <v>102067</v>
      </c>
      <c r="AP97" s="11">
        <v>74805</v>
      </c>
      <c r="AQ97" s="11">
        <v>7474993</v>
      </c>
      <c r="AS97" s="89">
        <v>1981</v>
      </c>
      <c r="AT97" s="11">
        <v>1139618</v>
      </c>
      <c r="AU97" s="11">
        <v>1269554</v>
      </c>
      <c r="AV97" s="11">
        <v>1316368</v>
      </c>
      <c r="AW97" s="11">
        <v>1297045</v>
      </c>
      <c r="AX97" s="11">
        <v>1301866</v>
      </c>
      <c r="AY97" s="11">
        <v>1229982</v>
      </c>
      <c r="AZ97" s="11">
        <v>1226942</v>
      </c>
      <c r="BA97" s="11">
        <v>989072</v>
      </c>
      <c r="BB97" s="11">
        <v>833805</v>
      </c>
      <c r="BC97" s="11">
        <v>735664</v>
      </c>
      <c r="BD97" s="11">
        <v>774609</v>
      </c>
      <c r="BE97" s="11">
        <v>740593</v>
      </c>
      <c r="BF97" s="11">
        <v>613143</v>
      </c>
      <c r="BG97" s="11">
        <v>536216</v>
      </c>
      <c r="BH97" s="11">
        <v>401460</v>
      </c>
      <c r="BI97" s="11">
        <v>260611</v>
      </c>
      <c r="BJ97" s="11">
        <v>154123</v>
      </c>
      <c r="BK97" s="11">
        <v>102589</v>
      </c>
      <c r="BL97" s="11">
        <v>14923260</v>
      </c>
      <c r="BN97" s="89">
        <v>1981</v>
      </c>
    </row>
    <row r="98" spans="2:66">
      <c r="B98" s="188" t="s">
        <v>213</v>
      </c>
      <c r="C98" s="89">
        <v>1982</v>
      </c>
      <c r="D98" s="11">
        <v>591710</v>
      </c>
      <c r="E98" s="11">
        <v>632364</v>
      </c>
      <c r="F98" s="11">
        <v>691559</v>
      </c>
      <c r="G98" s="11">
        <v>658106</v>
      </c>
      <c r="H98" s="11">
        <v>675961</v>
      </c>
      <c r="I98" s="11">
        <v>633186</v>
      </c>
      <c r="J98" s="11">
        <v>622189</v>
      </c>
      <c r="K98" s="11">
        <v>547244</v>
      </c>
      <c r="L98" s="11">
        <v>444046</v>
      </c>
      <c r="M98" s="11">
        <v>383507</v>
      </c>
      <c r="N98" s="11">
        <v>392274</v>
      </c>
      <c r="O98" s="11">
        <v>374126</v>
      </c>
      <c r="P98" s="11">
        <v>304455</v>
      </c>
      <c r="Q98" s="11">
        <v>252520</v>
      </c>
      <c r="R98" s="11">
        <v>183526</v>
      </c>
      <c r="S98" s="11">
        <v>110804</v>
      </c>
      <c r="T98" s="11">
        <v>54877</v>
      </c>
      <c r="U98" s="11">
        <v>28460</v>
      </c>
      <c r="V98" s="11">
        <v>7580914</v>
      </c>
      <c r="X98" s="89">
        <v>1982</v>
      </c>
      <c r="Y98" s="11">
        <v>563564</v>
      </c>
      <c r="Z98" s="11">
        <v>602921</v>
      </c>
      <c r="AA98" s="11">
        <v>662868</v>
      </c>
      <c r="AB98" s="11">
        <v>630888</v>
      </c>
      <c r="AC98" s="11">
        <v>657440</v>
      </c>
      <c r="AD98" s="11">
        <v>620449</v>
      </c>
      <c r="AE98" s="11">
        <v>606385</v>
      </c>
      <c r="AF98" s="11">
        <v>525999</v>
      </c>
      <c r="AG98" s="11">
        <v>421757</v>
      </c>
      <c r="AH98" s="11">
        <v>364815</v>
      </c>
      <c r="AI98" s="11">
        <v>373833</v>
      </c>
      <c r="AJ98" s="11">
        <v>372136</v>
      </c>
      <c r="AK98" s="11">
        <v>331697</v>
      </c>
      <c r="AL98" s="11">
        <v>290317</v>
      </c>
      <c r="AM98" s="11">
        <v>234522</v>
      </c>
      <c r="AN98" s="11">
        <v>161037</v>
      </c>
      <c r="AO98" s="11">
        <v>104974</v>
      </c>
      <c r="AP98" s="11">
        <v>77731</v>
      </c>
      <c r="AQ98" s="11">
        <v>7603333</v>
      </c>
      <c r="AS98" s="89">
        <v>1982</v>
      </c>
      <c r="AT98" s="11">
        <v>1155274</v>
      </c>
      <c r="AU98" s="11">
        <v>1235285</v>
      </c>
      <c r="AV98" s="11">
        <v>1354427</v>
      </c>
      <c r="AW98" s="11">
        <v>1288994</v>
      </c>
      <c r="AX98" s="11">
        <v>1333401</v>
      </c>
      <c r="AY98" s="11">
        <v>1253635</v>
      </c>
      <c r="AZ98" s="11">
        <v>1228574</v>
      </c>
      <c r="BA98" s="11">
        <v>1073243</v>
      </c>
      <c r="BB98" s="11">
        <v>865803</v>
      </c>
      <c r="BC98" s="11">
        <v>748322</v>
      </c>
      <c r="BD98" s="11">
        <v>766107</v>
      </c>
      <c r="BE98" s="11">
        <v>746262</v>
      </c>
      <c r="BF98" s="11">
        <v>636152</v>
      </c>
      <c r="BG98" s="11">
        <v>542837</v>
      </c>
      <c r="BH98" s="11">
        <v>418048</v>
      </c>
      <c r="BI98" s="11">
        <v>271841</v>
      </c>
      <c r="BJ98" s="11">
        <v>159851</v>
      </c>
      <c r="BK98" s="11">
        <v>106191</v>
      </c>
      <c r="BL98" s="11">
        <v>15184247</v>
      </c>
      <c r="BN98" s="89">
        <v>1982</v>
      </c>
    </row>
    <row r="99" spans="2:66">
      <c r="B99" s="188" t="s">
        <v>213</v>
      </c>
      <c r="C99" s="89">
        <v>1983</v>
      </c>
      <c r="D99" s="11">
        <v>600168</v>
      </c>
      <c r="E99" s="11">
        <v>619730</v>
      </c>
      <c r="F99" s="11">
        <v>700298</v>
      </c>
      <c r="G99" s="11">
        <v>654513</v>
      </c>
      <c r="H99" s="11">
        <v>684081</v>
      </c>
      <c r="I99" s="11">
        <v>641430</v>
      </c>
      <c r="J99" s="11">
        <v>625002</v>
      </c>
      <c r="K99" s="11">
        <v>582016</v>
      </c>
      <c r="L99" s="11">
        <v>457107</v>
      </c>
      <c r="M99" s="11">
        <v>393109</v>
      </c>
      <c r="N99" s="11">
        <v>385350</v>
      </c>
      <c r="O99" s="11">
        <v>379480</v>
      </c>
      <c r="P99" s="11">
        <v>319464</v>
      </c>
      <c r="Q99" s="11">
        <v>251850</v>
      </c>
      <c r="R99" s="11">
        <v>190505</v>
      </c>
      <c r="S99" s="11">
        <v>115455</v>
      </c>
      <c r="T99" s="11">
        <v>57769</v>
      </c>
      <c r="U99" s="11">
        <v>29019</v>
      </c>
      <c r="V99" s="11">
        <v>7686346</v>
      </c>
      <c r="X99" s="89">
        <v>1983</v>
      </c>
      <c r="Y99" s="11">
        <v>570067</v>
      </c>
      <c r="Z99" s="11">
        <v>589653</v>
      </c>
      <c r="AA99" s="11">
        <v>671104</v>
      </c>
      <c r="AB99" s="11">
        <v>626368</v>
      </c>
      <c r="AC99" s="11">
        <v>664357</v>
      </c>
      <c r="AD99" s="11">
        <v>628978</v>
      </c>
      <c r="AE99" s="11">
        <v>613973</v>
      </c>
      <c r="AF99" s="11">
        <v>559091</v>
      </c>
      <c r="AG99" s="11">
        <v>433412</v>
      </c>
      <c r="AH99" s="11">
        <v>373964</v>
      </c>
      <c r="AI99" s="11">
        <v>367261</v>
      </c>
      <c r="AJ99" s="11">
        <v>374180</v>
      </c>
      <c r="AK99" s="11">
        <v>343556</v>
      </c>
      <c r="AL99" s="11">
        <v>291268</v>
      </c>
      <c r="AM99" s="11">
        <v>242382</v>
      </c>
      <c r="AN99" s="11">
        <v>168946</v>
      </c>
      <c r="AO99" s="11">
        <v>108302</v>
      </c>
      <c r="AP99" s="11">
        <v>80264</v>
      </c>
      <c r="AQ99" s="11">
        <v>7707126</v>
      </c>
      <c r="AS99" s="89">
        <v>1983</v>
      </c>
      <c r="AT99" s="11">
        <v>1170235</v>
      </c>
      <c r="AU99" s="11">
        <v>1209383</v>
      </c>
      <c r="AV99" s="11">
        <v>1371402</v>
      </c>
      <c r="AW99" s="11">
        <v>1280881</v>
      </c>
      <c r="AX99" s="11">
        <v>1348438</v>
      </c>
      <c r="AY99" s="11">
        <v>1270408</v>
      </c>
      <c r="AZ99" s="11">
        <v>1238975</v>
      </c>
      <c r="BA99" s="11">
        <v>1141107</v>
      </c>
      <c r="BB99" s="11">
        <v>890519</v>
      </c>
      <c r="BC99" s="11">
        <v>767073</v>
      </c>
      <c r="BD99" s="11">
        <v>752611</v>
      </c>
      <c r="BE99" s="11">
        <v>753660</v>
      </c>
      <c r="BF99" s="11">
        <v>663020</v>
      </c>
      <c r="BG99" s="11">
        <v>543118</v>
      </c>
      <c r="BH99" s="11">
        <v>432887</v>
      </c>
      <c r="BI99" s="11">
        <v>284401</v>
      </c>
      <c r="BJ99" s="11">
        <v>166071</v>
      </c>
      <c r="BK99" s="11">
        <v>109283</v>
      </c>
      <c r="BL99" s="11">
        <v>15393472</v>
      </c>
      <c r="BN99" s="89">
        <v>1983</v>
      </c>
    </row>
    <row r="100" spans="2:66">
      <c r="B100" s="188" t="s">
        <v>213</v>
      </c>
      <c r="C100" s="89">
        <v>1984</v>
      </c>
      <c r="D100" s="11">
        <v>606912</v>
      </c>
      <c r="E100" s="11">
        <v>607747</v>
      </c>
      <c r="F100" s="11">
        <v>698260</v>
      </c>
      <c r="G100" s="11">
        <v>657856</v>
      </c>
      <c r="H100" s="11">
        <v>686831</v>
      </c>
      <c r="I100" s="11">
        <v>651692</v>
      </c>
      <c r="J100" s="11">
        <v>626848</v>
      </c>
      <c r="K100" s="11">
        <v>602769</v>
      </c>
      <c r="L100" s="11">
        <v>476031</v>
      </c>
      <c r="M100" s="11">
        <v>405161</v>
      </c>
      <c r="N100" s="11">
        <v>379923</v>
      </c>
      <c r="O100" s="11">
        <v>382518</v>
      </c>
      <c r="P100" s="11">
        <v>335472</v>
      </c>
      <c r="Q100" s="11">
        <v>249381</v>
      </c>
      <c r="R100" s="11">
        <v>198959</v>
      </c>
      <c r="S100" s="11">
        <v>120540</v>
      </c>
      <c r="T100" s="11">
        <v>61115</v>
      </c>
      <c r="U100" s="11">
        <v>30197</v>
      </c>
      <c r="V100" s="11">
        <v>7778212</v>
      </c>
      <c r="X100" s="89">
        <v>1984</v>
      </c>
      <c r="Y100" s="11">
        <v>576921</v>
      </c>
      <c r="Z100" s="11">
        <v>578652</v>
      </c>
      <c r="AA100" s="11">
        <v>667313</v>
      </c>
      <c r="AB100" s="11">
        <v>629553</v>
      </c>
      <c r="AC100" s="11">
        <v>665100</v>
      </c>
      <c r="AD100" s="11">
        <v>639112</v>
      </c>
      <c r="AE100" s="11">
        <v>619911</v>
      </c>
      <c r="AF100" s="11">
        <v>579973</v>
      </c>
      <c r="AG100" s="11">
        <v>452177</v>
      </c>
      <c r="AH100" s="11">
        <v>385906</v>
      </c>
      <c r="AI100" s="11">
        <v>362034</v>
      </c>
      <c r="AJ100" s="11">
        <v>374424</v>
      </c>
      <c r="AK100" s="11">
        <v>356509</v>
      </c>
      <c r="AL100" s="11">
        <v>288824</v>
      </c>
      <c r="AM100" s="11">
        <v>252401</v>
      </c>
      <c r="AN100" s="11">
        <v>176220</v>
      </c>
      <c r="AO100" s="11">
        <v>112923</v>
      </c>
      <c r="AP100" s="11">
        <v>83226</v>
      </c>
      <c r="AQ100" s="11">
        <v>7801179</v>
      </c>
      <c r="AS100" s="89">
        <v>1984</v>
      </c>
      <c r="AT100" s="11">
        <v>1183833</v>
      </c>
      <c r="AU100" s="11">
        <v>1186399</v>
      </c>
      <c r="AV100" s="11">
        <v>1365573</v>
      </c>
      <c r="AW100" s="11">
        <v>1287409</v>
      </c>
      <c r="AX100" s="11">
        <v>1351931</v>
      </c>
      <c r="AY100" s="11">
        <v>1290804</v>
      </c>
      <c r="AZ100" s="11">
        <v>1246759</v>
      </c>
      <c r="BA100" s="11">
        <v>1182742</v>
      </c>
      <c r="BB100" s="11">
        <v>928208</v>
      </c>
      <c r="BC100" s="11">
        <v>791067</v>
      </c>
      <c r="BD100" s="11">
        <v>741957</v>
      </c>
      <c r="BE100" s="11">
        <v>756942</v>
      </c>
      <c r="BF100" s="11">
        <v>691981</v>
      </c>
      <c r="BG100" s="11">
        <v>538205</v>
      </c>
      <c r="BH100" s="11">
        <v>451360</v>
      </c>
      <c r="BI100" s="11">
        <v>296760</v>
      </c>
      <c r="BJ100" s="11">
        <v>174038</v>
      </c>
      <c r="BK100" s="11">
        <v>113423</v>
      </c>
      <c r="BL100" s="11">
        <v>15579391</v>
      </c>
      <c r="BN100" s="89">
        <v>1984</v>
      </c>
    </row>
    <row r="101" spans="2:66">
      <c r="B101" s="188" t="s">
        <v>213</v>
      </c>
      <c r="C101" s="89">
        <v>1985</v>
      </c>
      <c r="D101" s="11">
        <v>614173</v>
      </c>
      <c r="E101" s="11">
        <v>602564</v>
      </c>
      <c r="F101" s="11">
        <v>691162</v>
      </c>
      <c r="G101" s="11">
        <v>666977</v>
      </c>
      <c r="H101" s="11">
        <v>686549</v>
      </c>
      <c r="I101" s="11">
        <v>667059</v>
      </c>
      <c r="J101" s="11">
        <v>627449</v>
      </c>
      <c r="K101" s="11">
        <v>624620</v>
      </c>
      <c r="L101" s="11">
        <v>496034</v>
      </c>
      <c r="M101" s="11">
        <v>420166</v>
      </c>
      <c r="N101" s="11">
        <v>375001</v>
      </c>
      <c r="O101" s="11">
        <v>385087</v>
      </c>
      <c r="P101" s="11">
        <v>344686</v>
      </c>
      <c r="Q101" s="11">
        <v>253908</v>
      </c>
      <c r="R101" s="11">
        <v>205141</v>
      </c>
      <c r="S101" s="11">
        <v>126330</v>
      </c>
      <c r="T101" s="11">
        <v>63415</v>
      </c>
      <c r="U101" s="11">
        <v>32407</v>
      </c>
      <c r="V101" s="11">
        <v>7882728</v>
      </c>
      <c r="X101" s="89">
        <v>1985</v>
      </c>
      <c r="Y101" s="11">
        <v>585383</v>
      </c>
      <c r="Z101" s="11">
        <v>572567</v>
      </c>
      <c r="AA101" s="11">
        <v>659692</v>
      </c>
      <c r="AB101" s="11">
        <v>637729</v>
      </c>
      <c r="AC101" s="11">
        <v>662902</v>
      </c>
      <c r="AD101" s="11">
        <v>652448</v>
      </c>
      <c r="AE101" s="11">
        <v>625206</v>
      </c>
      <c r="AF101" s="11">
        <v>603016</v>
      </c>
      <c r="AG101" s="11">
        <v>472483</v>
      </c>
      <c r="AH101" s="11">
        <v>398492</v>
      </c>
      <c r="AI101" s="11">
        <v>358042</v>
      </c>
      <c r="AJ101" s="11">
        <v>373937</v>
      </c>
      <c r="AK101" s="11">
        <v>363859</v>
      </c>
      <c r="AL101" s="11">
        <v>292431</v>
      </c>
      <c r="AM101" s="11">
        <v>259198</v>
      </c>
      <c r="AN101" s="11">
        <v>183980</v>
      </c>
      <c r="AO101" s="11">
        <v>115408</v>
      </c>
      <c r="AP101" s="11">
        <v>88811</v>
      </c>
      <c r="AQ101" s="11">
        <v>7905584</v>
      </c>
      <c r="AS101" s="89">
        <v>1985</v>
      </c>
      <c r="AT101" s="11">
        <v>1199556</v>
      </c>
      <c r="AU101" s="11">
        <v>1175131</v>
      </c>
      <c r="AV101" s="11">
        <v>1350854</v>
      </c>
      <c r="AW101" s="11">
        <v>1304706</v>
      </c>
      <c r="AX101" s="11">
        <v>1349451</v>
      </c>
      <c r="AY101" s="11">
        <v>1319507</v>
      </c>
      <c r="AZ101" s="11">
        <v>1252655</v>
      </c>
      <c r="BA101" s="11">
        <v>1227636</v>
      </c>
      <c r="BB101" s="11">
        <v>968517</v>
      </c>
      <c r="BC101" s="11">
        <v>818658</v>
      </c>
      <c r="BD101" s="11">
        <v>733043</v>
      </c>
      <c r="BE101" s="11">
        <v>759024</v>
      </c>
      <c r="BF101" s="11">
        <v>708545</v>
      </c>
      <c r="BG101" s="11">
        <v>546339</v>
      </c>
      <c r="BH101" s="11">
        <v>464339</v>
      </c>
      <c r="BI101" s="11">
        <v>310310</v>
      </c>
      <c r="BJ101" s="11">
        <v>178823</v>
      </c>
      <c r="BK101" s="11">
        <v>121218</v>
      </c>
      <c r="BL101" s="11">
        <v>15788312</v>
      </c>
      <c r="BN101" s="89">
        <v>1985</v>
      </c>
    </row>
    <row r="102" spans="2:66">
      <c r="B102" s="188" t="s">
        <v>213</v>
      </c>
      <c r="C102" s="89">
        <v>1986</v>
      </c>
      <c r="D102" s="11">
        <v>619020</v>
      </c>
      <c r="E102" s="11">
        <v>604878</v>
      </c>
      <c r="F102" s="11">
        <v>672202</v>
      </c>
      <c r="G102" s="11">
        <v>688551</v>
      </c>
      <c r="H102" s="11">
        <v>680422</v>
      </c>
      <c r="I102" s="11">
        <v>681757</v>
      </c>
      <c r="J102" s="11">
        <v>635695</v>
      </c>
      <c r="K102" s="11">
        <v>641746</v>
      </c>
      <c r="L102" s="11">
        <v>520117</v>
      </c>
      <c r="M102" s="11">
        <v>433181</v>
      </c>
      <c r="N102" s="11">
        <v>376999</v>
      </c>
      <c r="O102" s="11">
        <v>384834</v>
      </c>
      <c r="P102" s="11">
        <v>351599</v>
      </c>
      <c r="Q102" s="11">
        <v>266052</v>
      </c>
      <c r="R102" s="11">
        <v>209344</v>
      </c>
      <c r="S102" s="11">
        <v>132742</v>
      </c>
      <c r="T102" s="11">
        <v>66341</v>
      </c>
      <c r="U102" s="11">
        <v>34707</v>
      </c>
      <c r="V102" s="11">
        <v>8000187</v>
      </c>
      <c r="X102" s="89">
        <v>1986</v>
      </c>
      <c r="Y102" s="11">
        <v>589465</v>
      </c>
      <c r="Z102" s="11">
        <v>574610</v>
      </c>
      <c r="AA102" s="11">
        <v>639343</v>
      </c>
      <c r="AB102" s="11">
        <v>658671</v>
      </c>
      <c r="AC102" s="11">
        <v>656287</v>
      </c>
      <c r="AD102" s="11">
        <v>666710</v>
      </c>
      <c r="AE102" s="11">
        <v>633512</v>
      </c>
      <c r="AF102" s="11">
        <v>624946</v>
      </c>
      <c r="AG102" s="11">
        <v>494215</v>
      </c>
      <c r="AH102" s="11">
        <v>409091</v>
      </c>
      <c r="AI102" s="11">
        <v>359852</v>
      </c>
      <c r="AJ102" s="11">
        <v>370702</v>
      </c>
      <c r="AK102" s="11">
        <v>367834</v>
      </c>
      <c r="AL102" s="11">
        <v>304099</v>
      </c>
      <c r="AM102" s="11">
        <v>263853</v>
      </c>
      <c r="AN102" s="11">
        <v>191700</v>
      </c>
      <c r="AO102" s="11">
        <v>118684</v>
      </c>
      <c r="AP102" s="11">
        <v>94589</v>
      </c>
      <c r="AQ102" s="11">
        <v>8018163</v>
      </c>
      <c r="AS102" s="89">
        <v>1986</v>
      </c>
      <c r="AT102" s="11">
        <v>1208485</v>
      </c>
      <c r="AU102" s="11">
        <v>1179488</v>
      </c>
      <c r="AV102" s="11">
        <v>1311545</v>
      </c>
      <c r="AW102" s="11">
        <v>1347222</v>
      </c>
      <c r="AX102" s="11">
        <v>1336709</v>
      </c>
      <c r="AY102" s="11">
        <v>1348467</v>
      </c>
      <c r="AZ102" s="11">
        <v>1269207</v>
      </c>
      <c r="BA102" s="11">
        <v>1266692</v>
      </c>
      <c r="BB102" s="11">
        <v>1014332</v>
      </c>
      <c r="BC102" s="11">
        <v>842272</v>
      </c>
      <c r="BD102" s="11">
        <v>736851</v>
      </c>
      <c r="BE102" s="11">
        <v>755536</v>
      </c>
      <c r="BF102" s="11">
        <v>719433</v>
      </c>
      <c r="BG102" s="11">
        <v>570151</v>
      </c>
      <c r="BH102" s="11">
        <v>473197</v>
      </c>
      <c r="BI102" s="11">
        <v>324442</v>
      </c>
      <c r="BJ102" s="11">
        <v>185025</v>
      </c>
      <c r="BK102" s="11">
        <v>129296</v>
      </c>
      <c r="BL102" s="11">
        <v>16018350</v>
      </c>
      <c r="BN102" s="89">
        <v>1986</v>
      </c>
    </row>
    <row r="103" spans="2:66">
      <c r="B103" s="188" t="s">
        <v>213</v>
      </c>
      <c r="C103" s="89">
        <v>1987</v>
      </c>
      <c r="D103" s="11">
        <v>624156</v>
      </c>
      <c r="E103" s="11">
        <v>613563</v>
      </c>
      <c r="F103" s="11">
        <v>652775</v>
      </c>
      <c r="G103" s="11">
        <v>707760</v>
      </c>
      <c r="H103" s="11">
        <v>674452</v>
      </c>
      <c r="I103" s="11">
        <v>695993</v>
      </c>
      <c r="J103" s="11">
        <v>648765</v>
      </c>
      <c r="K103" s="11">
        <v>635293</v>
      </c>
      <c r="L103" s="11">
        <v>562328</v>
      </c>
      <c r="M103" s="11">
        <v>446665</v>
      </c>
      <c r="N103" s="11">
        <v>384641</v>
      </c>
      <c r="O103" s="11">
        <v>380371</v>
      </c>
      <c r="P103" s="11">
        <v>355396</v>
      </c>
      <c r="Q103" s="11">
        <v>278905</v>
      </c>
      <c r="R103" s="11">
        <v>212901</v>
      </c>
      <c r="S103" s="11">
        <v>137670</v>
      </c>
      <c r="T103" s="11">
        <v>70367</v>
      </c>
      <c r="U103" s="11">
        <v>36254</v>
      </c>
      <c r="V103" s="11">
        <v>8118255</v>
      </c>
      <c r="X103" s="89">
        <v>1987</v>
      </c>
      <c r="Y103" s="11">
        <v>594528</v>
      </c>
      <c r="Z103" s="11">
        <v>582575</v>
      </c>
      <c r="AA103" s="11">
        <v>619747</v>
      </c>
      <c r="AB103" s="11">
        <v>678507</v>
      </c>
      <c r="AC103" s="11">
        <v>652751</v>
      </c>
      <c r="AD103" s="11">
        <v>682410</v>
      </c>
      <c r="AE103" s="11">
        <v>646456</v>
      </c>
      <c r="AF103" s="11">
        <v>624270</v>
      </c>
      <c r="AG103" s="11">
        <v>535871</v>
      </c>
      <c r="AH103" s="11">
        <v>421725</v>
      </c>
      <c r="AI103" s="11">
        <v>368063</v>
      </c>
      <c r="AJ103" s="11">
        <v>367210</v>
      </c>
      <c r="AK103" s="11">
        <v>368316</v>
      </c>
      <c r="AL103" s="11">
        <v>316140</v>
      </c>
      <c r="AM103" s="11">
        <v>267203</v>
      </c>
      <c r="AN103" s="11">
        <v>198872</v>
      </c>
      <c r="AO103" s="11">
        <v>123781</v>
      </c>
      <c r="AP103" s="11">
        <v>97194</v>
      </c>
      <c r="AQ103" s="11">
        <v>8145619</v>
      </c>
      <c r="AS103" s="89">
        <v>1987</v>
      </c>
      <c r="AT103" s="11">
        <v>1218684</v>
      </c>
      <c r="AU103" s="11">
        <v>1196138</v>
      </c>
      <c r="AV103" s="11">
        <v>1272522</v>
      </c>
      <c r="AW103" s="11">
        <v>1386267</v>
      </c>
      <c r="AX103" s="11">
        <v>1327203</v>
      </c>
      <c r="AY103" s="11">
        <v>1378403</v>
      </c>
      <c r="AZ103" s="11">
        <v>1295221</v>
      </c>
      <c r="BA103" s="11">
        <v>1259563</v>
      </c>
      <c r="BB103" s="11">
        <v>1098199</v>
      </c>
      <c r="BC103" s="11">
        <v>868390</v>
      </c>
      <c r="BD103" s="11">
        <v>752704</v>
      </c>
      <c r="BE103" s="11">
        <v>747581</v>
      </c>
      <c r="BF103" s="11">
        <v>723712</v>
      </c>
      <c r="BG103" s="11">
        <v>595045</v>
      </c>
      <c r="BH103" s="11">
        <v>480104</v>
      </c>
      <c r="BI103" s="11">
        <v>336542</v>
      </c>
      <c r="BJ103" s="11">
        <v>194148</v>
      </c>
      <c r="BK103" s="11">
        <v>133448</v>
      </c>
      <c r="BL103" s="11">
        <v>16263874</v>
      </c>
      <c r="BN103" s="89">
        <v>1987</v>
      </c>
    </row>
    <row r="104" spans="2:66">
      <c r="B104" s="188" t="s">
        <v>213</v>
      </c>
      <c r="C104" s="89">
        <v>1988</v>
      </c>
      <c r="D104" s="11">
        <v>629408</v>
      </c>
      <c r="E104" s="11">
        <v>625724</v>
      </c>
      <c r="F104" s="11">
        <v>641850</v>
      </c>
      <c r="G104" s="11">
        <v>718394</v>
      </c>
      <c r="H104" s="11">
        <v>673133</v>
      </c>
      <c r="I104" s="11">
        <v>708489</v>
      </c>
      <c r="J104" s="11">
        <v>663712</v>
      </c>
      <c r="K104" s="11">
        <v>640975</v>
      </c>
      <c r="L104" s="11">
        <v>596146</v>
      </c>
      <c r="M104" s="11">
        <v>460978</v>
      </c>
      <c r="N104" s="11">
        <v>393894</v>
      </c>
      <c r="O104" s="11">
        <v>375301</v>
      </c>
      <c r="P104" s="11">
        <v>361130</v>
      </c>
      <c r="Q104" s="11">
        <v>292290</v>
      </c>
      <c r="R104" s="11">
        <v>212671</v>
      </c>
      <c r="S104" s="11">
        <v>143179</v>
      </c>
      <c r="T104" s="11">
        <v>73786</v>
      </c>
      <c r="U104" s="11">
        <v>37885</v>
      </c>
      <c r="V104" s="11">
        <v>8248945</v>
      </c>
      <c r="X104" s="89">
        <v>1988</v>
      </c>
      <c r="Y104" s="11">
        <v>600143</v>
      </c>
      <c r="Z104" s="11">
        <v>592628</v>
      </c>
      <c r="AA104" s="11">
        <v>609278</v>
      </c>
      <c r="AB104" s="11">
        <v>689280</v>
      </c>
      <c r="AC104" s="11">
        <v>652686</v>
      </c>
      <c r="AD104" s="11">
        <v>696117</v>
      </c>
      <c r="AE104" s="11">
        <v>660797</v>
      </c>
      <c r="AF104" s="11">
        <v>634476</v>
      </c>
      <c r="AG104" s="11">
        <v>570015</v>
      </c>
      <c r="AH104" s="11">
        <v>435251</v>
      </c>
      <c r="AI104" s="11">
        <v>377382</v>
      </c>
      <c r="AJ104" s="11">
        <v>363529</v>
      </c>
      <c r="AK104" s="11">
        <v>370065</v>
      </c>
      <c r="AL104" s="11">
        <v>329320</v>
      </c>
      <c r="AM104" s="11">
        <v>267519</v>
      </c>
      <c r="AN104" s="11">
        <v>205862</v>
      </c>
      <c r="AO104" s="11">
        <v>129058</v>
      </c>
      <c r="AP104" s="11">
        <v>99813</v>
      </c>
      <c r="AQ104" s="11">
        <v>8283219</v>
      </c>
      <c r="AS104" s="89">
        <v>1988</v>
      </c>
      <c r="AT104" s="11">
        <v>1229551</v>
      </c>
      <c r="AU104" s="11">
        <v>1218352</v>
      </c>
      <c r="AV104" s="11">
        <v>1251128</v>
      </c>
      <c r="AW104" s="11">
        <v>1407674</v>
      </c>
      <c r="AX104" s="11">
        <v>1325819</v>
      </c>
      <c r="AY104" s="11">
        <v>1404606</v>
      </c>
      <c r="AZ104" s="11">
        <v>1324509</v>
      </c>
      <c r="BA104" s="11">
        <v>1275451</v>
      </c>
      <c r="BB104" s="11">
        <v>1166161</v>
      </c>
      <c r="BC104" s="11">
        <v>896229</v>
      </c>
      <c r="BD104" s="11">
        <v>771276</v>
      </c>
      <c r="BE104" s="11">
        <v>738830</v>
      </c>
      <c r="BF104" s="11">
        <v>731195</v>
      </c>
      <c r="BG104" s="11">
        <v>621610</v>
      </c>
      <c r="BH104" s="11">
        <v>480190</v>
      </c>
      <c r="BI104" s="11">
        <v>349041</v>
      </c>
      <c r="BJ104" s="11">
        <v>202844</v>
      </c>
      <c r="BK104" s="11">
        <v>137698</v>
      </c>
      <c r="BL104" s="11">
        <v>16532164</v>
      </c>
      <c r="BN104" s="89">
        <v>1988</v>
      </c>
    </row>
    <row r="105" spans="2:66">
      <c r="B105" s="188" t="s">
        <v>213</v>
      </c>
      <c r="C105" s="89">
        <v>1989</v>
      </c>
      <c r="D105" s="11">
        <v>637032</v>
      </c>
      <c r="E105" s="11">
        <v>637038</v>
      </c>
      <c r="F105" s="11">
        <v>636289</v>
      </c>
      <c r="G105" s="11">
        <v>722148</v>
      </c>
      <c r="H105" s="11">
        <v>677209</v>
      </c>
      <c r="I105" s="11">
        <v>717741</v>
      </c>
      <c r="J105" s="11">
        <v>681275</v>
      </c>
      <c r="K105" s="11">
        <v>649036</v>
      </c>
      <c r="L105" s="11">
        <v>619704</v>
      </c>
      <c r="M105" s="11">
        <v>482290</v>
      </c>
      <c r="N105" s="11">
        <v>405930</v>
      </c>
      <c r="O105" s="11">
        <v>371161</v>
      </c>
      <c r="P105" s="11">
        <v>364724</v>
      </c>
      <c r="Q105" s="11">
        <v>306968</v>
      </c>
      <c r="R105" s="11">
        <v>212201</v>
      </c>
      <c r="S105" s="11">
        <v>149797</v>
      </c>
      <c r="T105" s="11">
        <v>77066</v>
      </c>
      <c r="U105" s="11">
        <v>39980</v>
      </c>
      <c r="V105" s="11">
        <v>8387589</v>
      </c>
      <c r="X105" s="89">
        <v>1989</v>
      </c>
      <c r="Y105" s="11">
        <v>606818</v>
      </c>
      <c r="Z105" s="11">
        <v>603863</v>
      </c>
      <c r="AA105" s="11">
        <v>603878</v>
      </c>
      <c r="AB105" s="11">
        <v>691024</v>
      </c>
      <c r="AC105" s="11">
        <v>658687</v>
      </c>
      <c r="AD105" s="11">
        <v>706374</v>
      </c>
      <c r="AE105" s="11">
        <v>677378</v>
      </c>
      <c r="AF105" s="11">
        <v>645714</v>
      </c>
      <c r="AG105" s="11">
        <v>595918</v>
      </c>
      <c r="AH105" s="11">
        <v>455920</v>
      </c>
      <c r="AI105" s="11">
        <v>389177</v>
      </c>
      <c r="AJ105" s="11">
        <v>360992</v>
      </c>
      <c r="AK105" s="11">
        <v>370601</v>
      </c>
      <c r="AL105" s="11">
        <v>342874</v>
      </c>
      <c r="AM105" s="11">
        <v>265811</v>
      </c>
      <c r="AN105" s="11">
        <v>214781</v>
      </c>
      <c r="AO105" s="11">
        <v>133809</v>
      </c>
      <c r="AP105" s="11">
        <v>103208</v>
      </c>
      <c r="AQ105" s="11">
        <v>8426827</v>
      </c>
      <c r="AS105" s="89">
        <v>1989</v>
      </c>
      <c r="AT105" s="11">
        <v>1243850</v>
      </c>
      <c r="AU105" s="11">
        <v>1240901</v>
      </c>
      <c r="AV105" s="11">
        <v>1240167</v>
      </c>
      <c r="AW105" s="11">
        <v>1413172</v>
      </c>
      <c r="AX105" s="11">
        <v>1335896</v>
      </c>
      <c r="AY105" s="11">
        <v>1424115</v>
      </c>
      <c r="AZ105" s="11">
        <v>1358653</v>
      </c>
      <c r="BA105" s="11">
        <v>1294750</v>
      </c>
      <c r="BB105" s="11">
        <v>1215622</v>
      </c>
      <c r="BC105" s="11">
        <v>938210</v>
      </c>
      <c r="BD105" s="11">
        <v>795107</v>
      </c>
      <c r="BE105" s="11">
        <v>732153</v>
      </c>
      <c r="BF105" s="11">
        <v>735325</v>
      </c>
      <c r="BG105" s="11">
        <v>649842</v>
      </c>
      <c r="BH105" s="11">
        <v>478012</v>
      </c>
      <c r="BI105" s="11">
        <v>364578</v>
      </c>
      <c r="BJ105" s="11">
        <v>210875</v>
      </c>
      <c r="BK105" s="11">
        <v>143188</v>
      </c>
      <c r="BL105" s="11">
        <v>16814416</v>
      </c>
      <c r="BN105" s="89">
        <v>1989</v>
      </c>
    </row>
    <row r="106" spans="2:66">
      <c r="B106" s="188" t="s">
        <v>213</v>
      </c>
      <c r="C106" s="89">
        <v>1990</v>
      </c>
      <c r="D106" s="11">
        <v>645231</v>
      </c>
      <c r="E106" s="11">
        <v>647321</v>
      </c>
      <c r="F106" s="11">
        <v>633992</v>
      </c>
      <c r="G106" s="11">
        <v>717426</v>
      </c>
      <c r="H106" s="11">
        <v>688523</v>
      </c>
      <c r="I106" s="11">
        <v>715830</v>
      </c>
      <c r="J106" s="11">
        <v>699153</v>
      </c>
      <c r="K106" s="11">
        <v>656292</v>
      </c>
      <c r="L106" s="11">
        <v>640461</v>
      </c>
      <c r="M106" s="11">
        <v>503478</v>
      </c>
      <c r="N106" s="11">
        <v>420262</v>
      </c>
      <c r="O106" s="11">
        <v>366929</v>
      </c>
      <c r="P106" s="11">
        <v>367815</v>
      </c>
      <c r="Q106" s="11">
        <v>313789</v>
      </c>
      <c r="R106" s="11">
        <v>217888</v>
      </c>
      <c r="S106" s="11">
        <v>154537</v>
      </c>
      <c r="T106" s="11">
        <v>80776</v>
      </c>
      <c r="U106" s="11">
        <v>41566</v>
      </c>
      <c r="V106" s="11">
        <v>8511269</v>
      </c>
      <c r="X106" s="89">
        <v>1990</v>
      </c>
      <c r="Y106" s="11">
        <v>612921</v>
      </c>
      <c r="Z106" s="11">
        <v>614981</v>
      </c>
      <c r="AA106" s="11">
        <v>600548</v>
      </c>
      <c r="AB106" s="11">
        <v>684977</v>
      </c>
      <c r="AC106" s="11">
        <v>669837</v>
      </c>
      <c r="AD106" s="11">
        <v>706777</v>
      </c>
      <c r="AE106" s="11">
        <v>694449</v>
      </c>
      <c r="AF106" s="11">
        <v>656478</v>
      </c>
      <c r="AG106" s="11">
        <v>618755</v>
      </c>
      <c r="AH106" s="11">
        <v>478641</v>
      </c>
      <c r="AI106" s="11">
        <v>400880</v>
      </c>
      <c r="AJ106" s="11">
        <v>359137</v>
      </c>
      <c r="AK106" s="11">
        <v>370653</v>
      </c>
      <c r="AL106" s="11">
        <v>348562</v>
      </c>
      <c r="AM106" s="11">
        <v>270638</v>
      </c>
      <c r="AN106" s="11">
        <v>220691</v>
      </c>
      <c r="AO106" s="11">
        <v>139325</v>
      </c>
      <c r="AP106" s="11">
        <v>105609</v>
      </c>
      <c r="AQ106" s="11">
        <v>8553859</v>
      </c>
      <c r="AS106" s="89">
        <v>1990</v>
      </c>
      <c r="AT106" s="11">
        <v>1258152</v>
      </c>
      <c r="AU106" s="11">
        <v>1262302</v>
      </c>
      <c r="AV106" s="11">
        <v>1234540</v>
      </c>
      <c r="AW106" s="11">
        <v>1402403</v>
      </c>
      <c r="AX106" s="11">
        <v>1358360</v>
      </c>
      <c r="AY106" s="11">
        <v>1422607</v>
      </c>
      <c r="AZ106" s="11">
        <v>1393602</v>
      </c>
      <c r="BA106" s="11">
        <v>1312770</v>
      </c>
      <c r="BB106" s="11">
        <v>1259216</v>
      </c>
      <c r="BC106" s="11">
        <v>982119</v>
      </c>
      <c r="BD106" s="11">
        <v>821142</v>
      </c>
      <c r="BE106" s="11">
        <v>726066</v>
      </c>
      <c r="BF106" s="11">
        <v>738468</v>
      </c>
      <c r="BG106" s="11">
        <v>662351</v>
      </c>
      <c r="BH106" s="11">
        <v>488526</v>
      </c>
      <c r="BI106" s="11">
        <v>375228</v>
      </c>
      <c r="BJ106" s="11">
        <v>220101</v>
      </c>
      <c r="BK106" s="11">
        <v>147175</v>
      </c>
      <c r="BL106" s="11">
        <v>17065128</v>
      </c>
      <c r="BN106" s="89">
        <v>1990</v>
      </c>
    </row>
    <row r="107" spans="2:66">
      <c r="B107" s="188" t="s">
        <v>213</v>
      </c>
      <c r="C107" s="89">
        <v>1991</v>
      </c>
      <c r="D107" s="11">
        <v>652302</v>
      </c>
      <c r="E107" s="11">
        <v>652418</v>
      </c>
      <c r="F107" s="11">
        <v>638311</v>
      </c>
      <c r="G107" s="11">
        <v>698773</v>
      </c>
      <c r="H107" s="11">
        <v>707124</v>
      </c>
      <c r="I107" s="11">
        <v>702728</v>
      </c>
      <c r="J107" s="11">
        <v>713784</v>
      </c>
      <c r="K107" s="11">
        <v>664228</v>
      </c>
      <c r="L107" s="11">
        <v>655138</v>
      </c>
      <c r="M107" s="11">
        <v>526498</v>
      </c>
      <c r="N107" s="11">
        <v>433762</v>
      </c>
      <c r="O107" s="11">
        <v>367302</v>
      </c>
      <c r="P107" s="11">
        <v>366779</v>
      </c>
      <c r="Q107" s="11">
        <v>320142</v>
      </c>
      <c r="R107" s="11">
        <v>228494</v>
      </c>
      <c r="S107" s="11">
        <v>158993</v>
      </c>
      <c r="T107" s="11">
        <v>84413</v>
      </c>
      <c r="U107" s="11">
        <v>44220</v>
      </c>
      <c r="V107" s="11">
        <v>8615409</v>
      </c>
      <c r="X107" s="89">
        <v>1991</v>
      </c>
      <c r="Y107" s="11">
        <v>619401</v>
      </c>
      <c r="Z107" s="11">
        <v>619790</v>
      </c>
      <c r="AA107" s="11">
        <v>603308</v>
      </c>
      <c r="AB107" s="11">
        <v>665301</v>
      </c>
      <c r="AC107" s="11">
        <v>689640</v>
      </c>
      <c r="AD107" s="11">
        <v>696935</v>
      </c>
      <c r="AE107" s="11">
        <v>711951</v>
      </c>
      <c r="AF107" s="11">
        <v>664159</v>
      </c>
      <c r="AG107" s="11">
        <v>639133</v>
      </c>
      <c r="AH107" s="11">
        <v>502647</v>
      </c>
      <c r="AI107" s="11">
        <v>413172</v>
      </c>
      <c r="AJ107" s="11">
        <v>358648</v>
      </c>
      <c r="AK107" s="11">
        <v>370089</v>
      </c>
      <c r="AL107" s="11">
        <v>351248</v>
      </c>
      <c r="AM107" s="11">
        <v>282261</v>
      </c>
      <c r="AN107" s="11">
        <v>225502</v>
      </c>
      <c r="AO107" s="11">
        <v>145415</v>
      </c>
      <c r="AP107" s="11">
        <v>110027</v>
      </c>
      <c r="AQ107" s="11">
        <v>8668627</v>
      </c>
      <c r="AS107" s="89">
        <v>1991</v>
      </c>
      <c r="AT107" s="11">
        <v>1271703</v>
      </c>
      <c r="AU107" s="11">
        <v>1272208</v>
      </c>
      <c r="AV107" s="11">
        <v>1241619</v>
      </c>
      <c r="AW107" s="11">
        <v>1364074</v>
      </c>
      <c r="AX107" s="11">
        <v>1396764</v>
      </c>
      <c r="AY107" s="11">
        <v>1399663</v>
      </c>
      <c r="AZ107" s="11">
        <v>1425735</v>
      </c>
      <c r="BA107" s="11">
        <v>1328387</v>
      </c>
      <c r="BB107" s="11">
        <v>1294271</v>
      </c>
      <c r="BC107" s="11">
        <v>1029145</v>
      </c>
      <c r="BD107" s="11">
        <v>846934</v>
      </c>
      <c r="BE107" s="11">
        <v>725950</v>
      </c>
      <c r="BF107" s="11">
        <v>736868</v>
      </c>
      <c r="BG107" s="11">
        <v>671390</v>
      </c>
      <c r="BH107" s="11">
        <v>510755</v>
      </c>
      <c r="BI107" s="11">
        <v>384495</v>
      </c>
      <c r="BJ107" s="11">
        <v>229828</v>
      </c>
      <c r="BK107" s="11">
        <v>154247</v>
      </c>
      <c r="BL107" s="11">
        <v>17284036</v>
      </c>
      <c r="BN107" s="89">
        <v>1991</v>
      </c>
    </row>
    <row r="108" spans="2:66">
      <c r="B108" s="188" t="s">
        <v>214</v>
      </c>
      <c r="C108" s="89">
        <v>1992</v>
      </c>
      <c r="D108" s="11">
        <v>658415</v>
      </c>
      <c r="E108" s="11">
        <v>655715</v>
      </c>
      <c r="F108" s="11">
        <v>642244</v>
      </c>
      <c r="G108" s="11">
        <v>677115</v>
      </c>
      <c r="H108" s="11">
        <v>723846</v>
      </c>
      <c r="I108" s="11">
        <v>692798</v>
      </c>
      <c r="J108" s="11">
        <v>725544</v>
      </c>
      <c r="K108" s="11">
        <v>675150</v>
      </c>
      <c r="L108" s="11">
        <v>652916</v>
      </c>
      <c r="M108" s="11">
        <v>561350</v>
      </c>
      <c r="N108" s="11">
        <v>445722</v>
      </c>
      <c r="O108" s="11">
        <v>373792</v>
      </c>
      <c r="P108" s="11">
        <v>362370</v>
      </c>
      <c r="Q108" s="11">
        <v>324682</v>
      </c>
      <c r="R108" s="11">
        <v>239042</v>
      </c>
      <c r="S108" s="11">
        <v>161945</v>
      </c>
      <c r="T108" s="11">
        <v>88310</v>
      </c>
      <c r="U108" s="11">
        <v>47300</v>
      </c>
      <c r="V108" s="11">
        <v>8708256</v>
      </c>
      <c r="X108" s="89">
        <v>1992</v>
      </c>
      <c r="Y108" s="11">
        <v>625533</v>
      </c>
      <c r="Z108" s="11">
        <v>623041</v>
      </c>
      <c r="AA108" s="11">
        <v>608131</v>
      </c>
      <c r="AB108" s="11">
        <v>644102</v>
      </c>
      <c r="AC108" s="11">
        <v>704905</v>
      </c>
      <c r="AD108" s="11">
        <v>688756</v>
      </c>
      <c r="AE108" s="11">
        <v>724467</v>
      </c>
      <c r="AF108" s="11">
        <v>676840</v>
      </c>
      <c r="AG108" s="11">
        <v>641195</v>
      </c>
      <c r="AH108" s="11">
        <v>538066</v>
      </c>
      <c r="AI108" s="11">
        <v>423818</v>
      </c>
      <c r="AJ108" s="11">
        <v>366030</v>
      </c>
      <c r="AK108" s="11">
        <v>364926</v>
      </c>
      <c r="AL108" s="11">
        <v>352619</v>
      </c>
      <c r="AM108" s="11">
        <v>292294</v>
      </c>
      <c r="AN108" s="11">
        <v>228893</v>
      </c>
      <c r="AO108" s="11">
        <v>151335</v>
      </c>
      <c r="AP108" s="11">
        <v>115428</v>
      </c>
      <c r="AQ108" s="11">
        <v>8770379</v>
      </c>
      <c r="AS108" s="89">
        <v>1992</v>
      </c>
      <c r="AT108" s="11">
        <v>1283948</v>
      </c>
      <c r="AU108" s="11">
        <v>1278756</v>
      </c>
      <c r="AV108" s="11">
        <v>1250375</v>
      </c>
      <c r="AW108" s="11">
        <v>1321217</v>
      </c>
      <c r="AX108" s="11">
        <v>1428751</v>
      </c>
      <c r="AY108" s="11">
        <v>1381554</v>
      </c>
      <c r="AZ108" s="11">
        <v>1450011</v>
      </c>
      <c r="BA108" s="11">
        <v>1351990</v>
      </c>
      <c r="BB108" s="11">
        <v>1294111</v>
      </c>
      <c r="BC108" s="11">
        <v>1099416</v>
      </c>
      <c r="BD108" s="11">
        <v>869540</v>
      </c>
      <c r="BE108" s="11">
        <v>739822</v>
      </c>
      <c r="BF108" s="11">
        <v>727296</v>
      </c>
      <c r="BG108" s="11">
        <v>677301</v>
      </c>
      <c r="BH108" s="11">
        <v>531336</v>
      </c>
      <c r="BI108" s="11">
        <v>390838</v>
      </c>
      <c r="BJ108" s="11">
        <v>239645</v>
      </c>
      <c r="BK108" s="11">
        <v>162728</v>
      </c>
      <c r="BL108" s="11">
        <v>17478635</v>
      </c>
      <c r="BN108" s="89">
        <v>1992</v>
      </c>
    </row>
    <row r="109" spans="2:66">
      <c r="B109" s="188" t="s">
        <v>214</v>
      </c>
      <c r="C109" s="89">
        <v>1993</v>
      </c>
      <c r="D109" s="11">
        <v>662243</v>
      </c>
      <c r="E109" s="11">
        <v>654171</v>
      </c>
      <c r="F109" s="11">
        <v>648741</v>
      </c>
      <c r="G109" s="11">
        <v>661526</v>
      </c>
      <c r="H109" s="11">
        <v>729572</v>
      </c>
      <c r="I109" s="11">
        <v>683466</v>
      </c>
      <c r="J109" s="11">
        <v>729883</v>
      </c>
      <c r="K109" s="11">
        <v>684410</v>
      </c>
      <c r="L109" s="11">
        <v>652319</v>
      </c>
      <c r="M109" s="11">
        <v>594671</v>
      </c>
      <c r="N109" s="11">
        <v>455025</v>
      </c>
      <c r="O109" s="11">
        <v>382818</v>
      </c>
      <c r="P109" s="11">
        <v>357344</v>
      </c>
      <c r="Q109" s="11">
        <v>329264</v>
      </c>
      <c r="R109" s="11">
        <v>250148</v>
      </c>
      <c r="S109" s="11">
        <v>163045</v>
      </c>
      <c r="T109" s="11">
        <v>93064</v>
      </c>
      <c r="U109" s="11">
        <v>50270</v>
      </c>
      <c r="V109" s="11">
        <v>8781980</v>
      </c>
      <c r="X109" s="89">
        <v>1993</v>
      </c>
      <c r="Y109" s="11">
        <v>628900</v>
      </c>
      <c r="Z109" s="11">
        <v>622929</v>
      </c>
      <c r="AA109" s="11">
        <v>614271</v>
      </c>
      <c r="AB109" s="11">
        <v>629060</v>
      </c>
      <c r="AC109" s="11">
        <v>709923</v>
      </c>
      <c r="AD109" s="11">
        <v>679247</v>
      </c>
      <c r="AE109" s="11">
        <v>729572</v>
      </c>
      <c r="AF109" s="11">
        <v>686977</v>
      </c>
      <c r="AG109" s="11">
        <v>646133</v>
      </c>
      <c r="AH109" s="11">
        <v>571916</v>
      </c>
      <c r="AI109" s="11">
        <v>433132</v>
      </c>
      <c r="AJ109" s="11">
        <v>375004</v>
      </c>
      <c r="AK109" s="11">
        <v>358907</v>
      </c>
      <c r="AL109" s="11">
        <v>354675</v>
      </c>
      <c r="AM109" s="11">
        <v>302977</v>
      </c>
      <c r="AN109" s="11">
        <v>229639</v>
      </c>
      <c r="AO109" s="11">
        <v>158037</v>
      </c>
      <c r="AP109" s="11">
        <v>121529</v>
      </c>
      <c r="AQ109" s="11">
        <v>8852828</v>
      </c>
      <c r="AS109" s="89">
        <v>1993</v>
      </c>
      <c r="AT109" s="11">
        <v>1291143</v>
      </c>
      <c r="AU109" s="11">
        <v>1277100</v>
      </c>
      <c r="AV109" s="11">
        <v>1263012</v>
      </c>
      <c r="AW109" s="11">
        <v>1290586</v>
      </c>
      <c r="AX109" s="11">
        <v>1439495</v>
      </c>
      <c r="AY109" s="11">
        <v>1362713</v>
      </c>
      <c r="AZ109" s="11">
        <v>1459455</v>
      </c>
      <c r="BA109" s="11">
        <v>1371387</v>
      </c>
      <c r="BB109" s="11">
        <v>1298452</v>
      </c>
      <c r="BC109" s="11">
        <v>1166587</v>
      </c>
      <c r="BD109" s="11">
        <v>888157</v>
      </c>
      <c r="BE109" s="11">
        <v>757822</v>
      </c>
      <c r="BF109" s="11">
        <v>716251</v>
      </c>
      <c r="BG109" s="11">
        <v>683939</v>
      </c>
      <c r="BH109" s="11">
        <v>553125</v>
      </c>
      <c r="BI109" s="11">
        <v>392684</v>
      </c>
      <c r="BJ109" s="11">
        <v>251101</v>
      </c>
      <c r="BK109" s="11">
        <v>171799</v>
      </c>
      <c r="BL109" s="11">
        <v>17634808</v>
      </c>
      <c r="BN109" s="89">
        <v>1993</v>
      </c>
    </row>
    <row r="110" spans="2:66">
      <c r="B110" s="188" t="s">
        <v>214</v>
      </c>
      <c r="C110" s="89">
        <v>1994</v>
      </c>
      <c r="D110" s="11">
        <v>664778</v>
      </c>
      <c r="E110" s="11">
        <v>654927</v>
      </c>
      <c r="F110" s="11">
        <v>655039</v>
      </c>
      <c r="G110" s="11">
        <v>652224</v>
      </c>
      <c r="H110" s="11">
        <v>727830</v>
      </c>
      <c r="I110" s="11">
        <v>680458</v>
      </c>
      <c r="J110" s="11">
        <v>733076</v>
      </c>
      <c r="K110" s="11">
        <v>693674</v>
      </c>
      <c r="L110" s="11">
        <v>657348</v>
      </c>
      <c r="M110" s="11">
        <v>615014</v>
      </c>
      <c r="N110" s="11">
        <v>473401</v>
      </c>
      <c r="O110" s="11">
        <v>392735</v>
      </c>
      <c r="P110" s="11">
        <v>354213</v>
      </c>
      <c r="Q110" s="11">
        <v>331527</v>
      </c>
      <c r="R110" s="11">
        <v>263090</v>
      </c>
      <c r="S110" s="11">
        <v>162872</v>
      </c>
      <c r="T110" s="11">
        <v>98295</v>
      </c>
      <c r="U110" s="11">
        <v>53176</v>
      </c>
      <c r="V110" s="11">
        <v>8863677</v>
      </c>
      <c r="X110" s="89">
        <v>1994</v>
      </c>
      <c r="Y110" s="11">
        <v>631107</v>
      </c>
      <c r="Z110" s="11">
        <v>623677</v>
      </c>
      <c r="AA110" s="11">
        <v>621243</v>
      </c>
      <c r="AB110" s="11">
        <v>619931</v>
      </c>
      <c r="AC110" s="11">
        <v>706915</v>
      </c>
      <c r="AD110" s="11">
        <v>677151</v>
      </c>
      <c r="AE110" s="11">
        <v>732766</v>
      </c>
      <c r="AF110" s="11">
        <v>696154</v>
      </c>
      <c r="AG110" s="11">
        <v>655470</v>
      </c>
      <c r="AH110" s="11">
        <v>594394</v>
      </c>
      <c r="AI110" s="11">
        <v>451716</v>
      </c>
      <c r="AJ110" s="11">
        <v>384526</v>
      </c>
      <c r="AK110" s="11">
        <v>355876</v>
      </c>
      <c r="AL110" s="11">
        <v>353443</v>
      </c>
      <c r="AM110" s="11">
        <v>316404</v>
      </c>
      <c r="AN110" s="11">
        <v>227190</v>
      </c>
      <c r="AO110" s="11">
        <v>166739</v>
      </c>
      <c r="AP110" s="11">
        <v>127089</v>
      </c>
      <c r="AQ110" s="11">
        <v>8941791</v>
      </c>
      <c r="AS110" s="89">
        <v>1994</v>
      </c>
      <c r="AT110" s="11">
        <v>1295885</v>
      </c>
      <c r="AU110" s="11">
        <v>1278604</v>
      </c>
      <c r="AV110" s="11">
        <v>1276282</v>
      </c>
      <c r="AW110" s="11">
        <v>1272155</v>
      </c>
      <c r="AX110" s="11">
        <v>1434745</v>
      </c>
      <c r="AY110" s="11">
        <v>1357609</v>
      </c>
      <c r="AZ110" s="11">
        <v>1465842</v>
      </c>
      <c r="BA110" s="11">
        <v>1389828</v>
      </c>
      <c r="BB110" s="11">
        <v>1312818</v>
      </c>
      <c r="BC110" s="11">
        <v>1209408</v>
      </c>
      <c r="BD110" s="11">
        <v>925117</v>
      </c>
      <c r="BE110" s="11">
        <v>777261</v>
      </c>
      <c r="BF110" s="11">
        <v>710089</v>
      </c>
      <c r="BG110" s="11">
        <v>684970</v>
      </c>
      <c r="BH110" s="11">
        <v>579494</v>
      </c>
      <c r="BI110" s="11">
        <v>390062</v>
      </c>
      <c r="BJ110" s="11">
        <v>265034</v>
      </c>
      <c r="BK110" s="11">
        <v>180265</v>
      </c>
      <c r="BL110" s="11">
        <v>17805468</v>
      </c>
      <c r="BN110" s="89">
        <v>1994</v>
      </c>
    </row>
    <row r="111" spans="2:66">
      <c r="B111" s="188" t="s">
        <v>214</v>
      </c>
      <c r="C111" s="89">
        <v>1995</v>
      </c>
      <c r="D111" s="11">
        <v>664968</v>
      </c>
      <c r="E111" s="11">
        <v>660314</v>
      </c>
      <c r="F111" s="11">
        <v>661646</v>
      </c>
      <c r="G111" s="11">
        <v>647820</v>
      </c>
      <c r="H111" s="11">
        <v>721737</v>
      </c>
      <c r="I111" s="11">
        <v>688392</v>
      </c>
      <c r="J111" s="11">
        <v>728176</v>
      </c>
      <c r="K111" s="11">
        <v>708556</v>
      </c>
      <c r="L111" s="11">
        <v>663469</v>
      </c>
      <c r="M111" s="11">
        <v>633152</v>
      </c>
      <c r="N111" s="11">
        <v>494305</v>
      </c>
      <c r="O111" s="11">
        <v>405139</v>
      </c>
      <c r="P111" s="11">
        <v>352124</v>
      </c>
      <c r="Q111" s="11">
        <v>333907</v>
      </c>
      <c r="R111" s="11">
        <v>269007</v>
      </c>
      <c r="S111" s="11">
        <v>168892</v>
      </c>
      <c r="T111" s="11">
        <v>102233</v>
      </c>
      <c r="U111" s="11">
        <v>56593</v>
      </c>
      <c r="V111" s="11">
        <v>8960430</v>
      </c>
      <c r="X111" s="89">
        <v>1995</v>
      </c>
      <c r="Y111" s="11">
        <v>631233</v>
      </c>
      <c r="Z111" s="11">
        <v>627920</v>
      </c>
      <c r="AA111" s="11">
        <v>629492</v>
      </c>
      <c r="AB111" s="11">
        <v>615454</v>
      </c>
      <c r="AC111" s="11">
        <v>701113</v>
      </c>
      <c r="AD111" s="11">
        <v>684303</v>
      </c>
      <c r="AE111" s="11">
        <v>728717</v>
      </c>
      <c r="AF111" s="11">
        <v>710085</v>
      </c>
      <c r="AG111" s="11">
        <v>665515</v>
      </c>
      <c r="AH111" s="11">
        <v>614519</v>
      </c>
      <c r="AI111" s="11">
        <v>474113</v>
      </c>
      <c r="AJ111" s="11">
        <v>393968</v>
      </c>
      <c r="AK111" s="11">
        <v>355373</v>
      </c>
      <c r="AL111" s="11">
        <v>352815</v>
      </c>
      <c r="AM111" s="11">
        <v>321718</v>
      </c>
      <c r="AN111" s="11">
        <v>232527</v>
      </c>
      <c r="AO111" s="11">
        <v>171783</v>
      </c>
      <c r="AP111" s="11">
        <v>133804</v>
      </c>
      <c r="AQ111" s="11">
        <v>9044452</v>
      </c>
      <c r="AS111" s="89">
        <v>1995</v>
      </c>
      <c r="AT111" s="11">
        <v>1296201</v>
      </c>
      <c r="AU111" s="11">
        <v>1288234</v>
      </c>
      <c r="AV111" s="11">
        <v>1291138</v>
      </c>
      <c r="AW111" s="11">
        <v>1263274</v>
      </c>
      <c r="AX111" s="11">
        <v>1422850</v>
      </c>
      <c r="AY111" s="11">
        <v>1372695</v>
      </c>
      <c r="AZ111" s="11">
        <v>1456893</v>
      </c>
      <c r="BA111" s="11">
        <v>1418641</v>
      </c>
      <c r="BB111" s="11">
        <v>1328984</v>
      </c>
      <c r="BC111" s="11">
        <v>1247671</v>
      </c>
      <c r="BD111" s="11">
        <v>968418</v>
      </c>
      <c r="BE111" s="11">
        <v>799107</v>
      </c>
      <c r="BF111" s="11">
        <v>707497</v>
      </c>
      <c r="BG111" s="11">
        <v>686722</v>
      </c>
      <c r="BH111" s="11">
        <v>590725</v>
      </c>
      <c r="BI111" s="11">
        <v>401419</v>
      </c>
      <c r="BJ111" s="11">
        <v>274016</v>
      </c>
      <c r="BK111" s="11">
        <v>190397</v>
      </c>
      <c r="BL111" s="11">
        <v>18004882</v>
      </c>
      <c r="BN111" s="89">
        <v>1995</v>
      </c>
    </row>
    <row r="112" spans="2:66">
      <c r="B112" s="188" t="s">
        <v>214</v>
      </c>
      <c r="C112" s="89">
        <v>1996</v>
      </c>
      <c r="D112" s="11">
        <v>662765</v>
      </c>
      <c r="E112" s="11">
        <v>666388</v>
      </c>
      <c r="F112" s="11">
        <v>667360</v>
      </c>
      <c r="G112" s="11">
        <v>651540</v>
      </c>
      <c r="H112" s="11">
        <v>704790</v>
      </c>
      <c r="I112" s="11">
        <v>706329</v>
      </c>
      <c r="J112" s="11">
        <v>717855</v>
      </c>
      <c r="K112" s="11">
        <v>723767</v>
      </c>
      <c r="L112" s="11">
        <v>673445</v>
      </c>
      <c r="M112" s="11">
        <v>651628</v>
      </c>
      <c r="N112" s="11">
        <v>514981</v>
      </c>
      <c r="O112" s="11">
        <v>417797</v>
      </c>
      <c r="P112" s="11">
        <v>352091</v>
      </c>
      <c r="Q112" s="11">
        <v>335788</v>
      </c>
      <c r="R112" s="11">
        <v>274750</v>
      </c>
      <c r="S112" s="11">
        <v>178711</v>
      </c>
      <c r="T112" s="11">
        <v>105336</v>
      </c>
      <c r="U112" s="11">
        <v>60003</v>
      </c>
      <c r="V112" s="11">
        <v>9065324</v>
      </c>
      <c r="X112" s="89">
        <v>1996</v>
      </c>
      <c r="Y112" s="11">
        <v>628737</v>
      </c>
      <c r="Z112" s="11">
        <v>634075</v>
      </c>
      <c r="AA112" s="11">
        <v>635261</v>
      </c>
      <c r="AB112" s="11">
        <v>620152</v>
      </c>
      <c r="AC112" s="11">
        <v>683966</v>
      </c>
      <c r="AD112" s="11">
        <v>703453</v>
      </c>
      <c r="AE112" s="11">
        <v>720913</v>
      </c>
      <c r="AF112" s="11">
        <v>726422</v>
      </c>
      <c r="AG112" s="11">
        <v>676241</v>
      </c>
      <c r="AH112" s="11">
        <v>637156</v>
      </c>
      <c r="AI112" s="11">
        <v>494971</v>
      </c>
      <c r="AJ112" s="11">
        <v>405540</v>
      </c>
      <c r="AK112" s="11">
        <v>354905</v>
      </c>
      <c r="AL112" s="11">
        <v>352999</v>
      </c>
      <c r="AM112" s="11">
        <v>325411</v>
      </c>
      <c r="AN112" s="11">
        <v>242603</v>
      </c>
      <c r="AO112" s="11">
        <v>175736</v>
      </c>
      <c r="AP112" s="11">
        <v>140902</v>
      </c>
      <c r="AQ112" s="11">
        <v>9159443</v>
      </c>
      <c r="AS112" s="89">
        <v>1996</v>
      </c>
      <c r="AT112" s="11">
        <v>1291502</v>
      </c>
      <c r="AU112" s="11">
        <v>1300463</v>
      </c>
      <c r="AV112" s="11">
        <v>1302621</v>
      </c>
      <c r="AW112" s="11">
        <v>1271692</v>
      </c>
      <c r="AX112" s="11">
        <v>1388756</v>
      </c>
      <c r="AY112" s="11">
        <v>1409782</v>
      </c>
      <c r="AZ112" s="11">
        <v>1438768</v>
      </c>
      <c r="BA112" s="11">
        <v>1450189</v>
      </c>
      <c r="BB112" s="11">
        <v>1349686</v>
      </c>
      <c r="BC112" s="11">
        <v>1288784</v>
      </c>
      <c r="BD112" s="11">
        <v>1009952</v>
      </c>
      <c r="BE112" s="11">
        <v>823337</v>
      </c>
      <c r="BF112" s="11">
        <v>706996</v>
      </c>
      <c r="BG112" s="11">
        <v>688787</v>
      </c>
      <c r="BH112" s="11">
        <v>600161</v>
      </c>
      <c r="BI112" s="11">
        <v>421314</v>
      </c>
      <c r="BJ112" s="11">
        <v>281072</v>
      </c>
      <c r="BK112" s="11">
        <v>200905</v>
      </c>
      <c r="BL112" s="11">
        <v>18224767</v>
      </c>
      <c r="BN112" s="89">
        <v>1996</v>
      </c>
    </row>
    <row r="113" spans="2:66">
      <c r="B113" s="188" t="s">
        <v>214</v>
      </c>
      <c r="C113" s="90">
        <v>1997</v>
      </c>
      <c r="D113" s="11">
        <v>662892</v>
      </c>
      <c r="E113" s="11">
        <v>672513</v>
      </c>
      <c r="F113" s="11">
        <v>667935</v>
      </c>
      <c r="G113" s="11">
        <v>650576</v>
      </c>
      <c r="H113" s="11">
        <v>684030</v>
      </c>
      <c r="I113" s="11">
        <v>721681</v>
      </c>
      <c r="J113" s="11">
        <v>707331</v>
      </c>
      <c r="K113" s="11">
        <v>734299</v>
      </c>
      <c r="L113" s="11">
        <v>683411</v>
      </c>
      <c r="M113" s="11">
        <v>647382</v>
      </c>
      <c r="N113" s="11">
        <v>555106</v>
      </c>
      <c r="O113" s="11">
        <v>432327</v>
      </c>
      <c r="P113" s="11">
        <v>359692</v>
      </c>
      <c r="Q113" s="11">
        <v>335719</v>
      </c>
      <c r="R113" s="11">
        <v>280491</v>
      </c>
      <c r="S113" s="11">
        <v>189031</v>
      </c>
      <c r="T113" s="11">
        <v>108165</v>
      </c>
      <c r="U113" s="11">
        <v>63596</v>
      </c>
      <c r="V113" s="11">
        <v>9156177</v>
      </c>
      <c r="X113" s="90">
        <v>1997</v>
      </c>
      <c r="Y113" s="11">
        <v>628456</v>
      </c>
      <c r="Z113" s="11">
        <v>639529</v>
      </c>
      <c r="AA113" s="11">
        <v>637066</v>
      </c>
      <c r="AB113" s="11">
        <v>619415</v>
      </c>
      <c r="AC113" s="11">
        <v>665351</v>
      </c>
      <c r="AD113" s="11">
        <v>721422</v>
      </c>
      <c r="AE113" s="11">
        <v>712581</v>
      </c>
      <c r="AF113" s="11">
        <v>739458</v>
      </c>
      <c r="AG113" s="11">
        <v>688647</v>
      </c>
      <c r="AH113" s="11">
        <v>639732</v>
      </c>
      <c r="AI113" s="11">
        <v>534489</v>
      </c>
      <c r="AJ113" s="11">
        <v>418970</v>
      </c>
      <c r="AK113" s="11">
        <v>361729</v>
      </c>
      <c r="AL113" s="11">
        <v>350416</v>
      </c>
      <c r="AM113" s="11">
        <v>326911</v>
      </c>
      <c r="AN113" s="11">
        <v>255124</v>
      </c>
      <c r="AO113" s="11">
        <v>178927</v>
      </c>
      <c r="AP113" s="11">
        <v>148637</v>
      </c>
      <c r="AQ113" s="11">
        <v>9266860</v>
      </c>
      <c r="AS113" s="90">
        <v>1997</v>
      </c>
      <c r="AT113" s="11">
        <v>1291348</v>
      </c>
      <c r="AU113" s="11">
        <v>1312042</v>
      </c>
      <c r="AV113" s="11">
        <v>1305001</v>
      </c>
      <c r="AW113" s="11">
        <v>1269991</v>
      </c>
      <c r="AX113" s="11">
        <v>1349381</v>
      </c>
      <c r="AY113" s="11">
        <v>1443103</v>
      </c>
      <c r="AZ113" s="11">
        <v>1419912</v>
      </c>
      <c r="BA113" s="11">
        <v>1473757</v>
      </c>
      <c r="BB113" s="11">
        <v>1372058</v>
      </c>
      <c r="BC113" s="11">
        <v>1287114</v>
      </c>
      <c r="BD113" s="11">
        <v>1089595</v>
      </c>
      <c r="BE113" s="11">
        <v>851297</v>
      </c>
      <c r="BF113" s="11">
        <v>721421</v>
      </c>
      <c r="BG113" s="11">
        <v>686135</v>
      </c>
      <c r="BH113" s="11">
        <v>607402</v>
      </c>
      <c r="BI113" s="11">
        <v>444155</v>
      </c>
      <c r="BJ113" s="11">
        <v>287092</v>
      </c>
      <c r="BK113" s="11">
        <v>212233</v>
      </c>
      <c r="BL113" s="11">
        <v>18423037</v>
      </c>
      <c r="BN113" s="90">
        <v>1997</v>
      </c>
    </row>
    <row r="114" spans="2:66">
      <c r="B114" s="188" t="s">
        <v>214</v>
      </c>
      <c r="C114" s="90">
        <v>1998</v>
      </c>
      <c r="D114" s="11">
        <v>659846</v>
      </c>
      <c r="E114" s="11">
        <v>678648</v>
      </c>
      <c r="F114" s="11">
        <v>669025</v>
      </c>
      <c r="G114" s="11">
        <v>654333</v>
      </c>
      <c r="H114" s="11">
        <v>666781</v>
      </c>
      <c r="I114" s="11">
        <v>726757</v>
      </c>
      <c r="J114" s="11">
        <v>698912</v>
      </c>
      <c r="K114" s="11">
        <v>742592</v>
      </c>
      <c r="L114" s="11">
        <v>691245</v>
      </c>
      <c r="M114" s="11">
        <v>651752</v>
      </c>
      <c r="N114" s="11">
        <v>588896</v>
      </c>
      <c r="O114" s="11">
        <v>446539</v>
      </c>
      <c r="P114" s="11">
        <v>369909</v>
      </c>
      <c r="Q114" s="11">
        <v>333578</v>
      </c>
      <c r="R114" s="11">
        <v>286711</v>
      </c>
      <c r="S114" s="11">
        <v>199609</v>
      </c>
      <c r="T114" s="11">
        <v>110161</v>
      </c>
      <c r="U114" s="11">
        <v>67849</v>
      </c>
      <c r="V114" s="11">
        <v>9243143</v>
      </c>
      <c r="X114" s="90">
        <v>1998</v>
      </c>
      <c r="Y114" s="11">
        <v>625240</v>
      </c>
      <c r="Z114" s="11">
        <v>645201</v>
      </c>
      <c r="AA114" s="11">
        <v>638561</v>
      </c>
      <c r="AB114" s="11">
        <v>623366</v>
      </c>
      <c r="AC114" s="11">
        <v>647861</v>
      </c>
      <c r="AD114" s="11">
        <v>728840</v>
      </c>
      <c r="AE114" s="11">
        <v>705818</v>
      </c>
      <c r="AF114" s="11">
        <v>748763</v>
      </c>
      <c r="AG114" s="11">
        <v>698890</v>
      </c>
      <c r="AH114" s="11">
        <v>650374</v>
      </c>
      <c r="AI114" s="11">
        <v>569538</v>
      </c>
      <c r="AJ114" s="11">
        <v>431030</v>
      </c>
      <c r="AK114" s="11">
        <v>370363</v>
      </c>
      <c r="AL114" s="11">
        <v>347086</v>
      </c>
      <c r="AM114" s="11">
        <v>329223</v>
      </c>
      <c r="AN114" s="11">
        <v>267311</v>
      </c>
      <c r="AO114" s="11">
        <v>181053</v>
      </c>
      <c r="AP114" s="11">
        <v>155923</v>
      </c>
      <c r="AQ114" s="11">
        <v>9364441</v>
      </c>
      <c r="AS114" s="90">
        <v>1998</v>
      </c>
      <c r="AT114" s="11">
        <v>1285086</v>
      </c>
      <c r="AU114" s="11">
        <v>1323849</v>
      </c>
      <c r="AV114" s="11">
        <v>1307586</v>
      </c>
      <c r="AW114" s="11">
        <v>1277699</v>
      </c>
      <c r="AX114" s="11">
        <v>1314642</v>
      </c>
      <c r="AY114" s="11">
        <v>1455597</v>
      </c>
      <c r="AZ114" s="11">
        <v>1404730</v>
      </c>
      <c r="BA114" s="11">
        <v>1491355</v>
      </c>
      <c r="BB114" s="11">
        <v>1390135</v>
      </c>
      <c r="BC114" s="11">
        <v>1302126</v>
      </c>
      <c r="BD114" s="11">
        <v>1158434</v>
      </c>
      <c r="BE114" s="11">
        <v>877569</v>
      </c>
      <c r="BF114" s="11">
        <v>740272</v>
      </c>
      <c r="BG114" s="11">
        <v>680664</v>
      </c>
      <c r="BH114" s="11">
        <v>615934</v>
      </c>
      <c r="BI114" s="11">
        <v>466920</v>
      </c>
      <c r="BJ114" s="11">
        <v>291214</v>
      </c>
      <c r="BK114" s="11">
        <v>223772</v>
      </c>
      <c r="BL114" s="11">
        <v>18607584</v>
      </c>
      <c r="BN114" s="90">
        <v>1998</v>
      </c>
    </row>
    <row r="115" spans="2:66">
      <c r="B115" s="188" t="s">
        <v>214</v>
      </c>
      <c r="C115" s="90">
        <v>1999</v>
      </c>
      <c r="D115" s="11">
        <v>656573</v>
      </c>
      <c r="E115" s="11">
        <v>684584</v>
      </c>
      <c r="F115" s="11">
        <v>673203</v>
      </c>
      <c r="G115" s="11">
        <v>661460</v>
      </c>
      <c r="H115" s="11">
        <v>654635</v>
      </c>
      <c r="I115" s="11">
        <v>724828</v>
      </c>
      <c r="J115" s="11">
        <v>697610</v>
      </c>
      <c r="K115" s="11">
        <v>746944</v>
      </c>
      <c r="L115" s="11">
        <v>702161</v>
      </c>
      <c r="M115" s="11">
        <v>658616</v>
      </c>
      <c r="N115" s="11">
        <v>610701</v>
      </c>
      <c r="O115" s="11">
        <v>466293</v>
      </c>
      <c r="P115" s="11">
        <v>382630</v>
      </c>
      <c r="Q115" s="11">
        <v>331808</v>
      </c>
      <c r="R115" s="11">
        <v>292814</v>
      </c>
      <c r="S115" s="11">
        <v>210930</v>
      </c>
      <c r="T115" s="11">
        <v>111946</v>
      </c>
      <c r="U115" s="11">
        <v>72373</v>
      </c>
      <c r="V115" s="11">
        <v>9340109</v>
      </c>
      <c r="X115" s="90">
        <v>1999</v>
      </c>
      <c r="Y115" s="11">
        <v>623110</v>
      </c>
      <c r="Z115" s="11">
        <v>649805</v>
      </c>
      <c r="AA115" s="11">
        <v>642777</v>
      </c>
      <c r="AB115" s="11">
        <v>631458</v>
      </c>
      <c r="AC115" s="11">
        <v>636013</v>
      </c>
      <c r="AD115" s="11">
        <v>727526</v>
      </c>
      <c r="AE115" s="11">
        <v>707052</v>
      </c>
      <c r="AF115" s="11">
        <v>753976</v>
      </c>
      <c r="AG115" s="11">
        <v>710623</v>
      </c>
      <c r="AH115" s="11">
        <v>661719</v>
      </c>
      <c r="AI115" s="11">
        <v>594449</v>
      </c>
      <c r="AJ115" s="11">
        <v>449965</v>
      </c>
      <c r="AK115" s="11">
        <v>381927</v>
      </c>
      <c r="AL115" s="11">
        <v>344044</v>
      </c>
      <c r="AM115" s="11">
        <v>331349</v>
      </c>
      <c r="AN115" s="11">
        <v>279199</v>
      </c>
      <c r="AO115" s="11">
        <v>181998</v>
      </c>
      <c r="AP115" s="11">
        <v>165165</v>
      </c>
      <c r="AQ115" s="11">
        <v>9472155</v>
      </c>
      <c r="AS115" s="90">
        <v>1999</v>
      </c>
      <c r="AT115" s="11">
        <v>1279683</v>
      </c>
      <c r="AU115" s="11">
        <v>1334389</v>
      </c>
      <c r="AV115" s="11">
        <v>1315980</v>
      </c>
      <c r="AW115" s="11">
        <v>1292918</v>
      </c>
      <c r="AX115" s="11">
        <v>1290648</v>
      </c>
      <c r="AY115" s="11">
        <v>1452354</v>
      </c>
      <c r="AZ115" s="11">
        <v>1404662</v>
      </c>
      <c r="BA115" s="11">
        <v>1500920</v>
      </c>
      <c r="BB115" s="11">
        <v>1412784</v>
      </c>
      <c r="BC115" s="11">
        <v>1320335</v>
      </c>
      <c r="BD115" s="11">
        <v>1205150</v>
      </c>
      <c r="BE115" s="11">
        <v>916258</v>
      </c>
      <c r="BF115" s="11">
        <v>764557</v>
      </c>
      <c r="BG115" s="11">
        <v>675852</v>
      </c>
      <c r="BH115" s="11">
        <v>624163</v>
      </c>
      <c r="BI115" s="11">
        <v>490129</v>
      </c>
      <c r="BJ115" s="11">
        <v>293944</v>
      </c>
      <c r="BK115" s="11">
        <v>237538</v>
      </c>
      <c r="BL115" s="11">
        <v>18812264</v>
      </c>
      <c r="BN115" s="90">
        <v>1999</v>
      </c>
    </row>
    <row r="116" spans="2:66">
      <c r="B116" s="188" t="s">
        <v>214</v>
      </c>
      <c r="C116" s="90">
        <v>2000</v>
      </c>
      <c r="D116" s="11">
        <v>653221</v>
      </c>
      <c r="E116" s="11">
        <v>688195</v>
      </c>
      <c r="F116" s="11">
        <v>680131</v>
      </c>
      <c r="G116" s="11">
        <v>671954</v>
      </c>
      <c r="H116" s="11">
        <v>649535</v>
      </c>
      <c r="I116" s="11">
        <v>716339</v>
      </c>
      <c r="J116" s="11">
        <v>704211</v>
      </c>
      <c r="K116" s="11">
        <v>744059</v>
      </c>
      <c r="L116" s="11">
        <v>715742</v>
      </c>
      <c r="M116" s="11">
        <v>663238</v>
      </c>
      <c r="N116" s="11">
        <v>630498</v>
      </c>
      <c r="O116" s="11">
        <v>487075</v>
      </c>
      <c r="P116" s="11">
        <v>398235</v>
      </c>
      <c r="Q116" s="11">
        <v>329907</v>
      </c>
      <c r="R116" s="11">
        <v>297685</v>
      </c>
      <c r="S116" s="11">
        <v>218191</v>
      </c>
      <c r="T116" s="11">
        <v>118211</v>
      </c>
      <c r="U116" s="11">
        <v>77038</v>
      </c>
      <c r="V116" s="11">
        <v>9443465</v>
      </c>
      <c r="X116" s="90">
        <v>2000</v>
      </c>
      <c r="Y116" s="11">
        <v>620507</v>
      </c>
      <c r="Z116" s="11">
        <v>653189</v>
      </c>
      <c r="AA116" s="11">
        <v>648099</v>
      </c>
      <c r="AB116" s="11">
        <v>643833</v>
      </c>
      <c r="AC116" s="11">
        <v>630318</v>
      </c>
      <c r="AD116" s="11">
        <v>721080</v>
      </c>
      <c r="AE116" s="11">
        <v>714004</v>
      </c>
      <c r="AF116" s="11">
        <v>752101</v>
      </c>
      <c r="AG116" s="11">
        <v>724739</v>
      </c>
      <c r="AH116" s="11">
        <v>670207</v>
      </c>
      <c r="AI116" s="11">
        <v>619246</v>
      </c>
      <c r="AJ116" s="11">
        <v>470468</v>
      </c>
      <c r="AK116" s="11">
        <v>394318</v>
      </c>
      <c r="AL116" s="11">
        <v>342887</v>
      </c>
      <c r="AM116" s="11">
        <v>331527</v>
      </c>
      <c r="AN116" s="11">
        <v>285927</v>
      </c>
      <c r="AO116" s="11">
        <v>188803</v>
      </c>
      <c r="AP116" s="11">
        <v>174084</v>
      </c>
      <c r="AQ116" s="11">
        <v>9585337</v>
      </c>
      <c r="AS116" s="90">
        <v>2000</v>
      </c>
      <c r="AT116" s="11">
        <v>1273728</v>
      </c>
      <c r="AU116" s="11">
        <v>1341384</v>
      </c>
      <c r="AV116" s="11">
        <v>1328230</v>
      </c>
      <c r="AW116" s="11">
        <v>1315787</v>
      </c>
      <c r="AX116" s="11">
        <v>1279853</v>
      </c>
      <c r="AY116" s="11">
        <v>1437419</v>
      </c>
      <c r="AZ116" s="11">
        <v>1418215</v>
      </c>
      <c r="BA116" s="11">
        <v>1496160</v>
      </c>
      <c r="BB116" s="11">
        <v>1440481</v>
      </c>
      <c r="BC116" s="11">
        <v>1333445</v>
      </c>
      <c r="BD116" s="11">
        <v>1249744</v>
      </c>
      <c r="BE116" s="11">
        <v>957543</v>
      </c>
      <c r="BF116" s="11">
        <v>792553</v>
      </c>
      <c r="BG116" s="11">
        <v>672794</v>
      </c>
      <c r="BH116" s="11">
        <v>629212</v>
      </c>
      <c r="BI116" s="11">
        <v>504118</v>
      </c>
      <c r="BJ116" s="11">
        <v>307014</v>
      </c>
      <c r="BK116" s="11">
        <v>251122</v>
      </c>
      <c r="BL116" s="11">
        <v>19028802</v>
      </c>
      <c r="BN116" s="90">
        <v>2000</v>
      </c>
    </row>
    <row r="117" spans="2:66">
      <c r="B117" s="188" t="s">
        <v>214</v>
      </c>
      <c r="C117" s="90">
        <v>2001</v>
      </c>
      <c r="D117" s="11">
        <v>653053</v>
      </c>
      <c r="E117" s="11">
        <v>689098</v>
      </c>
      <c r="F117" s="11">
        <v>688396</v>
      </c>
      <c r="G117" s="11">
        <v>684154</v>
      </c>
      <c r="H117" s="11">
        <v>654544</v>
      </c>
      <c r="I117" s="11">
        <v>694298</v>
      </c>
      <c r="J117" s="11">
        <v>722451</v>
      </c>
      <c r="K117" s="11">
        <v>736877</v>
      </c>
      <c r="L117" s="11">
        <v>729922</v>
      </c>
      <c r="M117" s="11">
        <v>670907</v>
      </c>
      <c r="N117" s="11">
        <v>648130</v>
      </c>
      <c r="O117" s="11">
        <v>509420</v>
      </c>
      <c r="P117" s="11">
        <v>411183</v>
      </c>
      <c r="Q117" s="11">
        <v>333321</v>
      </c>
      <c r="R117" s="11">
        <v>301501</v>
      </c>
      <c r="S117" s="11">
        <v>225821</v>
      </c>
      <c r="T117" s="11">
        <v>127383</v>
      </c>
      <c r="U117" s="11">
        <v>81367</v>
      </c>
      <c r="V117" s="11">
        <v>9561826</v>
      </c>
      <c r="X117" s="90">
        <v>2001</v>
      </c>
      <c r="Y117" s="11">
        <v>620632</v>
      </c>
      <c r="Z117" s="11">
        <v>653425</v>
      </c>
      <c r="AA117" s="11">
        <v>655629</v>
      </c>
      <c r="AB117" s="11">
        <v>655832</v>
      </c>
      <c r="AC117" s="11">
        <v>635585</v>
      </c>
      <c r="AD117" s="11">
        <v>699510</v>
      </c>
      <c r="AE117" s="11">
        <v>735150</v>
      </c>
      <c r="AF117" s="11">
        <v>746155</v>
      </c>
      <c r="AG117" s="11">
        <v>740243</v>
      </c>
      <c r="AH117" s="11">
        <v>679338</v>
      </c>
      <c r="AI117" s="11">
        <v>643855</v>
      </c>
      <c r="AJ117" s="11">
        <v>492559</v>
      </c>
      <c r="AK117" s="11">
        <v>405285</v>
      </c>
      <c r="AL117" s="11">
        <v>344577</v>
      </c>
      <c r="AM117" s="11">
        <v>332562</v>
      </c>
      <c r="AN117" s="11">
        <v>290027</v>
      </c>
      <c r="AO117" s="11">
        <v>200436</v>
      </c>
      <c r="AP117" s="11">
        <v>182075</v>
      </c>
      <c r="AQ117" s="11">
        <v>9712875</v>
      </c>
      <c r="AS117" s="90">
        <v>2001</v>
      </c>
      <c r="AT117" s="11">
        <v>1273685</v>
      </c>
      <c r="AU117" s="11">
        <v>1342523</v>
      </c>
      <c r="AV117" s="11">
        <v>1344025</v>
      </c>
      <c r="AW117" s="11">
        <v>1339986</v>
      </c>
      <c r="AX117" s="11">
        <v>1290129</v>
      </c>
      <c r="AY117" s="11">
        <v>1393808</v>
      </c>
      <c r="AZ117" s="11">
        <v>1457601</v>
      </c>
      <c r="BA117" s="11">
        <v>1483032</v>
      </c>
      <c r="BB117" s="11">
        <v>1470165</v>
      </c>
      <c r="BC117" s="11">
        <v>1350245</v>
      </c>
      <c r="BD117" s="11">
        <v>1291985</v>
      </c>
      <c r="BE117" s="11">
        <v>1001979</v>
      </c>
      <c r="BF117" s="11">
        <v>816468</v>
      </c>
      <c r="BG117" s="11">
        <v>677898</v>
      </c>
      <c r="BH117" s="11">
        <v>634063</v>
      </c>
      <c r="BI117" s="11">
        <v>515848</v>
      </c>
      <c r="BJ117" s="11">
        <v>327819</v>
      </c>
      <c r="BK117" s="11">
        <v>263442</v>
      </c>
      <c r="BL117" s="11">
        <v>19274701</v>
      </c>
      <c r="BN117" s="90">
        <v>2001</v>
      </c>
    </row>
    <row r="118" spans="2:66">
      <c r="B118" s="188" t="s">
        <v>214</v>
      </c>
      <c r="C118" s="90">
        <v>2002</v>
      </c>
      <c r="D118" s="11">
        <v>650563</v>
      </c>
      <c r="E118" s="11">
        <v>686788</v>
      </c>
      <c r="F118" s="11">
        <v>695811</v>
      </c>
      <c r="G118" s="11">
        <v>689986</v>
      </c>
      <c r="H118" s="11">
        <v>668791</v>
      </c>
      <c r="I118" s="11">
        <v>682089</v>
      </c>
      <c r="J118" s="11">
        <v>738914</v>
      </c>
      <c r="K118" s="11">
        <v>728346</v>
      </c>
      <c r="L118" s="11">
        <v>745106</v>
      </c>
      <c r="M118" s="11">
        <v>681079</v>
      </c>
      <c r="N118" s="11">
        <v>644584</v>
      </c>
      <c r="O118" s="11">
        <v>545884</v>
      </c>
      <c r="P118" s="11">
        <v>423058</v>
      </c>
      <c r="Q118" s="11">
        <v>341402</v>
      </c>
      <c r="R118" s="11">
        <v>301422</v>
      </c>
      <c r="S118" s="11">
        <v>231304</v>
      </c>
      <c r="T118" s="11">
        <v>135732</v>
      </c>
      <c r="U118" s="11">
        <v>84624</v>
      </c>
      <c r="V118" s="11">
        <v>9675483</v>
      </c>
      <c r="X118" s="90">
        <v>2002</v>
      </c>
      <c r="Y118" s="11">
        <v>618479</v>
      </c>
      <c r="Z118" s="11">
        <v>650643</v>
      </c>
      <c r="AA118" s="11">
        <v>662322</v>
      </c>
      <c r="AB118" s="11">
        <v>661925</v>
      </c>
      <c r="AC118" s="11">
        <v>646892</v>
      </c>
      <c r="AD118" s="11">
        <v>681715</v>
      </c>
      <c r="AE118" s="11">
        <v>751776</v>
      </c>
      <c r="AF118" s="11">
        <v>737748</v>
      </c>
      <c r="AG118" s="11">
        <v>755459</v>
      </c>
      <c r="AH118" s="11">
        <v>689625</v>
      </c>
      <c r="AI118" s="11">
        <v>643712</v>
      </c>
      <c r="AJ118" s="11">
        <v>532020</v>
      </c>
      <c r="AK118" s="11">
        <v>416226</v>
      </c>
      <c r="AL118" s="11">
        <v>352056</v>
      </c>
      <c r="AM118" s="11">
        <v>329725</v>
      </c>
      <c r="AN118" s="11">
        <v>292051</v>
      </c>
      <c r="AO118" s="11">
        <v>209425</v>
      </c>
      <c r="AP118" s="11">
        <v>187928</v>
      </c>
      <c r="AQ118" s="11">
        <v>9819727</v>
      </c>
      <c r="AS118" s="90">
        <v>2002</v>
      </c>
      <c r="AT118" s="11">
        <v>1269042</v>
      </c>
      <c r="AU118" s="11">
        <v>1337431</v>
      </c>
      <c r="AV118" s="11">
        <v>1358133</v>
      </c>
      <c r="AW118" s="11">
        <v>1351911</v>
      </c>
      <c r="AX118" s="11">
        <v>1315683</v>
      </c>
      <c r="AY118" s="11">
        <v>1363804</v>
      </c>
      <c r="AZ118" s="11">
        <v>1490690</v>
      </c>
      <c r="BA118" s="11">
        <v>1466094</v>
      </c>
      <c r="BB118" s="11">
        <v>1500565</v>
      </c>
      <c r="BC118" s="11">
        <v>1370704</v>
      </c>
      <c r="BD118" s="11">
        <v>1288296</v>
      </c>
      <c r="BE118" s="11">
        <v>1077904</v>
      </c>
      <c r="BF118" s="11">
        <v>839284</v>
      </c>
      <c r="BG118" s="11">
        <v>693458</v>
      </c>
      <c r="BH118" s="11">
        <v>631147</v>
      </c>
      <c r="BI118" s="11">
        <v>523355</v>
      </c>
      <c r="BJ118" s="11">
        <v>345157</v>
      </c>
      <c r="BK118" s="11">
        <v>272552</v>
      </c>
      <c r="BL118" s="11">
        <v>19495210</v>
      </c>
      <c r="BN118" s="90">
        <v>2002</v>
      </c>
    </row>
    <row r="119" spans="2:66">
      <c r="B119" s="188" t="s">
        <v>214</v>
      </c>
      <c r="C119" s="90">
        <v>2003</v>
      </c>
      <c r="D119" s="11">
        <v>650616</v>
      </c>
      <c r="E119" s="11">
        <v>682601</v>
      </c>
      <c r="F119" s="11">
        <v>703262</v>
      </c>
      <c r="G119" s="11">
        <v>693648</v>
      </c>
      <c r="H119" s="11">
        <v>686750</v>
      </c>
      <c r="I119" s="11">
        <v>676288</v>
      </c>
      <c r="J119" s="11">
        <v>747724</v>
      </c>
      <c r="K119" s="11">
        <v>720877</v>
      </c>
      <c r="L119" s="11">
        <v>755254</v>
      </c>
      <c r="M119" s="11">
        <v>692759</v>
      </c>
      <c r="N119" s="11">
        <v>647251</v>
      </c>
      <c r="O119" s="11">
        <v>578102</v>
      </c>
      <c r="P119" s="11">
        <v>433865</v>
      </c>
      <c r="Q119" s="11">
        <v>350695</v>
      </c>
      <c r="R119" s="11">
        <v>299204</v>
      </c>
      <c r="S119" s="11">
        <v>237596</v>
      </c>
      <c r="T119" s="11">
        <v>143958</v>
      </c>
      <c r="U119" s="11">
        <v>87147</v>
      </c>
      <c r="V119" s="11">
        <v>9787597</v>
      </c>
      <c r="X119" s="90">
        <v>2003</v>
      </c>
      <c r="Y119" s="11">
        <v>618520</v>
      </c>
      <c r="Z119" s="11">
        <v>647081</v>
      </c>
      <c r="AA119" s="11">
        <v>667589</v>
      </c>
      <c r="AB119" s="11">
        <v>666720</v>
      </c>
      <c r="AC119" s="11">
        <v>663262</v>
      </c>
      <c r="AD119" s="11">
        <v>673022</v>
      </c>
      <c r="AE119" s="11">
        <v>761226</v>
      </c>
      <c r="AF119" s="11">
        <v>730935</v>
      </c>
      <c r="AG119" s="11">
        <v>765722</v>
      </c>
      <c r="AH119" s="11">
        <v>702917</v>
      </c>
      <c r="AI119" s="11">
        <v>650127</v>
      </c>
      <c r="AJ119" s="11">
        <v>566080</v>
      </c>
      <c r="AK119" s="11">
        <v>427212</v>
      </c>
      <c r="AL119" s="11">
        <v>360951</v>
      </c>
      <c r="AM119" s="11">
        <v>325975</v>
      </c>
      <c r="AN119" s="11">
        <v>294773</v>
      </c>
      <c r="AO119" s="11">
        <v>218712</v>
      </c>
      <c r="AP119" s="11">
        <v>192316</v>
      </c>
      <c r="AQ119" s="11">
        <v>9933140</v>
      </c>
      <c r="AS119" s="90">
        <v>2003</v>
      </c>
      <c r="AT119" s="11">
        <v>1269136</v>
      </c>
      <c r="AU119" s="11">
        <v>1329682</v>
      </c>
      <c r="AV119" s="11">
        <v>1370851</v>
      </c>
      <c r="AW119" s="11">
        <v>1360368</v>
      </c>
      <c r="AX119" s="11">
        <v>1350012</v>
      </c>
      <c r="AY119" s="11">
        <v>1349310</v>
      </c>
      <c r="AZ119" s="11">
        <v>1508950</v>
      </c>
      <c r="BA119" s="11">
        <v>1451812</v>
      </c>
      <c r="BB119" s="11">
        <v>1520976</v>
      </c>
      <c r="BC119" s="11">
        <v>1395676</v>
      </c>
      <c r="BD119" s="11">
        <v>1297378</v>
      </c>
      <c r="BE119" s="11">
        <v>1144182</v>
      </c>
      <c r="BF119" s="11">
        <v>861077</v>
      </c>
      <c r="BG119" s="11">
        <v>711646</v>
      </c>
      <c r="BH119" s="11">
        <v>625179</v>
      </c>
      <c r="BI119" s="11">
        <v>532369</v>
      </c>
      <c r="BJ119" s="11">
        <v>362670</v>
      </c>
      <c r="BK119" s="11">
        <v>279463</v>
      </c>
      <c r="BL119" s="11">
        <v>19720737</v>
      </c>
      <c r="BN119" s="90">
        <v>2003</v>
      </c>
    </row>
    <row r="120" spans="2:66">
      <c r="B120" s="188" t="s">
        <v>214</v>
      </c>
      <c r="C120" s="90">
        <v>2004</v>
      </c>
      <c r="D120" s="11">
        <v>651502</v>
      </c>
      <c r="E120" s="11">
        <v>679483</v>
      </c>
      <c r="F120" s="11">
        <v>708387</v>
      </c>
      <c r="G120" s="11">
        <v>697859</v>
      </c>
      <c r="H120" s="11">
        <v>703491</v>
      </c>
      <c r="I120" s="11">
        <v>675089</v>
      </c>
      <c r="J120" s="11">
        <v>748782</v>
      </c>
      <c r="K120" s="11">
        <v>720531</v>
      </c>
      <c r="L120" s="11">
        <v>759473</v>
      </c>
      <c r="M120" s="11">
        <v>706985</v>
      </c>
      <c r="N120" s="11">
        <v>652232</v>
      </c>
      <c r="O120" s="11">
        <v>597807</v>
      </c>
      <c r="P120" s="11">
        <v>450490</v>
      </c>
      <c r="Q120" s="11">
        <v>361124</v>
      </c>
      <c r="R120" s="11">
        <v>297740</v>
      </c>
      <c r="S120" s="11">
        <v>243017</v>
      </c>
      <c r="T120" s="11">
        <v>152166</v>
      </c>
      <c r="U120" s="11">
        <v>89793</v>
      </c>
      <c r="V120" s="11">
        <v>9895951</v>
      </c>
      <c r="X120" s="90">
        <v>2004</v>
      </c>
      <c r="Y120" s="11">
        <v>618674</v>
      </c>
      <c r="Z120" s="11">
        <v>645030</v>
      </c>
      <c r="AA120" s="11">
        <v>671148</v>
      </c>
      <c r="AB120" s="11">
        <v>670030</v>
      </c>
      <c r="AC120" s="11">
        <v>677235</v>
      </c>
      <c r="AD120" s="11">
        <v>668629</v>
      </c>
      <c r="AE120" s="11">
        <v>760318</v>
      </c>
      <c r="AF120" s="11">
        <v>730858</v>
      </c>
      <c r="AG120" s="11">
        <v>770759</v>
      </c>
      <c r="AH120" s="11">
        <v>717332</v>
      </c>
      <c r="AI120" s="11">
        <v>657784</v>
      </c>
      <c r="AJ120" s="11">
        <v>589127</v>
      </c>
      <c r="AK120" s="11">
        <v>444830</v>
      </c>
      <c r="AL120" s="11">
        <v>371550</v>
      </c>
      <c r="AM120" s="11">
        <v>322990</v>
      </c>
      <c r="AN120" s="11">
        <v>296501</v>
      </c>
      <c r="AO120" s="11">
        <v>227491</v>
      </c>
      <c r="AP120" s="11">
        <v>196485</v>
      </c>
      <c r="AQ120" s="11">
        <v>10036771</v>
      </c>
      <c r="AS120" s="90">
        <v>2004</v>
      </c>
      <c r="AT120" s="11">
        <v>1270176</v>
      </c>
      <c r="AU120" s="11">
        <v>1324513</v>
      </c>
      <c r="AV120" s="11">
        <v>1379535</v>
      </c>
      <c r="AW120" s="11">
        <v>1367889</v>
      </c>
      <c r="AX120" s="11">
        <v>1380726</v>
      </c>
      <c r="AY120" s="11">
        <v>1343718</v>
      </c>
      <c r="AZ120" s="11">
        <v>1509100</v>
      </c>
      <c r="BA120" s="11">
        <v>1451389</v>
      </c>
      <c r="BB120" s="11">
        <v>1530232</v>
      </c>
      <c r="BC120" s="11">
        <v>1424317</v>
      </c>
      <c r="BD120" s="11">
        <v>1310016</v>
      </c>
      <c r="BE120" s="11">
        <v>1186934</v>
      </c>
      <c r="BF120" s="11">
        <v>895320</v>
      </c>
      <c r="BG120" s="11">
        <v>732674</v>
      </c>
      <c r="BH120" s="11">
        <v>620730</v>
      </c>
      <c r="BI120" s="11">
        <v>539518</v>
      </c>
      <c r="BJ120" s="11">
        <v>379657</v>
      </c>
      <c r="BK120" s="11">
        <v>286278</v>
      </c>
      <c r="BL120" s="11">
        <v>19932722</v>
      </c>
      <c r="BN120" s="90">
        <v>2004</v>
      </c>
    </row>
    <row r="121" spans="2:66">
      <c r="B121" s="188" t="s">
        <v>214</v>
      </c>
      <c r="C121" s="90">
        <v>2005</v>
      </c>
      <c r="D121" s="11">
        <v>656043</v>
      </c>
      <c r="E121" s="11">
        <v>677441</v>
      </c>
      <c r="F121" s="11">
        <v>710978</v>
      </c>
      <c r="G121" s="11">
        <v>705932</v>
      </c>
      <c r="H121" s="11">
        <v>719854</v>
      </c>
      <c r="I121" s="11">
        <v>680687</v>
      </c>
      <c r="J121" s="11">
        <v>745033</v>
      </c>
      <c r="K121" s="11">
        <v>729890</v>
      </c>
      <c r="L121" s="11">
        <v>758248</v>
      </c>
      <c r="M121" s="11">
        <v>719486</v>
      </c>
      <c r="N121" s="11">
        <v>658928</v>
      </c>
      <c r="O121" s="11">
        <v>615600</v>
      </c>
      <c r="P121" s="11">
        <v>469508</v>
      </c>
      <c r="Q121" s="11">
        <v>372941</v>
      </c>
      <c r="R121" s="11">
        <v>297039</v>
      </c>
      <c r="S121" s="11">
        <v>247212</v>
      </c>
      <c r="T121" s="11">
        <v>158302</v>
      </c>
      <c r="U121" s="11">
        <v>96511</v>
      </c>
      <c r="V121" s="11">
        <v>10019633</v>
      </c>
      <c r="X121" s="90">
        <v>2005</v>
      </c>
      <c r="Y121" s="11">
        <v>621496</v>
      </c>
      <c r="Z121" s="11">
        <v>643600</v>
      </c>
      <c r="AA121" s="11">
        <v>673833</v>
      </c>
      <c r="AB121" s="11">
        <v>673600</v>
      </c>
      <c r="AC121" s="11">
        <v>694794</v>
      </c>
      <c r="AD121" s="11">
        <v>671866</v>
      </c>
      <c r="AE121" s="11">
        <v>755485</v>
      </c>
      <c r="AF121" s="11">
        <v>738508</v>
      </c>
      <c r="AG121" s="11">
        <v>769398</v>
      </c>
      <c r="AH121" s="11">
        <v>731606</v>
      </c>
      <c r="AI121" s="11">
        <v>666528</v>
      </c>
      <c r="AJ121" s="11">
        <v>610845</v>
      </c>
      <c r="AK121" s="11">
        <v>465778</v>
      </c>
      <c r="AL121" s="11">
        <v>381924</v>
      </c>
      <c r="AM121" s="11">
        <v>322067</v>
      </c>
      <c r="AN121" s="11">
        <v>296617</v>
      </c>
      <c r="AO121" s="11">
        <v>233586</v>
      </c>
      <c r="AP121" s="11">
        <v>205680</v>
      </c>
      <c r="AQ121" s="11">
        <v>10157211</v>
      </c>
      <c r="AS121" s="90">
        <v>2005</v>
      </c>
      <c r="AT121" s="11">
        <v>1277539</v>
      </c>
      <c r="AU121" s="11">
        <v>1321041</v>
      </c>
      <c r="AV121" s="11">
        <v>1384811</v>
      </c>
      <c r="AW121" s="11">
        <v>1379532</v>
      </c>
      <c r="AX121" s="11">
        <v>1414648</v>
      </c>
      <c r="AY121" s="11">
        <v>1352553</v>
      </c>
      <c r="AZ121" s="11">
        <v>1500518</v>
      </c>
      <c r="BA121" s="11">
        <v>1468398</v>
      </c>
      <c r="BB121" s="11">
        <v>1527646</v>
      </c>
      <c r="BC121" s="11">
        <v>1451092</v>
      </c>
      <c r="BD121" s="11">
        <v>1325456</v>
      </c>
      <c r="BE121" s="11">
        <v>1226445</v>
      </c>
      <c r="BF121" s="11">
        <v>935286</v>
      </c>
      <c r="BG121" s="11">
        <v>754865</v>
      </c>
      <c r="BH121" s="11">
        <v>619106</v>
      </c>
      <c r="BI121" s="11">
        <v>543829</v>
      </c>
      <c r="BJ121" s="11">
        <v>391888</v>
      </c>
      <c r="BK121" s="11">
        <v>302191</v>
      </c>
      <c r="BL121" s="11">
        <v>20176844</v>
      </c>
      <c r="BN121" s="90">
        <v>2005</v>
      </c>
    </row>
    <row r="122" spans="2:66">
      <c r="B122" s="188" t="s">
        <v>214</v>
      </c>
      <c r="C122" s="90">
        <v>2006</v>
      </c>
      <c r="D122" s="11">
        <v>664456</v>
      </c>
      <c r="E122" s="11">
        <v>678901</v>
      </c>
      <c r="F122" s="11">
        <v>710385</v>
      </c>
      <c r="G122" s="11">
        <v>714616</v>
      </c>
      <c r="H122" s="11">
        <v>736418</v>
      </c>
      <c r="I122" s="11">
        <v>696211</v>
      </c>
      <c r="J122" s="11">
        <v>733918</v>
      </c>
      <c r="K122" s="11">
        <v>749952</v>
      </c>
      <c r="L122" s="11">
        <v>752965</v>
      </c>
      <c r="M122" s="11">
        <v>731592</v>
      </c>
      <c r="N122" s="11">
        <v>670162</v>
      </c>
      <c r="O122" s="11">
        <v>628894</v>
      </c>
      <c r="P122" s="11">
        <v>490907</v>
      </c>
      <c r="Q122" s="11">
        <v>382035</v>
      </c>
      <c r="R122" s="11">
        <v>300343</v>
      </c>
      <c r="S122" s="11">
        <v>249995</v>
      </c>
      <c r="T122" s="11">
        <v>164408</v>
      </c>
      <c r="U122" s="11">
        <v>103266</v>
      </c>
      <c r="V122" s="11">
        <v>10159424</v>
      </c>
      <c r="X122" s="90">
        <v>2006</v>
      </c>
      <c r="Y122" s="11">
        <v>630082</v>
      </c>
      <c r="Z122" s="11">
        <v>645407</v>
      </c>
      <c r="AA122" s="11">
        <v>673156</v>
      </c>
      <c r="AB122" s="11">
        <v>678066</v>
      </c>
      <c r="AC122" s="11">
        <v>712017</v>
      </c>
      <c r="AD122" s="11">
        <v>685377</v>
      </c>
      <c r="AE122" s="11">
        <v>740226</v>
      </c>
      <c r="AF122" s="11">
        <v>758876</v>
      </c>
      <c r="AG122" s="11">
        <v>763479</v>
      </c>
      <c r="AH122" s="11">
        <v>746140</v>
      </c>
      <c r="AI122" s="11">
        <v>677673</v>
      </c>
      <c r="AJ122" s="11">
        <v>629098</v>
      </c>
      <c r="AK122" s="11">
        <v>487928</v>
      </c>
      <c r="AL122" s="11">
        <v>391086</v>
      </c>
      <c r="AM122" s="11">
        <v>323789</v>
      </c>
      <c r="AN122" s="11">
        <v>296686</v>
      </c>
      <c r="AO122" s="11">
        <v>237030</v>
      </c>
      <c r="AP122" s="11">
        <v>215426</v>
      </c>
      <c r="AQ122" s="11">
        <v>10291542</v>
      </c>
      <c r="AS122" s="90">
        <v>2006</v>
      </c>
      <c r="AT122" s="11">
        <v>1294538</v>
      </c>
      <c r="AU122" s="11">
        <v>1324308</v>
      </c>
      <c r="AV122" s="11">
        <v>1383541</v>
      </c>
      <c r="AW122" s="11">
        <v>1392682</v>
      </c>
      <c r="AX122" s="11">
        <v>1448435</v>
      </c>
      <c r="AY122" s="11">
        <v>1381588</v>
      </c>
      <c r="AZ122" s="11">
        <v>1474144</v>
      </c>
      <c r="BA122" s="11">
        <v>1508828</v>
      </c>
      <c r="BB122" s="11">
        <v>1516444</v>
      </c>
      <c r="BC122" s="11">
        <v>1477732</v>
      </c>
      <c r="BD122" s="11">
        <v>1347835</v>
      </c>
      <c r="BE122" s="11">
        <v>1257992</v>
      </c>
      <c r="BF122" s="11">
        <v>978835</v>
      </c>
      <c r="BG122" s="11">
        <v>773121</v>
      </c>
      <c r="BH122" s="11">
        <v>624132</v>
      </c>
      <c r="BI122" s="11">
        <v>546681</v>
      </c>
      <c r="BJ122" s="11">
        <v>401438</v>
      </c>
      <c r="BK122" s="11">
        <v>318692</v>
      </c>
      <c r="BL122" s="11">
        <v>20450966</v>
      </c>
      <c r="BN122" s="90">
        <v>2006</v>
      </c>
    </row>
    <row r="123" spans="2:66">
      <c r="B123" s="188" t="s">
        <v>213</v>
      </c>
      <c r="C123" s="90">
        <v>2007</v>
      </c>
      <c r="D123" s="11">
        <v>686251</v>
      </c>
      <c r="E123" s="11">
        <v>680272</v>
      </c>
      <c r="F123" s="11">
        <v>709912</v>
      </c>
      <c r="G123" s="11">
        <v>729591</v>
      </c>
      <c r="H123" s="11">
        <v>757626</v>
      </c>
      <c r="I123" s="11">
        <v>722526</v>
      </c>
      <c r="J123" s="11">
        <v>726262</v>
      </c>
      <c r="K123" s="11">
        <v>772462</v>
      </c>
      <c r="L123" s="11">
        <v>746834</v>
      </c>
      <c r="M123" s="11">
        <v>747698</v>
      </c>
      <c r="N123" s="11">
        <v>681898</v>
      </c>
      <c r="O123" s="11">
        <v>625668</v>
      </c>
      <c r="P123" s="11">
        <v>528732</v>
      </c>
      <c r="Q123" s="11">
        <v>397118</v>
      </c>
      <c r="R123" s="11">
        <v>308311</v>
      </c>
      <c r="S123" s="11">
        <v>251339</v>
      </c>
      <c r="T123" s="11">
        <v>170213</v>
      </c>
      <c r="U123" s="11">
        <v>110923</v>
      </c>
      <c r="V123" s="11">
        <v>10353636</v>
      </c>
      <c r="X123" s="90">
        <v>2007</v>
      </c>
      <c r="Y123" s="11">
        <v>650228</v>
      </c>
      <c r="Z123" s="11">
        <v>647292</v>
      </c>
      <c r="AA123" s="11">
        <v>672906</v>
      </c>
      <c r="AB123" s="11">
        <v>691130</v>
      </c>
      <c r="AC123" s="11">
        <v>725515</v>
      </c>
      <c r="AD123" s="11">
        <v>708492</v>
      </c>
      <c r="AE123" s="11">
        <v>730822</v>
      </c>
      <c r="AF123" s="11">
        <v>783223</v>
      </c>
      <c r="AG123" s="11">
        <v>757398</v>
      </c>
      <c r="AH123" s="11">
        <v>762152</v>
      </c>
      <c r="AI123" s="11">
        <v>691160</v>
      </c>
      <c r="AJ123" s="11">
        <v>628525</v>
      </c>
      <c r="AK123" s="11">
        <v>526437</v>
      </c>
      <c r="AL123" s="11">
        <v>403520</v>
      </c>
      <c r="AM123" s="11">
        <v>331936</v>
      </c>
      <c r="AN123" s="11">
        <v>296371</v>
      </c>
      <c r="AO123" s="11">
        <v>240666</v>
      </c>
      <c r="AP123" s="11">
        <v>226213</v>
      </c>
      <c r="AQ123" s="11">
        <v>10473986</v>
      </c>
      <c r="AS123" s="90">
        <v>2007</v>
      </c>
      <c r="AT123" s="11">
        <v>1336479</v>
      </c>
      <c r="AU123" s="11">
        <v>1327564</v>
      </c>
      <c r="AV123" s="11">
        <v>1382818</v>
      </c>
      <c r="AW123" s="11">
        <v>1420721</v>
      </c>
      <c r="AX123" s="11">
        <v>1483141</v>
      </c>
      <c r="AY123" s="11">
        <v>1431018</v>
      </c>
      <c r="AZ123" s="11">
        <v>1457084</v>
      </c>
      <c r="BA123" s="11">
        <v>1555685</v>
      </c>
      <c r="BB123" s="11">
        <v>1504232</v>
      </c>
      <c r="BC123" s="11">
        <v>1509850</v>
      </c>
      <c r="BD123" s="11">
        <v>1373058</v>
      </c>
      <c r="BE123" s="11">
        <v>1254193</v>
      </c>
      <c r="BF123" s="11">
        <v>1055169</v>
      </c>
      <c r="BG123" s="11">
        <v>800638</v>
      </c>
      <c r="BH123" s="11">
        <v>640247</v>
      </c>
      <c r="BI123" s="11">
        <v>547710</v>
      </c>
      <c r="BJ123" s="11">
        <v>410879</v>
      </c>
      <c r="BK123" s="11">
        <v>337136</v>
      </c>
      <c r="BL123" s="11">
        <v>20827622</v>
      </c>
      <c r="BN123" s="90">
        <v>2007</v>
      </c>
    </row>
    <row r="124" spans="2:66">
      <c r="B124" s="188" t="s">
        <v>213</v>
      </c>
      <c r="C124" s="90">
        <v>2008</v>
      </c>
      <c r="D124" s="11">
        <v>710252</v>
      </c>
      <c r="E124" s="11">
        <v>683671</v>
      </c>
      <c r="F124" s="11">
        <v>710306</v>
      </c>
      <c r="G124" s="11">
        <v>743757</v>
      </c>
      <c r="H124" s="11">
        <v>782937</v>
      </c>
      <c r="I124" s="11">
        <v>759647</v>
      </c>
      <c r="J124" s="11">
        <v>728006</v>
      </c>
      <c r="K124" s="11">
        <v>788745</v>
      </c>
      <c r="L124" s="11">
        <v>744638</v>
      </c>
      <c r="M124" s="11">
        <v>762004</v>
      </c>
      <c r="N124" s="11">
        <v>693355</v>
      </c>
      <c r="O124" s="11">
        <v>631294</v>
      </c>
      <c r="P124" s="11">
        <v>559927</v>
      </c>
      <c r="Q124" s="11">
        <v>410907</v>
      </c>
      <c r="R124" s="11">
        <v>317663</v>
      </c>
      <c r="S124" s="11">
        <v>251539</v>
      </c>
      <c r="T124" s="11">
        <v>176055</v>
      </c>
      <c r="U124" s="11">
        <v>117342</v>
      </c>
      <c r="V124" s="11">
        <v>10572045</v>
      </c>
      <c r="X124" s="90">
        <v>2008</v>
      </c>
      <c r="Y124" s="11">
        <v>672841</v>
      </c>
      <c r="Z124" s="11">
        <v>651012</v>
      </c>
      <c r="AA124" s="11">
        <v>672814</v>
      </c>
      <c r="AB124" s="11">
        <v>703855</v>
      </c>
      <c r="AC124" s="11">
        <v>743425</v>
      </c>
      <c r="AD124" s="11">
        <v>740361</v>
      </c>
      <c r="AE124" s="11">
        <v>730338</v>
      </c>
      <c r="AF124" s="11">
        <v>800808</v>
      </c>
      <c r="AG124" s="11">
        <v>754771</v>
      </c>
      <c r="AH124" s="11">
        <v>775819</v>
      </c>
      <c r="AI124" s="11">
        <v>704460</v>
      </c>
      <c r="AJ124" s="11">
        <v>637301</v>
      </c>
      <c r="AK124" s="11">
        <v>557688</v>
      </c>
      <c r="AL124" s="11">
        <v>416253</v>
      </c>
      <c r="AM124" s="11">
        <v>340214</v>
      </c>
      <c r="AN124" s="11">
        <v>295393</v>
      </c>
      <c r="AO124" s="11">
        <v>244587</v>
      </c>
      <c r="AP124" s="11">
        <v>235214</v>
      </c>
      <c r="AQ124" s="11">
        <v>10677154</v>
      </c>
      <c r="AS124" s="90">
        <v>2008</v>
      </c>
      <c r="AT124" s="11">
        <v>1383093</v>
      </c>
      <c r="AU124" s="11">
        <v>1334683</v>
      </c>
      <c r="AV124" s="11">
        <v>1383120</v>
      </c>
      <c r="AW124" s="11">
        <v>1447612</v>
      </c>
      <c r="AX124" s="11">
        <v>1526362</v>
      </c>
      <c r="AY124" s="11">
        <v>1500008</v>
      </c>
      <c r="AZ124" s="11">
        <v>1458344</v>
      </c>
      <c r="BA124" s="11">
        <v>1589553</v>
      </c>
      <c r="BB124" s="11">
        <v>1499409</v>
      </c>
      <c r="BC124" s="11">
        <v>1537823</v>
      </c>
      <c r="BD124" s="11">
        <v>1397815</v>
      </c>
      <c r="BE124" s="11">
        <v>1268595</v>
      </c>
      <c r="BF124" s="11">
        <v>1117615</v>
      </c>
      <c r="BG124" s="11">
        <v>827160</v>
      </c>
      <c r="BH124" s="11">
        <v>657877</v>
      </c>
      <c r="BI124" s="11">
        <v>546932</v>
      </c>
      <c r="BJ124" s="11">
        <v>420642</v>
      </c>
      <c r="BK124" s="11">
        <v>352556</v>
      </c>
      <c r="BL124" s="11">
        <v>21249199</v>
      </c>
      <c r="BN124" s="90">
        <v>2008</v>
      </c>
    </row>
    <row r="125" spans="2:66">
      <c r="B125" s="188" t="s">
        <v>213</v>
      </c>
      <c r="C125" s="90">
        <v>2009</v>
      </c>
      <c r="D125" s="11">
        <v>731969</v>
      </c>
      <c r="E125" s="11">
        <v>689986</v>
      </c>
      <c r="F125" s="11">
        <v>711605</v>
      </c>
      <c r="G125" s="11">
        <v>751442</v>
      </c>
      <c r="H125" s="11">
        <v>813622</v>
      </c>
      <c r="I125" s="11">
        <v>801314</v>
      </c>
      <c r="J125" s="11">
        <v>738309</v>
      </c>
      <c r="K125" s="11">
        <v>796271</v>
      </c>
      <c r="L125" s="11">
        <v>750450</v>
      </c>
      <c r="M125" s="11">
        <v>770435</v>
      </c>
      <c r="N125" s="11">
        <v>709117</v>
      </c>
      <c r="O125" s="11">
        <v>639246</v>
      </c>
      <c r="P125" s="11">
        <v>579498</v>
      </c>
      <c r="Q125" s="11">
        <v>430379</v>
      </c>
      <c r="R125" s="11">
        <v>329642</v>
      </c>
      <c r="S125" s="11">
        <v>252539</v>
      </c>
      <c r="T125" s="11">
        <v>180966</v>
      </c>
      <c r="U125" s="11">
        <v>124007</v>
      </c>
      <c r="V125" s="11">
        <v>10800797</v>
      </c>
      <c r="X125" s="90">
        <v>2009</v>
      </c>
      <c r="Y125" s="11">
        <v>693715</v>
      </c>
      <c r="Z125" s="11">
        <v>656114</v>
      </c>
      <c r="AA125" s="11">
        <v>674651</v>
      </c>
      <c r="AB125" s="11">
        <v>710996</v>
      </c>
      <c r="AC125" s="11">
        <v>767754</v>
      </c>
      <c r="AD125" s="11">
        <v>775995</v>
      </c>
      <c r="AE125" s="11">
        <v>738068</v>
      </c>
      <c r="AF125" s="11">
        <v>808009</v>
      </c>
      <c r="AG125" s="11">
        <v>761613</v>
      </c>
      <c r="AH125" s="11">
        <v>783995</v>
      </c>
      <c r="AI125" s="11">
        <v>720965</v>
      </c>
      <c r="AJ125" s="11">
        <v>647926</v>
      </c>
      <c r="AK125" s="11">
        <v>578022</v>
      </c>
      <c r="AL125" s="11">
        <v>435484</v>
      </c>
      <c r="AM125" s="11">
        <v>350656</v>
      </c>
      <c r="AN125" s="11">
        <v>295026</v>
      </c>
      <c r="AO125" s="11">
        <v>247645</v>
      </c>
      <c r="AP125" s="11">
        <v>244222</v>
      </c>
      <c r="AQ125" s="11">
        <v>10890856</v>
      </c>
      <c r="AS125" s="90">
        <v>2009</v>
      </c>
      <c r="AT125" s="11">
        <v>1425684</v>
      </c>
      <c r="AU125" s="11">
        <v>1346100</v>
      </c>
      <c r="AV125" s="11">
        <v>1386256</v>
      </c>
      <c r="AW125" s="11">
        <v>1462438</v>
      </c>
      <c r="AX125" s="11">
        <v>1581376</v>
      </c>
      <c r="AY125" s="11">
        <v>1577309</v>
      </c>
      <c r="AZ125" s="11">
        <v>1476377</v>
      </c>
      <c r="BA125" s="11">
        <v>1604280</v>
      </c>
      <c r="BB125" s="11">
        <v>1512063</v>
      </c>
      <c r="BC125" s="11">
        <v>1554430</v>
      </c>
      <c r="BD125" s="11">
        <v>1430082</v>
      </c>
      <c r="BE125" s="11">
        <v>1287172</v>
      </c>
      <c r="BF125" s="11">
        <v>1157520</v>
      </c>
      <c r="BG125" s="11">
        <v>865863</v>
      </c>
      <c r="BH125" s="11">
        <v>680298</v>
      </c>
      <c r="BI125" s="11">
        <v>547565</v>
      </c>
      <c r="BJ125" s="11">
        <v>428611</v>
      </c>
      <c r="BK125" s="11">
        <v>368229</v>
      </c>
      <c r="BL125" s="11">
        <v>21691653</v>
      </c>
      <c r="BN125" s="90">
        <v>2009</v>
      </c>
    </row>
    <row r="126" spans="2:66">
      <c r="B126" s="188" t="s">
        <v>213</v>
      </c>
      <c r="C126" s="90">
        <v>2010</v>
      </c>
      <c r="D126" s="11">
        <v>746322</v>
      </c>
      <c r="E126" s="11">
        <v>697910</v>
      </c>
      <c r="F126" s="11">
        <v>710019</v>
      </c>
      <c r="G126" s="11">
        <v>749321</v>
      </c>
      <c r="H126" s="11">
        <v>824068</v>
      </c>
      <c r="I126" s="11">
        <v>826369</v>
      </c>
      <c r="J126" s="11">
        <v>749576</v>
      </c>
      <c r="K126" s="11">
        <v>794307</v>
      </c>
      <c r="L126" s="11">
        <v>762854</v>
      </c>
      <c r="M126" s="11">
        <v>770567</v>
      </c>
      <c r="N126" s="11">
        <v>723754</v>
      </c>
      <c r="O126" s="11">
        <v>648777</v>
      </c>
      <c r="P126" s="11">
        <v>597038</v>
      </c>
      <c r="Q126" s="11">
        <v>451241</v>
      </c>
      <c r="R126" s="11">
        <v>344030</v>
      </c>
      <c r="S126" s="11">
        <v>253763</v>
      </c>
      <c r="T126" s="11">
        <v>186331</v>
      </c>
      <c r="U126" s="11">
        <v>131584</v>
      </c>
      <c r="V126" s="11">
        <v>10967831</v>
      </c>
      <c r="X126" s="90">
        <v>2010</v>
      </c>
      <c r="Y126" s="11">
        <v>707690</v>
      </c>
      <c r="Z126" s="11">
        <v>662272</v>
      </c>
      <c r="AA126" s="11">
        <v>674485</v>
      </c>
      <c r="AB126" s="11">
        <v>710727</v>
      </c>
      <c r="AC126" s="11">
        <v>780986</v>
      </c>
      <c r="AD126" s="11">
        <v>800887</v>
      </c>
      <c r="AE126" s="11">
        <v>748621</v>
      </c>
      <c r="AF126" s="11">
        <v>806239</v>
      </c>
      <c r="AG126" s="11">
        <v>774248</v>
      </c>
      <c r="AH126" s="11">
        <v>784237</v>
      </c>
      <c r="AI126" s="11">
        <v>736829</v>
      </c>
      <c r="AJ126" s="11">
        <v>659626</v>
      </c>
      <c r="AK126" s="11">
        <v>597346</v>
      </c>
      <c r="AL126" s="11">
        <v>457154</v>
      </c>
      <c r="AM126" s="11">
        <v>360864</v>
      </c>
      <c r="AN126" s="11">
        <v>296045</v>
      </c>
      <c r="AO126" s="11">
        <v>250653</v>
      </c>
      <c r="AP126" s="11">
        <v>255010</v>
      </c>
      <c r="AQ126" s="11">
        <v>11063919</v>
      </c>
      <c r="AS126" s="90">
        <v>2010</v>
      </c>
      <c r="AT126" s="11">
        <v>1454012</v>
      </c>
      <c r="AU126" s="11">
        <v>1360182</v>
      </c>
      <c r="AV126" s="11">
        <v>1384504</v>
      </c>
      <c r="AW126" s="11">
        <v>1460048</v>
      </c>
      <c r="AX126" s="11">
        <v>1605054</v>
      </c>
      <c r="AY126" s="11">
        <v>1627256</v>
      </c>
      <c r="AZ126" s="11">
        <v>1498197</v>
      </c>
      <c r="BA126" s="11">
        <v>1600546</v>
      </c>
      <c r="BB126" s="11">
        <v>1537102</v>
      </c>
      <c r="BC126" s="11">
        <v>1554804</v>
      </c>
      <c r="BD126" s="11">
        <v>1460583</v>
      </c>
      <c r="BE126" s="11">
        <v>1308403</v>
      </c>
      <c r="BF126" s="11">
        <v>1194384</v>
      </c>
      <c r="BG126" s="11">
        <v>908395</v>
      </c>
      <c r="BH126" s="11">
        <v>704894</v>
      </c>
      <c r="BI126" s="11">
        <v>549808</v>
      </c>
      <c r="BJ126" s="11">
        <v>436984</v>
      </c>
      <c r="BK126" s="11">
        <v>386594</v>
      </c>
      <c r="BL126" s="11">
        <v>22031750</v>
      </c>
      <c r="BN126" s="90">
        <v>2010</v>
      </c>
    </row>
    <row r="127" spans="2:66">
      <c r="B127" s="188" t="s">
        <v>213</v>
      </c>
      <c r="C127" s="90">
        <v>2011</v>
      </c>
      <c r="D127" s="11">
        <v>748527</v>
      </c>
      <c r="E127" s="11">
        <v>712205</v>
      </c>
      <c r="F127" s="11">
        <v>711543</v>
      </c>
      <c r="G127" s="11">
        <v>746599</v>
      </c>
      <c r="H127" s="11">
        <v>823470</v>
      </c>
      <c r="I127" s="11">
        <v>841084</v>
      </c>
      <c r="J127" s="11">
        <v>769211</v>
      </c>
      <c r="K127" s="11">
        <v>782204</v>
      </c>
      <c r="L127" s="11">
        <v>786748</v>
      </c>
      <c r="M127" s="11">
        <v>764147</v>
      </c>
      <c r="N127" s="11">
        <v>739627</v>
      </c>
      <c r="O127" s="11">
        <v>662069</v>
      </c>
      <c r="P127" s="11">
        <v>611198</v>
      </c>
      <c r="Q127" s="11">
        <v>474253</v>
      </c>
      <c r="R127" s="11">
        <v>357296</v>
      </c>
      <c r="S127" s="11">
        <v>258411</v>
      </c>
      <c r="T127" s="11">
        <v>190572</v>
      </c>
      <c r="U127" s="11">
        <v>139070</v>
      </c>
      <c r="V127" s="11">
        <v>11118234</v>
      </c>
      <c r="X127" s="90">
        <v>2011</v>
      </c>
      <c r="Y127" s="11">
        <v>709587</v>
      </c>
      <c r="Z127" s="11">
        <v>675429</v>
      </c>
      <c r="AA127" s="11">
        <v>676322</v>
      </c>
      <c r="AB127" s="11">
        <v>706860</v>
      </c>
      <c r="AC127" s="11">
        <v>788193</v>
      </c>
      <c r="AD127" s="11">
        <v>817086</v>
      </c>
      <c r="AE127" s="11">
        <v>766950</v>
      </c>
      <c r="AF127" s="11">
        <v>791706</v>
      </c>
      <c r="AG127" s="11">
        <v>800496</v>
      </c>
      <c r="AH127" s="11">
        <v>777690</v>
      </c>
      <c r="AI127" s="11">
        <v>754436</v>
      </c>
      <c r="AJ127" s="11">
        <v>673924</v>
      </c>
      <c r="AK127" s="11">
        <v>614802</v>
      </c>
      <c r="AL127" s="11">
        <v>480007</v>
      </c>
      <c r="AM127" s="11">
        <v>370375</v>
      </c>
      <c r="AN127" s="11">
        <v>299930</v>
      </c>
      <c r="AO127" s="11">
        <v>253460</v>
      </c>
      <c r="AP127" s="11">
        <v>264537</v>
      </c>
      <c r="AQ127" s="11">
        <v>11221790</v>
      </c>
      <c r="AS127" s="90">
        <v>2011</v>
      </c>
      <c r="AT127" s="11">
        <v>1458114</v>
      </c>
      <c r="AU127" s="11">
        <v>1387634</v>
      </c>
      <c r="AV127" s="11">
        <v>1387865</v>
      </c>
      <c r="AW127" s="11">
        <v>1453459</v>
      </c>
      <c r="AX127" s="11">
        <v>1611663</v>
      </c>
      <c r="AY127" s="11">
        <v>1658170</v>
      </c>
      <c r="AZ127" s="11">
        <v>1536161</v>
      </c>
      <c r="BA127" s="11">
        <v>1573910</v>
      </c>
      <c r="BB127" s="11">
        <v>1587244</v>
      </c>
      <c r="BC127" s="11">
        <v>1541837</v>
      </c>
      <c r="BD127" s="11">
        <v>1494063</v>
      </c>
      <c r="BE127" s="11">
        <v>1335993</v>
      </c>
      <c r="BF127" s="11">
        <v>1226000</v>
      </c>
      <c r="BG127" s="11">
        <v>954260</v>
      </c>
      <c r="BH127" s="11">
        <v>727671</v>
      </c>
      <c r="BI127" s="11">
        <v>558341</v>
      </c>
      <c r="BJ127" s="11">
        <v>444032</v>
      </c>
      <c r="BK127" s="11">
        <v>403607</v>
      </c>
      <c r="BL127" s="11">
        <v>22340024</v>
      </c>
      <c r="BN127" s="90">
        <v>2011</v>
      </c>
    </row>
    <row r="128" spans="2:66">
      <c r="B128" s="188" t="s">
        <v>213</v>
      </c>
      <c r="C128" s="90">
        <v>2012</v>
      </c>
      <c r="D128" s="11">
        <v>767222</v>
      </c>
      <c r="E128" s="11">
        <v>729212</v>
      </c>
      <c r="F128" s="11">
        <v>712452</v>
      </c>
      <c r="G128" s="11">
        <v>749640</v>
      </c>
      <c r="H128" s="11">
        <v>831151</v>
      </c>
      <c r="I128" s="11">
        <v>860012</v>
      </c>
      <c r="J128" s="11">
        <v>797981</v>
      </c>
      <c r="K128" s="11">
        <v>776062</v>
      </c>
      <c r="L128" s="11">
        <v>808553</v>
      </c>
      <c r="M128" s="11">
        <v>759500</v>
      </c>
      <c r="N128" s="11">
        <v>753867</v>
      </c>
      <c r="O128" s="11">
        <v>673971</v>
      </c>
      <c r="P128" s="11">
        <v>609179</v>
      </c>
      <c r="Q128" s="11">
        <v>507807</v>
      </c>
      <c r="R128" s="11">
        <v>370023</v>
      </c>
      <c r="S128" s="11">
        <v>266730</v>
      </c>
      <c r="T128" s="11">
        <v>192582</v>
      </c>
      <c r="U128" s="11">
        <v>147035</v>
      </c>
      <c r="V128" s="11">
        <v>11312979</v>
      </c>
      <c r="X128" s="90">
        <v>2012</v>
      </c>
      <c r="Y128" s="11">
        <v>727468</v>
      </c>
      <c r="Z128" s="11">
        <v>690179</v>
      </c>
      <c r="AA128" s="11">
        <v>677461</v>
      </c>
      <c r="AB128" s="11">
        <v>710664</v>
      </c>
      <c r="AC128" s="11">
        <v>797627</v>
      </c>
      <c r="AD128" s="11">
        <v>838756</v>
      </c>
      <c r="AE128" s="11">
        <v>791913</v>
      </c>
      <c r="AF128" s="11">
        <v>781021</v>
      </c>
      <c r="AG128" s="11">
        <v>825658</v>
      </c>
      <c r="AH128" s="11">
        <v>774249</v>
      </c>
      <c r="AI128" s="11">
        <v>769565</v>
      </c>
      <c r="AJ128" s="11">
        <v>689724</v>
      </c>
      <c r="AK128" s="11">
        <v>616525</v>
      </c>
      <c r="AL128" s="11">
        <v>514230</v>
      </c>
      <c r="AM128" s="11">
        <v>384453</v>
      </c>
      <c r="AN128" s="11">
        <v>304992</v>
      </c>
      <c r="AO128" s="11">
        <v>252511</v>
      </c>
      <c r="AP128" s="11">
        <v>273490</v>
      </c>
      <c r="AQ128" s="11">
        <v>11420486</v>
      </c>
      <c r="AS128" s="90">
        <v>2012</v>
      </c>
      <c r="AT128" s="11">
        <v>1494690</v>
      </c>
      <c r="AU128" s="11">
        <v>1419391</v>
      </c>
      <c r="AV128" s="11">
        <v>1389913</v>
      </c>
      <c r="AW128" s="11">
        <v>1460304</v>
      </c>
      <c r="AX128" s="11">
        <v>1628778</v>
      </c>
      <c r="AY128" s="11">
        <v>1698768</v>
      </c>
      <c r="AZ128" s="11">
        <v>1589894</v>
      </c>
      <c r="BA128" s="11">
        <v>1557083</v>
      </c>
      <c r="BB128" s="11">
        <v>1634211</v>
      </c>
      <c r="BC128" s="11">
        <v>1533749</v>
      </c>
      <c r="BD128" s="11">
        <v>1523432</v>
      </c>
      <c r="BE128" s="11">
        <v>1363695</v>
      </c>
      <c r="BF128" s="11">
        <v>1225704</v>
      </c>
      <c r="BG128" s="11">
        <v>1022037</v>
      </c>
      <c r="BH128" s="11">
        <v>754476</v>
      </c>
      <c r="BI128" s="11">
        <v>571722</v>
      </c>
      <c r="BJ128" s="11">
        <v>445093</v>
      </c>
      <c r="BK128" s="11">
        <v>420525</v>
      </c>
      <c r="BL128" s="11">
        <v>22733465</v>
      </c>
      <c r="BN128" s="90">
        <v>2012</v>
      </c>
    </row>
    <row r="129" spans="2:66">
      <c r="B129" s="188" t="s">
        <v>213</v>
      </c>
      <c r="C129" s="90">
        <v>2013</v>
      </c>
      <c r="D129" s="11">
        <v>782840</v>
      </c>
      <c r="E129" s="11">
        <v>749620</v>
      </c>
      <c r="F129" s="11">
        <v>714828</v>
      </c>
      <c r="G129" s="11">
        <v>752362</v>
      </c>
      <c r="H129" s="11">
        <v>839510</v>
      </c>
      <c r="I129" s="11">
        <v>874714</v>
      </c>
      <c r="J129" s="11">
        <v>830150</v>
      </c>
      <c r="K129" s="11">
        <v>775548</v>
      </c>
      <c r="L129" s="11">
        <v>820161</v>
      </c>
      <c r="M129" s="11">
        <v>757455</v>
      </c>
      <c r="N129" s="11">
        <v>765131</v>
      </c>
      <c r="O129" s="11">
        <v>684725</v>
      </c>
      <c r="P129" s="11">
        <v>615091</v>
      </c>
      <c r="Q129" s="11">
        <v>536807</v>
      </c>
      <c r="R129" s="11">
        <v>381461</v>
      </c>
      <c r="S129" s="11">
        <v>276169</v>
      </c>
      <c r="T129" s="11">
        <v>194067</v>
      </c>
      <c r="U129" s="11">
        <v>155526</v>
      </c>
      <c r="V129" s="11">
        <v>11506165</v>
      </c>
      <c r="X129" s="90">
        <v>2013</v>
      </c>
      <c r="Y129" s="11">
        <v>741535</v>
      </c>
      <c r="Z129" s="11">
        <v>709016</v>
      </c>
      <c r="AA129" s="11">
        <v>680087</v>
      </c>
      <c r="AB129" s="11">
        <v>713960</v>
      </c>
      <c r="AC129" s="11">
        <v>806152</v>
      </c>
      <c r="AD129" s="11">
        <v>857350</v>
      </c>
      <c r="AE129" s="11">
        <v>822405</v>
      </c>
      <c r="AF129" s="11">
        <v>777256</v>
      </c>
      <c r="AG129" s="11">
        <v>839206</v>
      </c>
      <c r="AH129" s="11">
        <v>774044</v>
      </c>
      <c r="AI129" s="11">
        <v>782177</v>
      </c>
      <c r="AJ129" s="11">
        <v>704484</v>
      </c>
      <c r="AK129" s="11">
        <v>627944</v>
      </c>
      <c r="AL129" s="11">
        <v>542869</v>
      </c>
      <c r="AM129" s="11">
        <v>397916</v>
      </c>
      <c r="AN129" s="11">
        <v>311953</v>
      </c>
      <c r="AO129" s="11">
        <v>251378</v>
      </c>
      <c r="AP129" s="11">
        <v>282232</v>
      </c>
      <c r="AQ129" s="11">
        <v>11621964</v>
      </c>
      <c r="AS129" s="90">
        <v>2013</v>
      </c>
      <c r="AT129" s="11">
        <v>1524375</v>
      </c>
      <c r="AU129" s="11">
        <v>1458636</v>
      </c>
      <c r="AV129" s="11">
        <v>1394915</v>
      </c>
      <c r="AW129" s="11">
        <v>1466322</v>
      </c>
      <c r="AX129" s="11">
        <v>1645662</v>
      </c>
      <c r="AY129" s="11">
        <v>1732064</v>
      </c>
      <c r="AZ129" s="11">
        <v>1652555</v>
      </c>
      <c r="BA129" s="11">
        <v>1552804</v>
      </c>
      <c r="BB129" s="11">
        <v>1659367</v>
      </c>
      <c r="BC129" s="11">
        <v>1531499</v>
      </c>
      <c r="BD129" s="11">
        <v>1547308</v>
      </c>
      <c r="BE129" s="11">
        <v>1389209</v>
      </c>
      <c r="BF129" s="11">
        <v>1243035</v>
      </c>
      <c r="BG129" s="11">
        <v>1079676</v>
      </c>
      <c r="BH129" s="11">
        <v>779377</v>
      </c>
      <c r="BI129" s="11">
        <v>588122</v>
      </c>
      <c r="BJ129" s="11">
        <v>445445</v>
      </c>
      <c r="BK129" s="11">
        <v>437758</v>
      </c>
      <c r="BL129" s="11">
        <v>23128129</v>
      </c>
      <c r="BN129" s="90">
        <v>2013</v>
      </c>
    </row>
    <row r="130" spans="2:66">
      <c r="B130" s="188" t="s">
        <v>213</v>
      </c>
      <c r="C130" s="90">
        <v>2014</v>
      </c>
      <c r="D130" s="11">
        <v>791208</v>
      </c>
      <c r="E130" s="11">
        <v>768999</v>
      </c>
      <c r="F130" s="11">
        <v>718938</v>
      </c>
      <c r="G130" s="11">
        <v>754389</v>
      </c>
      <c r="H130" s="11">
        <v>848183</v>
      </c>
      <c r="I130" s="11">
        <v>882620</v>
      </c>
      <c r="J130" s="11">
        <v>854052</v>
      </c>
      <c r="K130" s="11">
        <v>776498</v>
      </c>
      <c r="L130" s="11">
        <v>822560</v>
      </c>
      <c r="M130" s="11">
        <v>758910</v>
      </c>
      <c r="N130" s="11">
        <v>771232</v>
      </c>
      <c r="O130" s="11">
        <v>697760</v>
      </c>
      <c r="P130" s="11">
        <v>621800</v>
      </c>
      <c r="Q130" s="11">
        <v>555428</v>
      </c>
      <c r="R130" s="11">
        <v>398534</v>
      </c>
      <c r="S130" s="11">
        <v>286700</v>
      </c>
      <c r="T130" s="11">
        <v>196233</v>
      </c>
      <c r="U130" s="11">
        <v>163842</v>
      </c>
      <c r="V130" s="11">
        <v>11667886</v>
      </c>
      <c r="X130" s="90">
        <v>2014</v>
      </c>
      <c r="Y130" s="11">
        <v>750223</v>
      </c>
      <c r="Z130" s="11">
        <v>727801</v>
      </c>
      <c r="AA130" s="11">
        <v>682553</v>
      </c>
      <c r="AB130" s="11">
        <v>716320</v>
      </c>
      <c r="AC130" s="11">
        <v>813450</v>
      </c>
      <c r="AD130" s="11">
        <v>873565</v>
      </c>
      <c r="AE130" s="11">
        <v>850497</v>
      </c>
      <c r="AF130" s="11">
        <v>778551</v>
      </c>
      <c r="AG130" s="11">
        <v>840987</v>
      </c>
      <c r="AH130" s="11">
        <v>780988</v>
      </c>
      <c r="AI130" s="11">
        <v>790402</v>
      </c>
      <c r="AJ130" s="11">
        <v>719662</v>
      </c>
      <c r="AK130" s="11">
        <v>641390</v>
      </c>
      <c r="AL130" s="11">
        <v>562692</v>
      </c>
      <c r="AM130" s="11">
        <v>415752</v>
      </c>
      <c r="AN130" s="11">
        <v>321960</v>
      </c>
      <c r="AO130" s="11">
        <v>250715</v>
      </c>
      <c r="AP130" s="11">
        <v>290292</v>
      </c>
      <c r="AQ130" s="11">
        <v>11807800</v>
      </c>
      <c r="AS130" s="90">
        <v>2014</v>
      </c>
      <c r="AT130" s="11">
        <v>1541431</v>
      </c>
      <c r="AU130" s="11">
        <v>1496800</v>
      </c>
      <c r="AV130" s="11">
        <v>1401491</v>
      </c>
      <c r="AW130" s="11">
        <v>1470709</v>
      </c>
      <c r="AX130" s="11">
        <v>1661633</v>
      </c>
      <c r="AY130" s="11">
        <v>1756185</v>
      </c>
      <c r="AZ130" s="11">
        <v>1704549</v>
      </c>
      <c r="BA130" s="11">
        <v>1555049</v>
      </c>
      <c r="BB130" s="11">
        <v>1663547</v>
      </c>
      <c r="BC130" s="11">
        <v>1539898</v>
      </c>
      <c r="BD130" s="11">
        <v>1561634</v>
      </c>
      <c r="BE130" s="11">
        <v>1417422</v>
      </c>
      <c r="BF130" s="11">
        <v>1263190</v>
      </c>
      <c r="BG130" s="11">
        <v>1118120</v>
      </c>
      <c r="BH130" s="11">
        <v>814286</v>
      </c>
      <c r="BI130" s="11">
        <v>608660</v>
      </c>
      <c r="BJ130" s="11">
        <v>446948</v>
      </c>
      <c r="BK130" s="11">
        <v>454134</v>
      </c>
      <c r="BL130" s="11">
        <v>23475686</v>
      </c>
      <c r="BN130" s="90">
        <v>2014</v>
      </c>
    </row>
    <row r="131" spans="2:66">
      <c r="B131" s="188" t="s">
        <v>213</v>
      </c>
      <c r="C131" s="90">
        <v>2015</v>
      </c>
      <c r="D131" s="11">
        <v>797038</v>
      </c>
      <c r="E131" s="11">
        <v>788647</v>
      </c>
      <c r="F131" s="11">
        <v>724624</v>
      </c>
      <c r="G131" s="11">
        <v>752497</v>
      </c>
      <c r="H131" s="11">
        <v>856374</v>
      </c>
      <c r="I131" s="11">
        <v>895666</v>
      </c>
      <c r="J131" s="11">
        <v>874867</v>
      </c>
      <c r="K131" s="11">
        <v>785317</v>
      </c>
      <c r="L131" s="11">
        <v>819248</v>
      </c>
      <c r="M131" s="11">
        <v>767682</v>
      </c>
      <c r="N131" s="11">
        <v>769616</v>
      </c>
      <c r="O131" s="11">
        <v>710341</v>
      </c>
      <c r="P131" s="11">
        <v>628448</v>
      </c>
      <c r="Q131" s="11">
        <v>573231</v>
      </c>
      <c r="R131" s="11">
        <v>416272</v>
      </c>
      <c r="S131" s="11">
        <v>298086</v>
      </c>
      <c r="T131" s="11">
        <v>197816</v>
      </c>
      <c r="U131" s="11">
        <v>171882</v>
      </c>
      <c r="V131" s="11">
        <v>11827652</v>
      </c>
      <c r="X131" s="90">
        <v>2015</v>
      </c>
      <c r="Y131" s="11">
        <v>755529</v>
      </c>
      <c r="Z131" s="11">
        <v>747615</v>
      </c>
      <c r="AA131" s="11">
        <v>686064</v>
      </c>
      <c r="AB131" s="11">
        <v>717359</v>
      </c>
      <c r="AC131" s="11">
        <v>819905</v>
      </c>
      <c r="AD131" s="11">
        <v>890360</v>
      </c>
      <c r="AE131" s="11">
        <v>877424</v>
      </c>
      <c r="AF131" s="11">
        <v>787641</v>
      </c>
      <c r="AG131" s="11">
        <v>835962</v>
      </c>
      <c r="AH131" s="11">
        <v>794148</v>
      </c>
      <c r="AI131" s="11">
        <v>790311</v>
      </c>
      <c r="AJ131" s="11">
        <v>735291</v>
      </c>
      <c r="AK131" s="11">
        <v>653717</v>
      </c>
      <c r="AL131" s="11">
        <v>583148</v>
      </c>
      <c r="AM131" s="11">
        <v>434039</v>
      </c>
      <c r="AN131" s="11">
        <v>332446</v>
      </c>
      <c r="AO131" s="11">
        <v>250321</v>
      </c>
      <c r="AP131" s="11">
        <v>297063</v>
      </c>
      <c r="AQ131" s="11">
        <v>11988343</v>
      </c>
      <c r="AS131" s="90">
        <v>2015</v>
      </c>
      <c r="AT131" s="11">
        <v>1552567</v>
      </c>
      <c r="AU131" s="11">
        <v>1536262</v>
      </c>
      <c r="AV131" s="11">
        <v>1410688</v>
      </c>
      <c r="AW131" s="11">
        <v>1469856</v>
      </c>
      <c r="AX131" s="11">
        <v>1676279</v>
      </c>
      <c r="AY131" s="11">
        <v>1786026</v>
      </c>
      <c r="AZ131" s="11">
        <v>1752291</v>
      </c>
      <c r="BA131" s="11">
        <v>1572958</v>
      </c>
      <c r="BB131" s="11">
        <v>1655210</v>
      </c>
      <c r="BC131" s="11">
        <v>1561830</v>
      </c>
      <c r="BD131" s="11">
        <v>1559927</v>
      </c>
      <c r="BE131" s="11">
        <v>1445632</v>
      </c>
      <c r="BF131" s="11">
        <v>1282165</v>
      </c>
      <c r="BG131" s="11">
        <v>1156379</v>
      </c>
      <c r="BH131" s="11">
        <v>850311</v>
      </c>
      <c r="BI131" s="11">
        <v>630532</v>
      </c>
      <c r="BJ131" s="11">
        <v>448137</v>
      </c>
      <c r="BK131" s="11">
        <v>468945</v>
      </c>
      <c r="BL131" s="11">
        <v>23815995</v>
      </c>
      <c r="BN131" s="90">
        <v>2015</v>
      </c>
    </row>
    <row r="132" spans="2:66">
      <c r="B132" s="188" t="s">
        <v>213</v>
      </c>
      <c r="C132" s="90">
        <v>2016</v>
      </c>
      <c r="D132" s="11">
        <v>807893</v>
      </c>
      <c r="E132" s="11">
        <v>804219</v>
      </c>
      <c r="F132" s="11">
        <v>735448</v>
      </c>
      <c r="G132" s="11">
        <v>755575</v>
      </c>
      <c r="H132" s="11">
        <v>864974</v>
      </c>
      <c r="I132" s="11">
        <v>907735</v>
      </c>
      <c r="J132" s="11">
        <v>892061</v>
      </c>
      <c r="K132" s="11">
        <v>801868</v>
      </c>
      <c r="L132" s="11">
        <v>807640</v>
      </c>
      <c r="M132" s="11">
        <v>785668</v>
      </c>
      <c r="N132" s="11">
        <v>762788</v>
      </c>
      <c r="O132" s="11">
        <v>723738</v>
      </c>
      <c r="P132" s="11">
        <v>637586</v>
      </c>
      <c r="Q132" s="11">
        <v>589110</v>
      </c>
      <c r="R132" s="11">
        <v>436841</v>
      </c>
      <c r="S132" s="11">
        <v>308155</v>
      </c>
      <c r="T132" s="11">
        <v>202502</v>
      </c>
      <c r="U132" s="11">
        <v>179238</v>
      </c>
      <c r="V132" s="11">
        <v>12003039</v>
      </c>
      <c r="X132" s="90">
        <v>2016</v>
      </c>
      <c r="Y132" s="11">
        <v>765733</v>
      </c>
      <c r="Z132" s="11">
        <v>763062</v>
      </c>
      <c r="AA132" s="11">
        <v>696242</v>
      </c>
      <c r="AB132" s="11">
        <v>719579</v>
      </c>
      <c r="AC132" s="11">
        <v>829100</v>
      </c>
      <c r="AD132" s="11">
        <v>906561</v>
      </c>
      <c r="AE132" s="11">
        <v>902024</v>
      </c>
      <c r="AF132" s="11">
        <v>805594</v>
      </c>
      <c r="AG132" s="11">
        <v>819136</v>
      </c>
      <c r="AH132" s="11">
        <v>819262</v>
      </c>
      <c r="AI132" s="11">
        <v>785688</v>
      </c>
      <c r="AJ132" s="11">
        <v>752177</v>
      </c>
      <c r="AK132" s="11">
        <v>667305</v>
      </c>
      <c r="AL132" s="11">
        <v>603963</v>
      </c>
      <c r="AM132" s="11">
        <v>453355</v>
      </c>
      <c r="AN132" s="11">
        <v>343045</v>
      </c>
      <c r="AO132" s="11">
        <v>252601</v>
      </c>
      <c r="AP132" s="11">
        <v>303441</v>
      </c>
      <c r="AQ132" s="11">
        <v>12187868</v>
      </c>
      <c r="AS132" s="90">
        <v>2016</v>
      </c>
      <c r="AT132" s="11">
        <v>1573626</v>
      </c>
      <c r="AU132" s="11">
        <v>1567281</v>
      </c>
      <c r="AV132" s="11">
        <v>1431690</v>
      </c>
      <c r="AW132" s="11">
        <v>1475154</v>
      </c>
      <c r="AX132" s="11">
        <v>1694074</v>
      </c>
      <c r="AY132" s="11">
        <v>1814296</v>
      </c>
      <c r="AZ132" s="11">
        <v>1794085</v>
      </c>
      <c r="BA132" s="11">
        <v>1607462</v>
      </c>
      <c r="BB132" s="11">
        <v>1626776</v>
      </c>
      <c r="BC132" s="11">
        <v>1604930</v>
      </c>
      <c r="BD132" s="11">
        <v>1548476</v>
      </c>
      <c r="BE132" s="11">
        <v>1475915</v>
      </c>
      <c r="BF132" s="11">
        <v>1304891</v>
      </c>
      <c r="BG132" s="11">
        <v>1193073</v>
      </c>
      <c r="BH132" s="11">
        <v>890196</v>
      </c>
      <c r="BI132" s="11">
        <v>651200</v>
      </c>
      <c r="BJ132" s="11">
        <v>455103</v>
      </c>
      <c r="BK132" s="11">
        <v>482679</v>
      </c>
      <c r="BL132" s="11">
        <v>24190907</v>
      </c>
      <c r="BN132" s="90">
        <v>2016</v>
      </c>
    </row>
    <row r="133" spans="2:66">
      <c r="B133" s="188" t="s">
        <v>215</v>
      </c>
      <c r="C133" s="90">
        <v>2017</v>
      </c>
      <c r="D133" s="11">
        <v>809078</v>
      </c>
      <c r="E133" s="11">
        <v>814918</v>
      </c>
      <c r="F133" s="11">
        <v>757867</v>
      </c>
      <c r="G133" s="11">
        <v>759941</v>
      </c>
      <c r="H133" s="11">
        <v>875737</v>
      </c>
      <c r="I133" s="11">
        <v>923873</v>
      </c>
      <c r="J133" s="11">
        <v>910149</v>
      </c>
      <c r="K133" s="11">
        <v>827821</v>
      </c>
      <c r="L133" s="11">
        <v>798040</v>
      </c>
      <c r="M133" s="11">
        <v>809461</v>
      </c>
      <c r="N133" s="11">
        <v>756819</v>
      </c>
      <c r="O133" s="11">
        <v>739462</v>
      </c>
      <c r="P133" s="11">
        <v>649299</v>
      </c>
      <c r="Q133" s="11">
        <v>586691</v>
      </c>
      <c r="R133" s="11">
        <v>469893</v>
      </c>
      <c r="S133" s="11">
        <v>321406</v>
      </c>
      <c r="T133" s="11">
        <v>209694</v>
      </c>
      <c r="U133" s="11">
        <v>184067</v>
      </c>
      <c r="V133" s="11">
        <v>12204216</v>
      </c>
      <c r="X133" s="90">
        <v>2017</v>
      </c>
      <c r="Y133" s="11">
        <v>765492</v>
      </c>
      <c r="Z133" s="11">
        <v>773146</v>
      </c>
      <c r="AA133" s="11">
        <v>715636</v>
      </c>
      <c r="AB133" s="11">
        <v>721630</v>
      </c>
      <c r="AC133" s="11">
        <v>838629</v>
      </c>
      <c r="AD133" s="11">
        <v>922082</v>
      </c>
      <c r="AE133" s="11">
        <v>923176</v>
      </c>
      <c r="AF133" s="11">
        <v>834446</v>
      </c>
      <c r="AG133" s="11">
        <v>806771</v>
      </c>
      <c r="AH133" s="11">
        <v>840537</v>
      </c>
      <c r="AI133" s="11">
        <v>781056</v>
      </c>
      <c r="AJ133" s="11">
        <v>768418</v>
      </c>
      <c r="AK133" s="11">
        <v>683058</v>
      </c>
      <c r="AL133" s="11">
        <v>608428</v>
      </c>
      <c r="AM133" s="11">
        <v>487597</v>
      </c>
      <c r="AN133" s="11">
        <v>354570</v>
      </c>
      <c r="AO133" s="11">
        <v>258800</v>
      </c>
      <c r="AP133" s="11">
        <v>306514</v>
      </c>
      <c r="AQ133" s="11">
        <v>12389986</v>
      </c>
      <c r="AS133" s="90">
        <v>2017</v>
      </c>
      <c r="AT133" s="11">
        <v>1574570</v>
      </c>
      <c r="AU133" s="11">
        <v>1588064</v>
      </c>
      <c r="AV133" s="11">
        <v>1473503</v>
      </c>
      <c r="AW133" s="11">
        <v>1481571</v>
      </c>
      <c r="AX133" s="11">
        <v>1714366</v>
      </c>
      <c r="AY133" s="11">
        <v>1845955</v>
      </c>
      <c r="AZ133" s="11">
        <v>1833325</v>
      </c>
      <c r="BA133" s="11">
        <v>1662267</v>
      </c>
      <c r="BB133" s="11">
        <v>1604811</v>
      </c>
      <c r="BC133" s="11">
        <v>1649998</v>
      </c>
      <c r="BD133" s="11">
        <v>1537875</v>
      </c>
      <c r="BE133" s="11">
        <v>1507880</v>
      </c>
      <c r="BF133" s="11">
        <v>1332357</v>
      </c>
      <c r="BG133" s="11">
        <v>1195119</v>
      </c>
      <c r="BH133" s="11">
        <v>957490</v>
      </c>
      <c r="BI133" s="11">
        <v>675976</v>
      </c>
      <c r="BJ133" s="11">
        <v>468494</v>
      </c>
      <c r="BK133" s="11">
        <v>490581</v>
      </c>
      <c r="BL133" s="11">
        <v>24594202</v>
      </c>
      <c r="BN133" s="90">
        <v>2017</v>
      </c>
    </row>
    <row r="134" spans="2:66">
      <c r="B134" s="188" t="s">
        <v>215</v>
      </c>
      <c r="C134" s="90">
        <v>2018</v>
      </c>
      <c r="D134" s="11">
        <v>803919</v>
      </c>
      <c r="E134" s="11">
        <v>824102</v>
      </c>
      <c r="F134" s="11">
        <v>781373</v>
      </c>
      <c r="G134" s="11">
        <v>764625</v>
      </c>
      <c r="H134" s="11">
        <v>886064</v>
      </c>
      <c r="I134" s="11">
        <v>937516</v>
      </c>
      <c r="J134" s="11">
        <v>922569</v>
      </c>
      <c r="K134" s="11">
        <v>858480</v>
      </c>
      <c r="L134" s="11">
        <v>792735</v>
      </c>
      <c r="M134" s="11">
        <v>824165</v>
      </c>
      <c r="N134" s="11">
        <v>753852</v>
      </c>
      <c r="O134" s="11">
        <v>752500</v>
      </c>
      <c r="P134" s="11">
        <v>661199</v>
      </c>
      <c r="Q134" s="11">
        <v>590153</v>
      </c>
      <c r="R134" s="11">
        <v>498710</v>
      </c>
      <c r="S134" s="11">
        <v>332804</v>
      </c>
      <c r="T134" s="11">
        <v>218093</v>
      </c>
      <c r="U134" s="11">
        <v>188679</v>
      </c>
      <c r="V134" s="11">
        <v>12391538</v>
      </c>
      <c r="X134" s="90">
        <v>2018</v>
      </c>
      <c r="Y134" s="11">
        <v>759809</v>
      </c>
      <c r="Z134" s="11">
        <v>780755</v>
      </c>
      <c r="AA134" s="11">
        <v>736474</v>
      </c>
      <c r="AB134" s="11">
        <v>723795</v>
      </c>
      <c r="AC134" s="11">
        <v>845699</v>
      </c>
      <c r="AD134" s="11">
        <v>933402</v>
      </c>
      <c r="AE134" s="11">
        <v>938008</v>
      </c>
      <c r="AF134" s="11">
        <v>867408</v>
      </c>
      <c r="AG134" s="11">
        <v>802382</v>
      </c>
      <c r="AH134" s="11">
        <v>851681</v>
      </c>
      <c r="AI134" s="11">
        <v>778129</v>
      </c>
      <c r="AJ134" s="11">
        <v>780835</v>
      </c>
      <c r="AK134" s="11">
        <v>698242</v>
      </c>
      <c r="AL134" s="11">
        <v>619675</v>
      </c>
      <c r="AM134" s="11">
        <v>518453</v>
      </c>
      <c r="AN134" s="11">
        <v>364349</v>
      </c>
      <c r="AO134" s="11">
        <v>266368</v>
      </c>
      <c r="AP134" s="11">
        <v>309641</v>
      </c>
      <c r="AQ134" s="11">
        <v>12575105</v>
      </c>
      <c r="AS134" s="90">
        <v>2018</v>
      </c>
      <c r="AT134" s="11">
        <v>1563728</v>
      </c>
      <c r="AU134" s="11">
        <v>1604857</v>
      </c>
      <c r="AV134" s="11">
        <v>1517847</v>
      </c>
      <c r="AW134" s="11">
        <v>1488420</v>
      </c>
      <c r="AX134" s="11">
        <v>1731763</v>
      </c>
      <c r="AY134" s="11">
        <v>1870918</v>
      </c>
      <c r="AZ134" s="11">
        <v>1860577</v>
      </c>
      <c r="BA134" s="11">
        <v>1725888</v>
      </c>
      <c r="BB134" s="11">
        <v>1595117</v>
      </c>
      <c r="BC134" s="11">
        <v>1675846</v>
      </c>
      <c r="BD134" s="11">
        <v>1531981</v>
      </c>
      <c r="BE134" s="11">
        <v>1533335</v>
      </c>
      <c r="BF134" s="11">
        <v>1359441</v>
      </c>
      <c r="BG134" s="11">
        <v>1209828</v>
      </c>
      <c r="BH134" s="11">
        <v>1017163</v>
      </c>
      <c r="BI134" s="11">
        <v>697153</v>
      </c>
      <c r="BJ134" s="11">
        <v>484461</v>
      </c>
      <c r="BK134" s="11">
        <v>498320</v>
      </c>
      <c r="BL134" s="11">
        <v>24966643</v>
      </c>
      <c r="BN134" s="90">
        <v>2018</v>
      </c>
    </row>
    <row r="135" spans="2:66">
      <c r="B135" s="188" t="s">
        <v>215</v>
      </c>
      <c r="C135" s="90">
        <v>2019</v>
      </c>
      <c r="D135" s="11">
        <v>799879</v>
      </c>
      <c r="E135" s="11">
        <v>830010</v>
      </c>
      <c r="F135" s="11">
        <v>803595</v>
      </c>
      <c r="G135" s="11">
        <v>769795</v>
      </c>
      <c r="H135" s="11">
        <v>895073</v>
      </c>
      <c r="I135" s="11">
        <v>951320</v>
      </c>
      <c r="J135" s="11">
        <v>935292</v>
      </c>
      <c r="K135" s="11">
        <v>887660</v>
      </c>
      <c r="L135" s="11">
        <v>792771</v>
      </c>
      <c r="M135" s="11">
        <v>830452</v>
      </c>
      <c r="N135" s="11">
        <v>757792</v>
      </c>
      <c r="O135" s="11">
        <v>762161</v>
      </c>
      <c r="P135" s="11">
        <v>677498</v>
      </c>
      <c r="Q135" s="11">
        <v>596909</v>
      </c>
      <c r="R135" s="11">
        <v>518390</v>
      </c>
      <c r="S135" s="11">
        <v>349136</v>
      </c>
      <c r="T135" s="11">
        <v>227771</v>
      </c>
      <c r="U135" s="11">
        <v>193814</v>
      </c>
      <c r="V135" s="11">
        <v>12579318</v>
      </c>
      <c r="X135" s="90">
        <v>2019</v>
      </c>
      <c r="Y135" s="11">
        <v>754659</v>
      </c>
      <c r="Z135" s="11">
        <v>786614</v>
      </c>
      <c r="AA135" s="11">
        <v>757500</v>
      </c>
      <c r="AB135" s="11">
        <v>725334</v>
      </c>
      <c r="AC135" s="11">
        <v>846908</v>
      </c>
      <c r="AD135" s="11">
        <v>943638</v>
      </c>
      <c r="AE135" s="11">
        <v>952450</v>
      </c>
      <c r="AF135" s="11">
        <v>898179</v>
      </c>
      <c r="AG135" s="11">
        <v>806600</v>
      </c>
      <c r="AH135" s="11">
        <v>853197</v>
      </c>
      <c r="AI135" s="11">
        <v>782977</v>
      </c>
      <c r="AJ135" s="11">
        <v>791358</v>
      </c>
      <c r="AK135" s="11">
        <v>716138</v>
      </c>
      <c r="AL135" s="11">
        <v>633668</v>
      </c>
      <c r="AM135" s="11">
        <v>542525</v>
      </c>
      <c r="AN135" s="11">
        <v>379804</v>
      </c>
      <c r="AO135" s="11">
        <v>276012</v>
      </c>
      <c r="AP135" s="11">
        <v>313338</v>
      </c>
      <c r="AQ135" s="11">
        <v>12760899</v>
      </c>
      <c r="AS135" s="90">
        <v>2019</v>
      </c>
      <c r="AT135" s="11">
        <v>1554538</v>
      </c>
      <c r="AU135" s="11">
        <v>1616624</v>
      </c>
      <c r="AV135" s="11">
        <v>1561095</v>
      </c>
      <c r="AW135" s="11">
        <v>1495129</v>
      </c>
      <c r="AX135" s="11">
        <v>1741981</v>
      </c>
      <c r="AY135" s="11">
        <v>1894958</v>
      </c>
      <c r="AZ135" s="11">
        <v>1887742</v>
      </c>
      <c r="BA135" s="11">
        <v>1785839</v>
      </c>
      <c r="BB135" s="11">
        <v>1599371</v>
      </c>
      <c r="BC135" s="11">
        <v>1683649</v>
      </c>
      <c r="BD135" s="11">
        <v>1540769</v>
      </c>
      <c r="BE135" s="11">
        <v>1553519</v>
      </c>
      <c r="BF135" s="11">
        <v>1393636</v>
      </c>
      <c r="BG135" s="11">
        <v>1230577</v>
      </c>
      <c r="BH135" s="11">
        <v>1060915</v>
      </c>
      <c r="BI135" s="11">
        <v>728940</v>
      </c>
      <c r="BJ135" s="11">
        <v>503783</v>
      </c>
      <c r="BK135" s="11">
        <v>507152</v>
      </c>
      <c r="BL135" s="11">
        <v>25340217</v>
      </c>
      <c r="BN135" s="90">
        <v>2019</v>
      </c>
    </row>
    <row r="136" spans="2:66">
      <c r="B136" s="188" t="s">
        <v>215</v>
      </c>
      <c r="C136" s="90">
        <v>2020</v>
      </c>
      <c r="D136" s="11">
        <v>789922</v>
      </c>
      <c r="E136" s="11">
        <v>832522</v>
      </c>
      <c r="F136" s="11">
        <v>824721</v>
      </c>
      <c r="G136" s="11">
        <v>766362</v>
      </c>
      <c r="H136" s="11">
        <v>878023</v>
      </c>
      <c r="I136" s="11">
        <v>949259</v>
      </c>
      <c r="J136" s="11">
        <v>947181</v>
      </c>
      <c r="K136" s="11">
        <v>914624</v>
      </c>
      <c r="L136" s="11">
        <v>801594</v>
      </c>
      <c r="M136" s="11">
        <v>831407</v>
      </c>
      <c r="N136" s="11">
        <v>771400</v>
      </c>
      <c r="O136" s="11">
        <v>767982</v>
      </c>
      <c r="P136" s="11">
        <v>697736</v>
      </c>
      <c r="Q136" s="11">
        <v>609923</v>
      </c>
      <c r="R136" s="11">
        <v>540322</v>
      </c>
      <c r="S136" s="11">
        <v>368107</v>
      </c>
      <c r="T136" s="11">
        <v>239533</v>
      </c>
      <c r="U136" s="11">
        <v>200149</v>
      </c>
      <c r="V136" s="11">
        <v>12730767</v>
      </c>
      <c r="X136" s="90">
        <v>2020</v>
      </c>
      <c r="Y136" s="11">
        <v>745891</v>
      </c>
      <c r="Z136" s="11">
        <v>787353</v>
      </c>
      <c r="AA136" s="11">
        <v>778416</v>
      </c>
      <c r="AB136" s="11">
        <v>720419</v>
      </c>
      <c r="AC136" s="11">
        <v>828140</v>
      </c>
      <c r="AD136" s="11">
        <v>938731</v>
      </c>
      <c r="AE136" s="11">
        <v>963532</v>
      </c>
      <c r="AF136" s="11">
        <v>926166</v>
      </c>
      <c r="AG136" s="11">
        <v>819851</v>
      </c>
      <c r="AH136" s="11">
        <v>851569</v>
      </c>
      <c r="AI136" s="11">
        <v>796772</v>
      </c>
      <c r="AJ136" s="11">
        <v>798988</v>
      </c>
      <c r="AK136" s="11">
        <v>741417</v>
      </c>
      <c r="AL136" s="11">
        <v>652644</v>
      </c>
      <c r="AM136" s="11">
        <v>570257</v>
      </c>
      <c r="AN136" s="11">
        <v>399272</v>
      </c>
      <c r="AO136" s="11">
        <v>286609</v>
      </c>
      <c r="AP136" s="11">
        <v>318495</v>
      </c>
      <c r="AQ136" s="11">
        <v>12924522</v>
      </c>
      <c r="AS136" s="90">
        <v>2020</v>
      </c>
      <c r="AT136" s="11">
        <v>1535813</v>
      </c>
      <c r="AU136" s="11">
        <v>1619875</v>
      </c>
      <c r="AV136" s="11">
        <v>1603137</v>
      </c>
      <c r="AW136" s="11">
        <v>1486781</v>
      </c>
      <c r="AX136" s="11">
        <v>1706163</v>
      </c>
      <c r="AY136" s="11">
        <v>1887990</v>
      </c>
      <c r="AZ136" s="11">
        <v>1910713</v>
      </c>
      <c r="BA136" s="11">
        <v>1840790</v>
      </c>
      <c r="BB136" s="11">
        <v>1621445</v>
      </c>
      <c r="BC136" s="11">
        <v>1682976</v>
      </c>
      <c r="BD136" s="11">
        <v>1568172</v>
      </c>
      <c r="BE136" s="11">
        <v>1566970</v>
      </c>
      <c r="BF136" s="11">
        <v>1439153</v>
      </c>
      <c r="BG136" s="11">
        <v>1262567</v>
      </c>
      <c r="BH136" s="11">
        <v>1110579</v>
      </c>
      <c r="BI136" s="11">
        <v>767379</v>
      </c>
      <c r="BJ136" s="11">
        <v>526142</v>
      </c>
      <c r="BK136" s="11">
        <v>518644</v>
      </c>
      <c r="BL136" s="11">
        <v>25655289</v>
      </c>
      <c r="BN136" s="90">
        <v>2020</v>
      </c>
    </row>
    <row r="137" spans="2:66">
      <c r="B137" s="188" t="s">
        <v>215</v>
      </c>
      <c r="C137" s="90">
        <v>2021</v>
      </c>
      <c r="D137" s="11">
        <v>776290</v>
      </c>
      <c r="E137" s="11">
        <v>831593</v>
      </c>
      <c r="F137" s="11">
        <v>835444</v>
      </c>
      <c r="G137" s="11">
        <v>762032</v>
      </c>
      <c r="H137" s="11">
        <v>837110</v>
      </c>
      <c r="I137" s="11">
        <v>918413</v>
      </c>
      <c r="J137" s="11">
        <v>940528</v>
      </c>
      <c r="K137" s="11">
        <v>928244</v>
      </c>
      <c r="L137" s="11">
        <v>815889</v>
      </c>
      <c r="M137" s="11">
        <v>817302</v>
      </c>
      <c r="N137" s="11">
        <v>794156</v>
      </c>
      <c r="O137" s="11">
        <v>762539</v>
      </c>
      <c r="P137" s="11">
        <v>711192</v>
      </c>
      <c r="Q137" s="11">
        <v>617537</v>
      </c>
      <c r="R137" s="11">
        <v>554692</v>
      </c>
      <c r="S137" s="11">
        <v>387842</v>
      </c>
      <c r="T137" s="11">
        <v>249962</v>
      </c>
      <c r="U137" s="11">
        <v>208817</v>
      </c>
      <c r="V137" s="11">
        <v>12749582</v>
      </c>
      <c r="X137" s="90">
        <v>2021</v>
      </c>
      <c r="Y137" s="11">
        <v>733669</v>
      </c>
      <c r="Z137" s="11">
        <v>785181</v>
      </c>
      <c r="AA137" s="11">
        <v>788448</v>
      </c>
      <c r="AB137" s="11">
        <v>717600</v>
      </c>
      <c r="AC137" s="11">
        <v>786274</v>
      </c>
      <c r="AD137" s="11">
        <v>903618</v>
      </c>
      <c r="AE137" s="11">
        <v>959092</v>
      </c>
      <c r="AF137" s="11">
        <v>939143</v>
      </c>
      <c r="AG137" s="11">
        <v>838611</v>
      </c>
      <c r="AH137" s="11">
        <v>832733</v>
      </c>
      <c r="AI137" s="11">
        <v>817398</v>
      </c>
      <c r="AJ137" s="11">
        <v>787968</v>
      </c>
      <c r="AK137" s="11">
        <v>753833</v>
      </c>
      <c r="AL137" s="11">
        <v>662606</v>
      </c>
      <c r="AM137" s="11">
        <v>592081</v>
      </c>
      <c r="AN137" s="11">
        <v>419353</v>
      </c>
      <c r="AO137" s="11">
        <v>295446</v>
      </c>
      <c r="AP137" s="11">
        <v>325443</v>
      </c>
      <c r="AQ137" s="11">
        <v>12938497</v>
      </c>
      <c r="AS137" s="90">
        <v>2021</v>
      </c>
      <c r="AT137" s="11">
        <v>1509959</v>
      </c>
      <c r="AU137" s="11">
        <v>1616774</v>
      </c>
      <c r="AV137" s="11">
        <v>1623892</v>
      </c>
      <c r="AW137" s="11">
        <v>1479632</v>
      </c>
      <c r="AX137" s="11">
        <v>1623384</v>
      </c>
      <c r="AY137" s="11">
        <v>1822031</v>
      </c>
      <c r="AZ137" s="11">
        <v>1899620</v>
      </c>
      <c r="BA137" s="11">
        <v>1867387</v>
      </c>
      <c r="BB137" s="11">
        <v>1654500</v>
      </c>
      <c r="BC137" s="11">
        <v>1650035</v>
      </c>
      <c r="BD137" s="11">
        <v>1611554</v>
      </c>
      <c r="BE137" s="11">
        <v>1550507</v>
      </c>
      <c r="BF137" s="11">
        <v>1465025</v>
      </c>
      <c r="BG137" s="11">
        <v>1280143</v>
      </c>
      <c r="BH137" s="11">
        <v>1146773</v>
      </c>
      <c r="BI137" s="11">
        <v>807195</v>
      </c>
      <c r="BJ137" s="11">
        <v>545408</v>
      </c>
      <c r="BK137" s="11">
        <v>534260</v>
      </c>
      <c r="BL137" s="11">
        <v>25688079</v>
      </c>
      <c r="BN137" s="90">
        <v>2021</v>
      </c>
    </row>
    <row r="138" spans="2:66">
      <c r="B138" s="188" t="s">
        <v>216</v>
      </c>
      <c r="C138" s="90">
        <v>2022</v>
      </c>
      <c r="D138" s="11">
        <v>775980</v>
      </c>
      <c r="E138" s="11">
        <v>829121</v>
      </c>
      <c r="F138" s="11">
        <v>841841</v>
      </c>
      <c r="G138" s="11">
        <v>790306</v>
      </c>
      <c r="H138" s="11">
        <v>842469</v>
      </c>
      <c r="I138" s="11">
        <v>918827</v>
      </c>
      <c r="J138" s="11">
        <v>943403</v>
      </c>
      <c r="K138" s="11">
        <v>938102</v>
      </c>
      <c r="L138" s="11">
        <v>840497</v>
      </c>
      <c r="M138" s="11">
        <v>802313</v>
      </c>
      <c r="N138" s="11">
        <v>813665</v>
      </c>
      <c r="O138" s="11">
        <v>754082</v>
      </c>
      <c r="P138" s="11">
        <v>725744</v>
      </c>
      <c r="Q138" s="11">
        <v>627212</v>
      </c>
      <c r="R138" s="11">
        <v>550827</v>
      </c>
      <c r="S138" s="11">
        <v>419559</v>
      </c>
      <c r="T138" s="11">
        <v>260908</v>
      </c>
      <c r="U138" s="11">
        <v>217374</v>
      </c>
      <c r="V138" s="11">
        <v>12892230</v>
      </c>
      <c r="X138" s="90">
        <v>2022</v>
      </c>
      <c r="Y138" s="11">
        <v>733704</v>
      </c>
      <c r="Z138" s="11">
        <v>782330</v>
      </c>
      <c r="AA138" s="11">
        <v>796472</v>
      </c>
      <c r="AB138" s="11">
        <v>742560</v>
      </c>
      <c r="AC138" s="11">
        <v>789063</v>
      </c>
      <c r="AD138" s="11">
        <v>898368</v>
      </c>
      <c r="AE138" s="11">
        <v>965046</v>
      </c>
      <c r="AF138" s="11">
        <v>952680</v>
      </c>
      <c r="AG138" s="11">
        <v>862407</v>
      </c>
      <c r="AH138" s="11">
        <v>818607</v>
      </c>
      <c r="AI138" s="11">
        <v>839365</v>
      </c>
      <c r="AJ138" s="11">
        <v>779684</v>
      </c>
      <c r="AK138" s="11">
        <v>766510</v>
      </c>
      <c r="AL138" s="11">
        <v>675157</v>
      </c>
      <c r="AM138" s="11">
        <v>593115</v>
      </c>
      <c r="AN138" s="11">
        <v>454622</v>
      </c>
      <c r="AO138" s="11">
        <v>305276</v>
      </c>
      <c r="AP138" s="11">
        <v>331739</v>
      </c>
      <c r="AQ138" s="11">
        <v>13086705</v>
      </c>
      <c r="AS138" s="90">
        <v>2022</v>
      </c>
      <c r="AT138" s="11">
        <v>1509684</v>
      </c>
      <c r="AU138" s="11">
        <v>1611451</v>
      </c>
      <c r="AV138" s="11">
        <v>1638313</v>
      </c>
      <c r="AW138" s="11">
        <v>1532866</v>
      </c>
      <c r="AX138" s="11">
        <v>1631532</v>
      </c>
      <c r="AY138" s="11">
        <v>1817195</v>
      </c>
      <c r="AZ138" s="11">
        <v>1908449</v>
      </c>
      <c r="BA138" s="11">
        <v>1890782</v>
      </c>
      <c r="BB138" s="11">
        <v>1702904</v>
      </c>
      <c r="BC138" s="11">
        <v>1620920</v>
      </c>
      <c r="BD138" s="11">
        <v>1653030</v>
      </c>
      <c r="BE138" s="11">
        <v>1533766</v>
      </c>
      <c r="BF138" s="11">
        <v>1492254</v>
      </c>
      <c r="BG138" s="11">
        <v>1302369</v>
      </c>
      <c r="BH138" s="11">
        <v>1143942</v>
      </c>
      <c r="BI138" s="11">
        <v>874181</v>
      </c>
      <c r="BJ138" s="11">
        <v>566184</v>
      </c>
      <c r="BK138" s="11">
        <v>549113</v>
      </c>
      <c r="BL138" s="11">
        <v>25978935</v>
      </c>
      <c r="BN138" s="90">
        <v>2022</v>
      </c>
    </row>
    <row r="139" spans="2:66">
      <c r="B139" s="188" t="s">
        <v>24</v>
      </c>
      <c r="C139" s="90">
        <v>2023</v>
      </c>
      <c r="D139" s="11" t="s">
        <v>24</v>
      </c>
      <c r="E139" s="11" t="s">
        <v>24</v>
      </c>
      <c r="F139" s="11" t="s">
        <v>24</v>
      </c>
      <c r="G139" s="11" t="s">
        <v>24</v>
      </c>
      <c r="H139" s="11" t="s">
        <v>24</v>
      </c>
      <c r="I139" s="11" t="s">
        <v>24</v>
      </c>
      <c r="J139" s="11" t="s">
        <v>24</v>
      </c>
      <c r="K139" s="11" t="s">
        <v>24</v>
      </c>
      <c r="L139" s="11" t="s">
        <v>24</v>
      </c>
      <c r="M139" s="11" t="s">
        <v>24</v>
      </c>
      <c r="N139" s="11" t="s">
        <v>24</v>
      </c>
      <c r="O139" s="11" t="s">
        <v>24</v>
      </c>
      <c r="P139" s="11" t="s">
        <v>24</v>
      </c>
      <c r="Q139" s="11" t="s">
        <v>24</v>
      </c>
      <c r="R139" s="11" t="s">
        <v>24</v>
      </c>
      <c r="S139" s="11" t="s">
        <v>24</v>
      </c>
      <c r="T139" s="11" t="s">
        <v>24</v>
      </c>
      <c r="U139" s="11" t="s">
        <v>24</v>
      </c>
      <c r="V139" s="11" t="s">
        <v>24</v>
      </c>
      <c r="X139" s="90">
        <v>2023</v>
      </c>
      <c r="Y139" s="11" t="s">
        <v>24</v>
      </c>
      <c r="Z139" s="11" t="s">
        <v>24</v>
      </c>
      <c r="AA139" s="11" t="s">
        <v>24</v>
      </c>
      <c r="AB139" s="11" t="s">
        <v>24</v>
      </c>
      <c r="AC139" s="11" t="s">
        <v>24</v>
      </c>
      <c r="AD139" s="11" t="s">
        <v>24</v>
      </c>
      <c r="AE139" s="11" t="s">
        <v>24</v>
      </c>
      <c r="AF139" s="11" t="s">
        <v>24</v>
      </c>
      <c r="AG139" s="11" t="s">
        <v>24</v>
      </c>
      <c r="AH139" s="11" t="s">
        <v>24</v>
      </c>
      <c r="AI139" s="11" t="s">
        <v>24</v>
      </c>
      <c r="AJ139" s="11" t="s">
        <v>24</v>
      </c>
      <c r="AK139" s="11" t="s">
        <v>24</v>
      </c>
      <c r="AL139" s="11" t="s">
        <v>24</v>
      </c>
      <c r="AM139" s="11" t="s">
        <v>24</v>
      </c>
      <c r="AN139" s="11" t="s">
        <v>24</v>
      </c>
      <c r="AO139" s="11" t="s">
        <v>24</v>
      </c>
      <c r="AP139" s="11" t="s">
        <v>24</v>
      </c>
      <c r="AQ139" s="11" t="s">
        <v>24</v>
      </c>
      <c r="AS139" s="90">
        <v>2023</v>
      </c>
      <c r="AT139" s="11" t="s">
        <v>24</v>
      </c>
      <c r="AU139" s="11" t="s">
        <v>24</v>
      </c>
      <c r="AV139" s="11" t="s">
        <v>24</v>
      </c>
      <c r="AW139" s="11" t="s">
        <v>24</v>
      </c>
      <c r="AX139" s="11" t="s">
        <v>24</v>
      </c>
      <c r="AY139" s="11" t="s">
        <v>24</v>
      </c>
      <c r="AZ139" s="11" t="s">
        <v>24</v>
      </c>
      <c r="BA139" s="11" t="s">
        <v>24</v>
      </c>
      <c r="BB139" s="11" t="s">
        <v>24</v>
      </c>
      <c r="BC139" s="11" t="s">
        <v>24</v>
      </c>
      <c r="BD139" s="11" t="s">
        <v>24</v>
      </c>
      <c r="BE139" s="11" t="s">
        <v>24</v>
      </c>
      <c r="BF139" s="11" t="s">
        <v>24</v>
      </c>
      <c r="BG139" s="11" t="s">
        <v>24</v>
      </c>
      <c r="BH139" s="11" t="s">
        <v>24</v>
      </c>
      <c r="BI139" s="11" t="s">
        <v>24</v>
      </c>
      <c r="BJ139" s="11" t="s">
        <v>24</v>
      </c>
      <c r="BK139" s="11" t="s">
        <v>24</v>
      </c>
      <c r="BL139" s="11" t="s">
        <v>24</v>
      </c>
      <c r="BN139" s="90">
        <v>2023</v>
      </c>
    </row>
    <row r="140" spans="2:66">
      <c r="B140" s="188" t="s">
        <v>24</v>
      </c>
      <c r="C140" s="90">
        <v>2024</v>
      </c>
      <c r="D140" s="11" t="s">
        <v>24</v>
      </c>
      <c r="E140" s="11" t="s">
        <v>24</v>
      </c>
      <c r="F140" s="11" t="s">
        <v>24</v>
      </c>
      <c r="G140" s="11" t="s">
        <v>24</v>
      </c>
      <c r="H140" s="11" t="s">
        <v>24</v>
      </c>
      <c r="I140" s="11" t="s">
        <v>24</v>
      </c>
      <c r="J140" s="11" t="s">
        <v>24</v>
      </c>
      <c r="K140" s="11" t="s">
        <v>24</v>
      </c>
      <c r="L140" s="11" t="s">
        <v>24</v>
      </c>
      <c r="M140" s="11" t="s">
        <v>24</v>
      </c>
      <c r="N140" s="11" t="s">
        <v>24</v>
      </c>
      <c r="O140" s="11" t="s">
        <v>24</v>
      </c>
      <c r="P140" s="11" t="s">
        <v>24</v>
      </c>
      <c r="Q140" s="11" t="s">
        <v>24</v>
      </c>
      <c r="R140" s="11" t="s">
        <v>24</v>
      </c>
      <c r="S140" s="11" t="s">
        <v>24</v>
      </c>
      <c r="T140" s="11" t="s">
        <v>24</v>
      </c>
      <c r="U140" s="11" t="s">
        <v>24</v>
      </c>
      <c r="V140" s="11" t="s">
        <v>24</v>
      </c>
      <c r="X140" s="90">
        <v>2024</v>
      </c>
      <c r="Y140" s="11" t="s">
        <v>24</v>
      </c>
      <c r="Z140" s="11" t="s">
        <v>24</v>
      </c>
      <c r="AA140" s="11" t="s">
        <v>24</v>
      </c>
      <c r="AB140" s="11" t="s">
        <v>24</v>
      </c>
      <c r="AC140" s="11" t="s">
        <v>24</v>
      </c>
      <c r="AD140" s="11" t="s">
        <v>24</v>
      </c>
      <c r="AE140" s="11" t="s">
        <v>24</v>
      </c>
      <c r="AF140" s="11" t="s">
        <v>24</v>
      </c>
      <c r="AG140" s="11" t="s">
        <v>24</v>
      </c>
      <c r="AH140" s="11" t="s">
        <v>24</v>
      </c>
      <c r="AI140" s="11" t="s">
        <v>24</v>
      </c>
      <c r="AJ140" s="11" t="s">
        <v>24</v>
      </c>
      <c r="AK140" s="11" t="s">
        <v>24</v>
      </c>
      <c r="AL140" s="11" t="s">
        <v>24</v>
      </c>
      <c r="AM140" s="11" t="s">
        <v>24</v>
      </c>
      <c r="AN140" s="11" t="s">
        <v>24</v>
      </c>
      <c r="AO140" s="11" t="s">
        <v>24</v>
      </c>
      <c r="AP140" s="11" t="s">
        <v>24</v>
      </c>
      <c r="AQ140" s="11" t="s">
        <v>24</v>
      </c>
      <c r="AS140" s="90">
        <v>2024</v>
      </c>
      <c r="AT140" s="11" t="s">
        <v>24</v>
      </c>
      <c r="AU140" s="11" t="s">
        <v>24</v>
      </c>
      <c r="AV140" s="11" t="s">
        <v>24</v>
      </c>
      <c r="AW140" s="11" t="s">
        <v>24</v>
      </c>
      <c r="AX140" s="11" t="s">
        <v>24</v>
      </c>
      <c r="AY140" s="11" t="s">
        <v>24</v>
      </c>
      <c r="AZ140" s="11" t="s">
        <v>24</v>
      </c>
      <c r="BA140" s="11" t="s">
        <v>24</v>
      </c>
      <c r="BB140" s="11" t="s">
        <v>24</v>
      </c>
      <c r="BC140" s="11" t="s">
        <v>24</v>
      </c>
      <c r="BD140" s="11" t="s">
        <v>24</v>
      </c>
      <c r="BE140" s="11" t="s">
        <v>24</v>
      </c>
      <c r="BF140" s="11" t="s">
        <v>24</v>
      </c>
      <c r="BG140" s="11" t="s">
        <v>24</v>
      </c>
      <c r="BH140" s="11" t="s">
        <v>24</v>
      </c>
      <c r="BI140" s="11" t="s">
        <v>24</v>
      </c>
      <c r="BJ140" s="11" t="s">
        <v>24</v>
      </c>
      <c r="BK140" s="11" t="s">
        <v>24</v>
      </c>
      <c r="BL140" s="11" t="s">
        <v>24</v>
      </c>
      <c r="BN140" s="90">
        <v>2024</v>
      </c>
    </row>
    <row r="141" spans="2:66">
      <c r="B141" s="188" t="s">
        <v>24</v>
      </c>
      <c r="C141" s="90">
        <v>2025</v>
      </c>
      <c r="D141" s="11" t="s">
        <v>24</v>
      </c>
      <c r="E141" s="11" t="s">
        <v>24</v>
      </c>
      <c r="F141" s="11" t="s">
        <v>24</v>
      </c>
      <c r="G141" s="11" t="s">
        <v>24</v>
      </c>
      <c r="H141" s="11" t="s">
        <v>24</v>
      </c>
      <c r="I141" s="11" t="s">
        <v>24</v>
      </c>
      <c r="J141" s="11" t="s">
        <v>24</v>
      </c>
      <c r="K141" s="11" t="s">
        <v>24</v>
      </c>
      <c r="L141" s="11" t="s">
        <v>24</v>
      </c>
      <c r="M141" s="11" t="s">
        <v>24</v>
      </c>
      <c r="N141" s="11" t="s">
        <v>24</v>
      </c>
      <c r="O141" s="11" t="s">
        <v>24</v>
      </c>
      <c r="P141" s="11" t="s">
        <v>24</v>
      </c>
      <c r="Q141" s="11" t="s">
        <v>24</v>
      </c>
      <c r="R141" s="11" t="s">
        <v>24</v>
      </c>
      <c r="S141" s="11" t="s">
        <v>24</v>
      </c>
      <c r="T141" s="11" t="s">
        <v>24</v>
      </c>
      <c r="U141" s="11" t="s">
        <v>24</v>
      </c>
      <c r="V141" s="11" t="s">
        <v>24</v>
      </c>
      <c r="X141" s="90">
        <v>2025</v>
      </c>
      <c r="Y141" s="11" t="s">
        <v>24</v>
      </c>
      <c r="Z141" s="11" t="s">
        <v>24</v>
      </c>
      <c r="AA141" s="11" t="s">
        <v>24</v>
      </c>
      <c r="AB141" s="11" t="s">
        <v>24</v>
      </c>
      <c r="AC141" s="11" t="s">
        <v>24</v>
      </c>
      <c r="AD141" s="11" t="s">
        <v>24</v>
      </c>
      <c r="AE141" s="11" t="s">
        <v>24</v>
      </c>
      <c r="AF141" s="11" t="s">
        <v>24</v>
      </c>
      <c r="AG141" s="11" t="s">
        <v>24</v>
      </c>
      <c r="AH141" s="11" t="s">
        <v>24</v>
      </c>
      <c r="AI141" s="11" t="s">
        <v>24</v>
      </c>
      <c r="AJ141" s="11" t="s">
        <v>24</v>
      </c>
      <c r="AK141" s="11" t="s">
        <v>24</v>
      </c>
      <c r="AL141" s="11" t="s">
        <v>24</v>
      </c>
      <c r="AM141" s="11" t="s">
        <v>24</v>
      </c>
      <c r="AN141" s="11" t="s">
        <v>24</v>
      </c>
      <c r="AO141" s="11" t="s">
        <v>24</v>
      </c>
      <c r="AP141" s="11" t="s">
        <v>24</v>
      </c>
      <c r="AQ141" s="11" t="s">
        <v>24</v>
      </c>
      <c r="AS141" s="90">
        <v>2025</v>
      </c>
      <c r="AT141" s="11" t="s">
        <v>24</v>
      </c>
      <c r="AU141" s="11" t="s">
        <v>24</v>
      </c>
      <c r="AV141" s="11" t="s">
        <v>24</v>
      </c>
      <c r="AW141" s="11" t="s">
        <v>24</v>
      </c>
      <c r="AX141" s="11" t="s">
        <v>24</v>
      </c>
      <c r="AY141" s="11" t="s">
        <v>24</v>
      </c>
      <c r="AZ141" s="11" t="s">
        <v>24</v>
      </c>
      <c r="BA141" s="11" t="s">
        <v>24</v>
      </c>
      <c r="BB141" s="11" t="s">
        <v>24</v>
      </c>
      <c r="BC141" s="11" t="s">
        <v>24</v>
      </c>
      <c r="BD141" s="11" t="s">
        <v>24</v>
      </c>
      <c r="BE141" s="11" t="s">
        <v>24</v>
      </c>
      <c r="BF141" s="11" t="s">
        <v>24</v>
      </c>
      <c r="BG141" s="11" t="s">
        <v>24</v>
      </c>
      <c r="BH141" s="11" t="s">
        <v>24</v>
      </c>
      <c r="BI141" s="11" t="s">
        <v>24</v>
      </c>
      <c r="BJ141" s="11" t="s">
        <v>24</v>
      </c>
      <c r="BK141" s="11" t="s">
        <v>24</v>
      </c>
      <c r="BL141" s="11" t="s">
        <v>24</v>
      </c>
      <c r="BN141" s="90">
        <v>2025</v>
      </c>
    </row>
  </sheetData>
  <mergeCells count="4">
    <mergeCell ref="D5:V5"/>
    <mergeCell ref="Y14:AP14"/>
    <mergeCell ref="D14:U14"/>
    <mergeCell ref="AT14:BK14"/>
  </mergeCells>
  <pageMargins left="0.25" right="0.25" top="0.75" bottom="0.75" header="0.3" footer="0.3"/>
  <pageSetup paperSize="9" scale="2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U233"/>
  <sheetViews>
    <sheetView zoomScaleNormal="100" workbookViewId="0">
      <selection activeCell="E5" sqref="E5"/>
    </sheetView>
  </sheetViews>
  <sheetFormatPr defaultColWidth="8.85546875" defaultRowHeight="15"/>
  <cols>
    <col min="1" max="1" width="3.7109375" style="1" customWidth="1"/>
    <col min="2" max="2" width="39" style="1" customWidth="1"/>
    <col min="3" max="3" width="63.140625" style="1" customWidth="1"/>
    <col min="4" max="4" width="15" style="1" customWidth="1"/>
    <col min="5" max="6" width="31.5703125" style="1" customWidth="1"/>
    <col min="7" max="7" width="39.140625" style="1" customWidth="1"/>
    <col min="8" max="8" width="46" style="1" bestFit="1" customWidth="1"/>
    <col min="9" max="9" width="15.5703125" style="1" bestFit="1" customWidth="1"/>
    <col min="10" max="11" width="11.140625" style="1" bestFit="1" customWidth="1"/>
    <col min="12" max="16384" width="8.85546875" style="1"/>
  </cols>
  <sheetData>
    <row r="1" spans="1:11" s="4" customFormat="1" ht="23.25">
      <c r="A1" s="180"/>
      <c r="B1" s="94" t="str">
        <f>Admin!$B$6&amp;" (ICD-10 "&amp;(Admin!$C$6)&amp;"), " &amp;Admin!$D$6&amp;"–" &amp;Admin!$D$8</f>
        <v>Cerebrovascular disease (ICD-10 I60–I69), 1907–2021</v>
      </c>
      <c r="C1" s="95"/>
      <c r="D1" s="95"/>
      <c r="G1" s="1"/>
      <c r="H1" s="1"/>
      <c r="I1" s="1"/>
      <c r="J1" s="1"/>
    </row>
    <row r="2" spans="1:11" ht="21" customHeight="1">
      <c r="A2" s="151"/>
      <c r="B2" s="7" t="s">
        <v>0</v>
      </c>
      <c r="E2" s="97" t="s">
        <v>179</v>
      </c>
    </row>
    <row r="3" spans="1:11" s="6" customFormat="1" ht="28.9" customHeight="1">
      <c r="B3" s="92" t="s">
        <v>61</v>
      </c>
      <c r="E3" s="191" t="s">
        <v>210</v>
      </c>
      <c r="F3" s="142" t="s">
        <v>155</v>
      </c>
      <c r="G3" s="148">
        <f>$D$8-2</f>
        <v>2019</v>
      </c>
      <c r="H3" s="1"/>
      <c r="I3" s="1"/>
      <c r="J3" s="1"/>
    </row>
    <row r="4" spans="1:11" ht="28.9" customHeight="1">
      <c r="B4" s="96" t="s">
        <v>150</v>
      </c>
      <c r="E4" s="196" t="s">
        <v>211</v>
      </c>
      <c r="F4" s="98" t="s">
        <v>156</v>
      </c>
      <c r="G4" s="148">
        <f>$D$8-1</f>
        <v>2020</v>
      </c>
    </row>
    <row r="5" spans="1:11" ht="28.9" customHeight="1">
      <c r="B5" s="97" t="s">
        <v>52</v>
      </c>
      <c r="C5" s="97" t="s">
        <v>154</v>
      </c>
      <c r="D5" s="97" t="s">
        <v>59</v>
      </c>
      <c r="E5" s="99" t="str">
        <f>CONCATENATE("[",E4,"]",E3)</f>
        <v>[GRIM_output_2.xls]GRIM0904</v>
      </c>
      <c r="F5" s="98" t="s">
        <v>157</v>
      </c>
      <c r="G5" s="148">
        <f>$D$8</f>
        <v>2021</v>
      </c>
    </row>
    <row r="6" spans="1:11" ht="28.9" customHeight="1">
      <c r="B6" s="195" t="s">
        <v>217</v>
      </c>
      <c r="C6" s="195" t="s">
        <v>218</v>
      </c>
      <c r="D6" s="195">
        <v>1907</v>
      </c>
      <c r="F6" s="98" t="s">
        <v>148</v>
      </c>
      <c r="G6" s="93">
        <v>2023</v>
      </c>
    </row>
    <row r="7" spans="1:11" ht="28.9" customHeight="1">
      <c r="B7" s="145" t="s">
        <v>53</v>
      </c>
      <c r="C7" s="145" t="s">
        <v>154</v>
      </c>
      <c r="D7" s="145" t="s">
        <v>60</v>
      </c>
      <c r="E7" s="197" t="s">
        <v>146</v>
      </c>
      <c r="F7" s="98" t="s">
        <v>112</v>
      </c>
      <c r="G7" s="99" t="str">
        <f>"Australian Institute of Health and Welfare (AIHW) "&amp;$G$6 &amp;" GRIM (General Record of Incidence of Mortality) books " &amp;$D$8 &amp; ": "&amp;$B$6 &amp;", AIHW, Australian Government."</f>
        <v>Australian Institute of Health and Welfare (AIHW) 2023 GRIM (General Record of Incidence of Mortality) books 2021: Cerebrovascular disease, AIHW, Australian Government.</v>
      </c>
      <c r="H7" s="99"/>
      <c r="I7" s="99"/>
      <c r="J7" s="99"/>
      <c r="K7" s="99"/>
    </row>
    <row r="8" spans="1:11" ht="28.9" customHeight="1">
      <c r="B8" s="195" t="s">
        <v>219</v>
      </c>
      <c r="C8" s="195" t="s">
        <v>220</v>
      </c>
      <c r="D8" s="143">
        <v>2021</v>
      </c>
      <c r="E8" s="144">
        <f ca="1">CELL("row",INDEX(Deaths!$B$14:$B$132,MATCH($D$8,Deaths!$B$14:$B$132,0),0))</f>
        <v>128</v>
      </c>
    </row>
    <row r="10" spans="1:11">
      <c r="B10" s="97" t="s">
        <v>44</v>
      </c>
      <c r="D10" s="101"/>
      <c r="E10" s="102"/>
      <c r="F10" s="103" t="s">
        <v>2</v>
      </c>
      <c r="G10" s="104" t="s">
        <v>92</v>
      </c>
      <c r="I10" s="105"/>
    </row>
    <row r="11" spans="1:11">
      <c r="B11" s="100" t="s">
        <v>185</v>
      </c>
      <c r="C11" s="195" t="s">
        <v>221</v>
      </c>
      <c r="D11" s="106"/>
      <c r="F11" s="108" t="s">
        <v>6</v>
      </c>
      <c r="G11" s="107">
        <v>1</v>
      </c>
    </row>
    <row r="12" spans="1:11">
      <c r="B12" s="100" t="s">
        <v>103</v>
      </c>
      <c r="C12" s="195" t="s">
        <v>221</v>
      </c>
      <c r="D12" s="79"/>
      <c r="F12" s="108" t="s">
        <v>7</v>
      </c>
      <c r="G12" s="107">
        <v>2</v>
      </c>
    </row>
    <row r="13" spans="1:11">
      <c r="B13" s="100" t="s">
        <v>104</v>
      </c>
      <c r="C13" s="195" t="s">
        <v>222</v>
      </c>
      <c r="D13" s="79"/>
      <c r="F13" s="108" t="s">
        <v>8</v>
      </c>
      <c r="G13" s="107">
        <v>3</v>
      </c>
    </row>
    <row r="14" spans="1:11">
      <c r="B14" s="100" t="s">
        <v>105</v>
      </c>
      <c r="C14" s="195" t="s">
        <v>223</v>
      </c>
      <c r="F14" s="108" t="s">
        <v>9</v>
      </c>
      <c r="G14" s="107">
        <v>4</v>
      </c>
    </row>
    <row r="15" spans="1:11">
      <c r="B15" s="100" t="s">
        <v>106</v>
      </c>
      <c r="C15" s="195" t="s">
        <v>224</v>
      </c>
      <c r="F15" s="108" t="s">
        <v>10</v>
      </c>
      <c r="G15" s="107">
        <v>5</v>
      </c>
    </row>
    <row r="16" spans="1:11">
      <c r="B16" s="100" t="s">
        <v>107</v>
      </c>
      <c r="C16" s="195" t="s">
        <v>225</v>
      </c>
      <c r="F16" s="108" t="s">
        <v>11</v>
      </c>
      <c r="G16" s="107">
        <v>6</v>
      </c>
    </row>
    <row r="17" spans="1:20">
      <c r="B17" s="100" t="s">
        <v>108</v>
      </c>
      <c r="C17" s="195" t="s">
        <v>225</v>
      </c>
      <c r="F17" s="108" t="s">
        <v>12</v>
      </c>
      <c r="G17" s="107">
        <v>7</v>
      </c>
    </row>
    <row r="18" spans="1:20">
      <c r="B18" s="100" t="s">
        <v>109</v>
      </c>
      <c r="C18" s="195" t="s">
        <v>226</v>
      </c>
      <c r="F18" s="108" t="s">
        <v>13</v>
      </c>
      <c r="G18" s="107">
        <v>8</v>
      </c>
    </row>
    <row r="19" spans="1:20">
      <c r="B19" s="100" t="s">
        <v>110</v>
      </c>
      <c r="C19" s="195" t="s">
        <v>226</v>
      </c>
      <c r="F19" s="108" t="s">
        <v>14</v>
      </c>
      <c r="G19" s="107">
        <v>9</v>
      </c>
    </row>
    <row r="20" spans="1:20">
      <c r="B20" s="100" t="s">
        <v>186</v>
      </c>
      <c r="C20" s="195" t="s">
        <v>218</v>
      </c>
      <c r="F20" s="108" t="s">
        <v>15</v>
      </c>
      <c r="G20" s="107">
        <v>10</v>
      </c>
    </row>
    <row r="21" spans="1:20">
      <c r="D21" s="63" t="s">
        <v>145</v>
      </c>
      <c r="F21" s="108" t="s">
        <v>16</v>
      </c>
      <c r="G21" s="107">
        <v>11</v>
      </c>
    </row>
    <row r="22" spans="1:20">
      <c r="B22" s="97" t="s">
        <v>56</v>
      </c>
      <c r="D22" s="63" t="s">
        <v>142</v>
      </c>
      <c r="E22" s="99" t="str">
        <f ca="1">"Admin!"&amp;CELL("address",INDEX($B$57:$H$175,MATCH($D$6,$B$57:$B$175,0),1))</f>
        <v>Admin!$B$57</v>
      </c>
      <c r="F22" s="108" t="s">
        <v>17</v>
      </c>
      <c r="G22" s="107">
        <v>12</v>
      </c>
    </row>
    <row r="23" spans="1:20">
      <c r="B23" s="195" t="s">
        <v>227</v>
      </c>
      <c r="D23" s="63" t="s">
        <v>143</v>
      </c>
      <c r="E23" s="99" t="str">
        <f ca="1">CELL("address",INDEX($B$57:$H$175,MATCH($D$8,$B$57:$B$175,0),1))</f>
        <v>$B$171</v>
      </c>
      <c r="F23" s="108" t="s">
        <v>18</v>
      </c>
      <c r="G23" s="107">
        <v>13</v>
      </c>
    </row>
    <row r="24" spans="1:20">
      <c r="B24" s="97" t="s">
        <v>54</v>
      </c>
      <c r="C24" s="97" t="s">
        <v>55</v>
      </c>
      <c r="D24" s="63" t="s">
        <v>144</v>
      </c>
      <c r="E24" s="99" t="str">
        <f ca="1">$E$22&amp;":"&amp;$E$23</f>
        <v>Admin!$B$57:$B$171</v>
      </c>
      <c r="F24" s="108" t="s">
        <v>19</v>
      </c>
      <c r="G24" s="107">
        <v>14</v>
      </c>
    </row>
    <row r="25" spans="1:20">
      <c r="B25" s="195" t="s">
        <v>227</v>
      </c>
      <c r="C25" s="195">
        <v>0.97</v>
      </c>
      <c r="F25" s="108" t="s">
        <v>20</v>
      </c>
      <c r="G25" s="107">
        <v>15</v>
      </c>
    </row>
    <row r="26" spans="1:20">
      <c r="F26" s="108" t="s">
        <v>21</v>
      </c>
      <c r="G26" s="107">
        <v>16</v>
      </c>
    </row>
    <row r="27" spans="1:20">
      <c r="B27" s="63" t="s">
        <v>87</v>
      </c>
      <c r="F27" s="108" t="s">
        <v>22</v>
      </c>
      <c r="G27" s="107">
        <v>17</v>
      </c>
    </row>
    <row r="28" spans="1:20">
      <c r="F28" s="109" t="s">
        <v>23</v>
      </c>
      <c r="G28" s="110">
        <v>18</v>
      </c>
    </row>
    <row r="29" spans="1:20">
      <c r="A29" s="63">
        <v>1</v>
      </c>
      <c r="B29" s="96" t="str">
        <f>"Age-specific death rates for " &amp;Admin!B6&amp;" (ICD-10 "&amp;UPPER(Admin!C6)&amp;"), by sex, " &amp;Admin!D8</f>
        <v>Age-specific death rates for Cerebrovascular disease (ICD-10 I60–I69), by sex, 2021</v>
      </c>
      <c r="C29" s="99"/>
      <c r="D29" s="99"/>
    </row>
    <row r="30" spans="1:20">
      <c r="B30" s="111"/>
    </row>
    <row r="31" spans="1:20">
      <c r="B31" s="101" t="s">
        <v>121</v>
      </c>
      <c r="C31" s="112" t="str">
        <f>Rates!C6</f>
        <v>0–4</v>
      </c>
      <c r="D31" s="112" t="str">
        <f>Rates!D6</f>
        <v>5–9</v>
      </c>
      <c r="E31" s="112" t="str">
        <f>Rates!E6</f>
        <v>10–14</v>
      </c>
      <c r="F31" s="112" t="str">
        <f>Rates!F6</f>
        <v>15–19</v>
      </c>
      <c r="G31" s="112" t="str">
        <f>Rates!G6</f>
        <v>20–24</v>
      </c>
      <c r="H31" s="112" t="str">
        <f>Rates!H6</f>
        <v>25–29</v>
      </c>
      <c r="I31" s="112" t="str">
        <f>Rates!I6</f>
        <v>30–34</v>
      </c>
      <c r="J31" s="112" t="str">
        <f>Rates!J6</f>
        <v>35–39</v>
      </c>
      <c r="K31" s="112" t="str">
        <f>Rates!K6</f>
        <v>40–44</v>
      </c>
      <c r="L31" s="112" t="str">
        <f>Rates!L6</f>
        <v>45–49</v>
      </c>
      <c r="M31" s="112" t="str">
        <f>Rates!M6</f>
        <v>50–54</v>
      </c>
      <c r="N31" s="112" t="str">
        <f>Rates!N6</f>
        <v>55–59</v>
      </c>
      <c r="O31" s="112" t="str">
        <f>Rates!O6</f>
        <v>60–64</v>
      </c>
      <c r="P31" s="112" t="str">
        <f>Rates!P6</f>
        <v>65–69</v>
      </c>
      <c r="Q31" s="112" t="str">
        <f>Rates!Q6</f>
        <v>70–74</v>
      </c>
      <c r="R31" s="112" t="str">
        <f>Rates!R6</f>
        <v>75–79</v>
      </c>
      <c r="S31" s="112" t="str">
        <f>Rates!S6</f>
        <v>80–84</v>
      </c>
      <c r="T31" s="112" t="str">
        <f>Rates!T6</f>
        <v>85+</v>
      </c>
    </row>
    <row r="32" spans="1:20">
      <c r="B32" s="101" t="s">
        <v>187</v>
      </c>
      <c r="C32" s="113">
        <f ca="1">INDIRECT("Rates!C"&amp;$E$8)</f>
        <v>0</v>
      </c>
      <c r="D32" s="113">
        <f ca="1">INDIRECT("Rates!D"&amp;$E$8)</f>
        <v>0.3607534</v>
      </c>
      <c r="E32" s="113">
        <f ca="1">INDIRECT("Rates!E"&amp;$E$8)</f>
        <v>0</v>
      </c>
      <c r="F32" s="113">
        <f ca="1">INDIRECT("Rates!F"&amp;$E$8)</f>
        <v>0.26245619999999997</v>
      </c>
      <c r="G32" s="113">
        <f ca="1">INDIRECT("Rates!G"&amp;$E$8)</f>
        <v>0.2389172</v>
      </c>
      <c r="H32" s="113">
        <f ca="1">INDIRECT("Rates!H"&amp;$E$8)</f>
        <v>0.87106779999999995</v>
      </c>
      <c r="I32" s="113">
        <f ca="1">INDIRECT("Rates!I"&amp;$E$8)</f>
        <v>0.85058610000000001</v>
      </c>
      <c r="J32" s="113">
        <f ca="1">INDIRECT("Rates!J"&amp;$E$8)</f>
        <v>1.6159543999999999</v>
      </c>
      <c r="K32" s="113">
        <f ca="1">INDIRECT("Rates!K"&amp;$E$8)</f>
        <v>2.5738794999999999</v>
      </c>
      <c r="L32" s="113">
        <f ca="1">INDIRECT("Rates!L"&amp;$E$8)</f>
        <v>5.7506282999999998</v>
      </c>
      <c r="M32" s="113">
        <f ca="1">INDIRECT("Rates!M"&amp;$E$8)</f>
        <v>8.6884692999999995</v>
      </c>
      <c r="N32" s="113">
        <f ca="1">INDIRECT("Rates!N"&amp;$E$8)</f>
        <v>13.638647000000001</v>
      </c>
      <c r="O32" s="113">
        <f ca="1">INDIRECT("Rates!O"&amp;$E$8)</f>
        <v>22.63805</v>
      </c>
      <c r="P32" s="113">
        <f ca="1">INDIRECT("Rates!P"&amp;$E$8)</f>
        <v>34.329926999999998</v>
      </c>
      <c r="Q32" s="113">
        <f ca="1">INDIRECT("Rates!Q"&amp;$E$8)</f>
        <v>69.227607000000006</v>
      </c>
      <c r="R32" s="113">
        <f ca="1">INDIRECT("Rates!R"&amp;$E$8)</f>
        <v>154.44434000000001</v>
      </c>
      <c r="S32" s="113">
        <f ca="1">INDIRECT("Rates!S"&amp;$E$8)</f>
        <v>287.64371999999997</v>
      </c>
      <c r="T32" s="113">
        <f ca="1">INDIRECT("Rates!T"&amp;$E$8)</f>
        <v>874.44988000000001</v>
      </c>
    </row>
    <row r="33" spans="1:21">
      <c r="B33" s="101" t="s">
        <v>188</v>
      </c>
      <c r="C33" s="113">
        <f ca="1">INDIRECT("Rates!Y"&amp;$E$8)</f>
        <v>0.27260250000000003</v>
      </c>
      <c r="D33" s="113">
        <f ca="1">INDIRECT("Rates!Z"&amp;$E$8)</f>
        <v>0</v>
      </c>
      <c r="E33" s="113">
        <f ca="1">INDIRECT("Rates!AA"&amp;$E$8)</f>
        <v>0.12683140000000001</v>
      </c>
      <c r="F33" s="113">
        <f ca="1">INDIRECT("Rates!AB"&amp;$E$8)</f>
        <v>0.27870679999999998</v>
      </c>
      <c r="G33" s="113">
        <f ca="1">INDIRECT("Rates!AC"&amp;$E$8)</f>
        <v>0.38154640000000001</v>
      </c>
      <c r="H33" s="113">
        <f ca="1">INDIRECT("Rates!AD"&amp;$E$8)</f>
        <v>0.55333120000000002</v>
      </c>
      <c r="I33" s="113">
        <f ca="1">INDIRECT("Rates!AE"&amp;$E$8)</f>
        <v>0.93838759999999999</v>
      </c>
      <c r="J33" s="113">
        <f ca="1">INDIRECT("Rates!AF"&amp;$E$8)</f>
        <v>1.3842407000000001</v>
      </c>
      <c r="K33" s="113">
        <f ca="1">INDIRECT("Rates!AG"&amp;$E$8)</f>
        <v>2.7426303999999999</v>
      </c>
      <c r="L33" s="113">
        <f ca="1">INDIRECT("Rates!AH"&amp;$E$8)</f>
        <v>5.7641524999999998</v>
      </c>
      <c r="M33" s="113">
        <f ca="1">INDIRECT("Rates!AI"&amp;$E$8)</f>
        <v>7.2180260000000001</v>
      </c>
      <c r="N33" s="113">
        <f ca="1">INDIRECT("Rates!AJ"&amp;$E$8)</f>
        <v>10.914149</v>
      </c>
      <c r="O33" s="113">
        <f ca="1">INDIRECT("Rates!AK"&amp;$E$8)</f>
        <v>14.857402</v>
      </c>
      <c r="P33" s="113">
        <f ca="1">INDIRECT("Rates!AL"&amp;$E$8)</f>
        <v>24.901675999999998</v>
      </c>
      <c r="Q33" s="113">
        <f ca="1">INDIRECT("Rates!AM"&amp;$E$8)</f>
        <v>50.162056</v>
      </c>
      <c r="R33" s="113">
        <f ca="1">INDIRECT("Rates!AN"&amp;$E$8)</f>
        <v>116.13128</v>
      </c>
      <c r="S33" s="113">
        <f ca="1">INDIRECT("Rates!AO"&amp;$E$8)</f>
        <v>273.48482999999999</v>
      </c>
      <c r="T33" s="113">
        <f ca="1">INDIRECT("Rates!AP"&amp;$E$8)</f>
        <v>1075.4571000000001</v>
      </c>
    </row>
    <row r="35" spans="1:21">
      <c r="A35" s="63">
        <v>2</v>
      </c>
      <c r="B35" s="96" t="str">
        <f>"Number of deaths due to " &amp;Admin!B6&amp;" (ICD-10 "&amp;UPPER(Admin!C6)&amp;"), by sex and age group, " &amp;Admin!D8</f>
        <v>Number of deaths due to Cerebrovascular disease (ICD-10 I60–I69), by sex and age group, 2021</v>
      </c>
      <c r="C35" s="99"/>
      <c r="D35" s="99"/>
      <c r="E35" s="114"/>
    </row>
    <row r="36" spans="1:21">
      <c r="B36" s="111"/>
    </row>
    <row r="37" spans="1:21">
      <c r="B37" s="63" t="s">
        <v>121</v>
      </c>
      <c r="C37" s="96" t="str">
        <f>Deaths!C6</f>
        <v>0–4</v>
      </c>
      <c r="D37" s="96" t="str">
        <f>Deaths!D6</f>
        <v>5–9</v>
      </c>
      <c r="E37" s="96" t="str">
        <f>Deaths!E6</f>
        <v>10–14</v>
      </c>
      <c r="F37" s="96" t="str">
        <f>Deaths!F6</f>
        <v>15–19</v>
      </c>
      <c r="G37" s="96" t="str">
        <f>Deaths!G6</f>
        <v>20–24</v>
      </c>
      <c r="H37" s="96" t="str">
        <f>Deaths!H6</f>
        <v>25–29</v>
      </c>
      <c r="I37" s="96" t="str">
        <f>Deaths!I6</f>
        <v>30–34</v>
      </c>
      <c r="J37" s="96" t="str">
        <f>Deaths!J6</f>
        <v>35–39</v>
      </c>
      <c r="K37" s="96" t="str">
        <f>Deaths!K6</f>
        <v>40–44</v>
      </c>
      <c r="L37" s="96" t="str">
        <f>Deaths!L6</f>
        <v>45–49</v>
      </c>
      <c r="M37" s="96" t="str">
        <f>Deaths!M6</f>
        <v>50–54</v>
      </c>
      <c r="N37" s="96" t="str">
        <f>Deaths!N6</f>
        <v>55–59</v>
      </c>
      <c r="O37" s="96" t="str">
        <f>Deaths!O6</f>
        <v>60–64</v>
      </c>
      <c r="P37" s="96" t="str">
        <f>Deaths!P6</f>
        <v>65–69</v>
      </c>
      <c r="Q37" s="96" t="str">
        <f>Deaths!Q6</f>
        <v>70–74</v>
      </c>
      <c r="R37" s="96" t="str">
        <f>Deaths!R6</f>
        <v>75–79</v>
      </c>
      <c r="S37" s="96" t="str">
        <f>Deaths!S6</f>
        <v>80–84</v>
      </c>
      <c r="T37" s="96" t="str">
        <f>Deaths!T6</f>
        <v>85+</v>
      </c>
      <c r="U37" s="96" t="s">
        <v>28</v>
      </c>
    </row>
    <row r="38" spans="1:21">
      <c r="B38" s="63" t="s">
        <v>62</v>
      </c>
      <c r="C38" s="113">
        <f ca="1">INDIRECT("Deaths!C"&amp;$E$8)</f>
        <v>0</v>
      </c>
      <c r="D38" s="113">
        <f ca="1">INDIRECT("Deaths!D"&amp;$E$8)</f>
        <v>3</v>
      </c>
      <c r="E38" s="113">
        <f ca="1">INDIRECT("Deaths!E"&amp;$E$8)</f>
        <v>0</v>
      </c>
      <c r="F38" s="113">
        <f ca="1">INDIRECT("Deaths!F"&amp;$E$8)</f>
        <v>2</v>
      </c>
      <c r="G38" s="113">
        <f ca="1">INDIRECT("Deaths!G"&amp;$E$8)</f>
        <v>2</v>
      </c>
      <c r="H38" s="113">
        <f ca="1">INDIRECT("Deaths!H"&amp;$E$8)</f>
        <v>8</v>
      </c>
      <c r="I38" s="113">
        <f ca="1">INDIRECT("Deaths!I"&amp;$E$8)</f>
        <v>8</v>
      </c>
      <c r="J38" s="113">
        <f ca="1">INDIRECT("Deaths!J"&amp;$E$8)</f>
        <v>15</v>
      </c>
      <c r="K38" s="113">
        <f ca="1">INDIRECT("Deaths!K"&amp;$E$8)</f>
        <v>21</v>
      </c>
      <c r="L38" s="113">
        <f ca="1">INDIRECT("Deaths!L"&amp;$E$8)</f>
        <v>47</v>
      </c>
      <c r="M38" s="113">
        <f ca="1">INDIRECT("Deaths!M"&amp;$E$8)</f>
        <v>69</v>
      </c>
      <c r="N38" s="113">
        <f ca="1">INDIRECT("Deaths!N"&amp;$E$8)</f>
        <v>104</v>
      </c>
      <c r="O38" s="113">
        <f ca="1">INDIRECT("Deaths!O"&amp;$E$8)</f>
        <v>161</v>
      </c>
      <c r="P38" s="113">
        <f ca="1">INDIRECT("Deaths!P"&amp;$E$8)</f>
        <v>212</v>
      </c>
      <c r="Q38" s="113">
        <f ca="1">INDIRECT("Deaths!Q"&amp;$E$8)</f>
        <v>384</v>
      </c>
      <c r="R38" s="113">
        <f ca="1">INDIRECT("Deaths!R"&amp;$E$8)</f>
        <v>599</v>
      </c>
      <c r="S38" s="113">
        <f ca="1">INDIRECT("Deaths!S"&amp;$E$8)</f>
        <v>719</v>
      </c>
      <c r="T38" s="113">
        <f ca="1">INDIRECT("Deaths!T"&amp;$E$8)</f>
        <v>1826</v>
      </c>
      <c r="U38" s="115">
        <f ca="1">SUM(C38:T38)</f>
        <v>4180</v>
      </c>
    </row>
    <row r="39" spans="1:21">
      <c r="B39" s="63" t="s">
        <v>63</v>
      </c>
      <c r="C39" s="113">
        <f ca="1">INDIRECT("Deaths!Y"&amp;$E$8)</f>
        <v>2</v>
      </c>
      <c r="D39" s="113">
        <f ca="1">INDIRECT("Deaths!Z"&amp;$E$8)</f>
        <v>0</v>
      </c>
      <c r="E39" s="113">
        <f ca="1">INDIRECT("Deaths!AA"&amp;$E$8)</f>
        <v>1</v>
      </c>
      <c r="F39" s="113">
        <f ca="1">INDIRECT("Deaths!AB"&amp;$E$8)</f>
        <v>2</v>
      </c>
      <c r="G39" s="113">
        <f ca="1">INDIRECT("Deaths!AC"&amp;$E$8)</f>
        <v>3</v>
      </c>
      <c r="H39" s="113">
        <f ca="1">INDIRECT("Deaths!AD"&amp;$E$8)</f>
        <v>5</v>
      </c>
      <c r="I39" s="113">
        <f ca="1">INDIRECT("Deaths!AE"&amp;$E$8)</f>
        <v>9</v>
      </c>
      <c r="J39" s="113">
        <f ca="1">INDIRECT("Deaths!AF"&amp;$E$8)</f>
        <v>13</v>
      </c>
      <c r="K39" s="113">
        <f ca="1">INDIRECT("Deaths!AG"&amp;$E$8)</f>
        <v>23</v>
      </c>
      <c r="L39" s="113">
        <f ca="1">INDIRECT("Deaths!AH"&amp;$E$8)</f>
        <v>48</v>
      </c>
      <c r="M39" s="113">
        <f ca="1">INDIRECT("Deaths!AI"&amp;$E$8)</f>
        <v>59</v>
      </c>
      <c r="N39" s="113">
        <f ca="1">INDIRECT("Deaths!AJ"&amp;$E$8)</f>
        <v>86</v>
      </c>
      <c r="O39" s="113">
        <f ca="1">INDIRECT("Deaths!AK"&amp;$E$8)</f>
        <v>112</v>
      </c>
      <c r="P39" s="113">
        <f ca="1">INDIRECT("Deaths!AL"&amp;$E$8)</f>
        <v>165</v>
      </c>
      <c r="Q39" s="113">
        <f ca="1">INDIRECT("Deaths!AM"&amp;$E$8)</f>
        <v>297</v>
      </c>
      <c r="R39" s="113">
        <f ca="1">INDIRECT("Deaths!AN"&amp;$E$8)</f>
        <v>487</v>
      </c>
      <c r="S39" s="113">
        <f ca="1">INDIRECT("Deaths!AO"&amp;$E$8)</f>
        <v>808</v>
      </c>
      <c r="T39" s="113">
        <f ca="1">INDIRECT("Deaths!AP"&amp;$E$8)</f>
        <v>3500</v>
      </c>
      <c r="U39" s="115">
        <f ca="1">SUM(C39:T39)</f>
        <v>5620</v>
      </c>
    </row>
    <row r="40" spans="1:21">
      <c r="B40" s="63"/>
      <c r="C40" s="116"/>
      <c r="D40" s="116"/>
      <c r="E40" s="116"/>
      <c r="F40" s="116"/>
      <c r="G40" s="116"/>
      <c r="H40" s="116"/>
      <c r="I40" s="116"/>
      <c r="J40" s="116"/>
      <c r="K40" s="116"/>
      <c r="L40" s="116"/>
      <c r="M40" s="116"/>
      <c r="N40" s="116"/>
      <c r="O40" s="116"/>
      <c r="P40" s="116"/>
      <c r="Q40" s="116"/>
      <c r="R40" s="116"/>
      <c r="S40" s="116"/>
      <c r="T40" s="116"/>
      <c r="U40" s="79"/>
    </row>
    <row r="41" spans="1:21">
      <c r="B41" s="63" t="s">
        <v>149</v>
      </c>
      <c r="C41" s="116"/>
      <c r="D41" s="116"/>
      <c r="E41" s="116"/>
      <c r="F41" s="116"/>
      <c r="G41" s="116"/>
      <c r="H41" s="116"/>
      <c r="I41" s="116"/>
      <c r="J41" s="116"/>
      <c r="K41" s="116"/>
      <c r="L41" s="116"/>
      <c r="M41" s="116"/>
      <c r="N41" s="116"/>
      <c r="O41" s="116"/>
      <c r="P41" s="116"/>
      <c r="Q41" s="116"/>
      <c r="R41" s="116"/>
      <c r="S41" s="116"/>
      <c r="T41" s="116"/>
      <c r="U41" s="79"/>
    </row>
    <row r="42" spans="1:21">
      <c r="B42" s="63" t="s">
        <v>62</v>
      </c>
      <c r="C42" s="117">
        <f ca="1">-1*C38</f>
        <v>0</v>
      </c>
      <c r="D42" s="117">
        <f t="shared" ref="D42:T42" ca="1" si="0">-1*D38</f>
        <v>-3</v>
      </c>
      <c r="E42" s="117">
        <f t="shared" ca="1" si="0"/>
        <v>0</v>
      </c>
      <c r="F42" s="117">
        <f t="shared" ca="1" si="0"/>
        <v>-2</v>
      </c>
      <c r="G42" s="117">
        <f t="shared" ca="1" si="0"/>
        <v>-2</v>
      </c>
      <c r="H42" s="117">
        <f t="shared" ca="1" si="0"/>
        <v>-8</v>
      </c>
      <c r="I42" s="117">
        <f t="shared" ca="1" si="0"/>
        <v>-8</v>
      </c>
      <c r="J42" s="117">
        <f t="shared" ca="1" si="0"/>
        <v>-15</v>
      </c>
      <c r="K42" s="117">
        <f t="shared" ca="1" si="0"/>
        <v>-21</v>
      </c>
      <c r="L42" s="117">
        <f t="shared" ca="1" si="0"/>
        <v>-47</v>
      </c>
      <c r="M42" s="117">
        <f t="shared" ca="1" si="0"/>
        <v>-69</v>
      </c>
      <c r="N42" s="117">
        <f t="shared" ca="1" si="0"/>
        <v>-104</v>
      </c>
      <c r="O42" s="117">
        <f t="shared" ca="1" si="0"/>
        <v>-161</v>
      </c>
      <c r="P42" s="117">
        <f t="shared" ca="1" si="0"/>
        <v>-212</v>
      </c>
      <c r="Q42" s="117">
        <f t="shared" ca="1" si="0"/>
        <v>-384</v>
      </c>
      <c r="R42" s="117">
        <f t="shared" ca="1" si="0"/>
        <v>-599</v>
      </c>
      <c r="S42" s="117">
        <f t="shared" ca="1" si="0"/>
        <v>-719</v>
      </c>
      <c r="T42" s="117">
        <f t="shared" ca="1" si="0"/>
        <v>-1826</v>
      </c>
      <c r="U42" s="79"/>
    </row>
    <row r="43" spans="1:21">
      <c r="B43" s="63" t="s">
        <v>63</v>
      </c>
      <c r="C43" s="117">
        <f ca="1">C39</f>
        <v>2</v>
      </c>
      <c r="D43" s="117">
        <f t="shared" ref="D43:T43" ca="1" si="1">D39</f>
        <v>0</v>
      </c>
      <c r="E43" s="117">
        <f t="shared" ca="1" si="1"/>
        <v>1</v>
      </c>
      <c r="F43" s="117">
        <f t="shared" ca="1" si="1"/>
        <v>2</v>
      </c>
      <c r="G43" s="117">
        <f t="shared" ca="1" si="1"/>
        <v>3</v>
      </c>
      <c r="H43" s="117">
        <f t="shared" ca="1" si="1"/>
        <v>5</v>
      </c>
      <c r="I43" s="117">
        <f t="shared" ca="1" si="1"/>
        <v>9</v>
      </c>
      <c r="J43" s="117">
        <f t="shared" ca="1" si="1"/>
        <v>13</v>
      </c>
      <c r="K43" s="117">
        <f t="shared" ca="1" si="1"/>
        <v>23</v>
      </c>
      <c r="L43" s="117">
        <f t="shared" ca="1" si="1"/>
        <v>48</v>
      </c>
      <c r="M43" s="117">
        <f t="shared" ca="1" si="1"/>
        <v>59</v>
      </c>
      <c r="N43" s="117">
        <f t="shared" ca="1" si="1"/>
        <v>86</v>
      </c>
      <c r="O43" s="117">
        <f t="shared" ca="1" si="1"/>
        <v>112</v>
      </c>
      <c r="P43" s="117">
        <f t="shared" ca="1" si="1"/>
        <v>165</v>
      </c>
      <c r="Q43" s="117">
        <f t="shared" ca="1" si="1"/>
        <v>297</v>
      </c>
      <c r="R43" s="117">
        <f t="shared" ca="1" si="1"/>
        <v>487</v>
      </c>
      <c r="S43" s="117">
        <f t="shared" ca="1" si="1"/>
        <v>808</v>
      </c>
      <c r="T43" s="117">
        <f t="shared" ca="1" si="1"/>
        <v>3500</v>
      </c>
      <c r="U43" s="79"/>
    </row>
    <row r="45" spans="1:21">
      <c r="A45" s="63">
        <v>3</v>
      </c>
      <c r="B45" s="96" t="str">
        <f>"Number of deaths due to " &amp;Admin!B6&amp;" (ICD-10 "&amp;UPPER(Admin!C6)&amp;"), by sex and year, " &amp;Admin!D6&amp;"–" &amp;Admin!D8</f>
        <v>Number of deaths due to Cerebrovascular disease (ICD-10 I60–I69), by sex and year, 1907–2021</v>
      </c>
      <c r="C45" s="99"/>
      <c r="D45" s="99"/>
      <c r="E45" s="99"/>
    </row>
    <row r="46" spans="1:21">
      <c r="A46" s="63">
        <v>4</v>
      </c>
      <c r="B46" s="96" t="str">
        <f>"Age-standardised death rates for " &amp;Admin!B6&amp;" (ICD-10 "&amp;UPPER(Admin!C6)&amp;"), by sex and year, " &amp;Admin!D6&amp;"–" &amp;Admin!D8</f>
        <v>Age-standardised death rates for Cerebrovascular disease (ICD-10 I60–I69), by sex and year, 1907–2021</v>
      </c>
      <c r="C46" s="99"/>
      <c r="D46" s="99"/>
      <c r="E46" s="99"/>
    </row>
    <row r="47" spans="1:21">
      <c r="A47" s="63"/>
      <c r="B47" s="111"/>
    </row>
    <row r="48" spans="1:21">
      <c r="A48" s="63"/>
      <c r="B48" s="111"/>
    </row>
    <row r="49" spans="2:8">
      <c r="B49" s="101" t="s">
        <v>5</v>
      </c>
      <c r="C49" s="98" t="s">
        <v>135</v>
      </c>
      <c r="D49" s="98" t="s">
        <v>136</v>
      </c>
      <c r="E49" s="98" t="s">
        <v>137</v>
      </c>
      <c r="F49" s="98" t="s">
        <v>151</v>
      </c>
      <c r="G49" s="98" t="s">
        <v>152</v>
      </c>
      <c r="H49" s="98" t="s">
        <v>153</v>
      </c>
    </row>
    <row r="50" spans="2:8">
      <c r="B50" s="101">
        <v>1900</v>
      </c>
      <c r="C50" s="11"/>
      <c r="D50" s="11"/>
      <c r="F50" s="118"/>
      <c r="G50" s="118"/>
    </row>
    <row r="51" spans="2:8">
      <c r="B51" s="101">
        <v>1901</v>
      </c>
      <c r="C51" s="11"/>
      <c r="D51" s="11"/>
      <c r="F51" s="118"/>
      <c r="G51" s="118"/>
    </row>
    <row r="52" spans="2:8">
      <c r="B52" s="101">
        <v>1902</v>
      </c>
      <c r="C52" s="11"/>
      <c r="D52" s="11"/>
      <c r="F52" s="118"/>
      <c r="G52" s="118"/>
    </row>
    <row r="53" spans="2:8">
      <c r="B53" s="101">
        <v>1903</v>
      </c>
      <c r="C53" s="11"/>
      <c r="D53" s="11"/>
      <c r="F53" s="118"/>
      <c r="G53" s="118"/>
    </row>
    <row r="54" spans="2:8">
      <c r="B54" s="101">
        <v>1904</v>
      </c>
      <c r="C54" s="11"/>
      <c r="D54" s="11"/>
      <c r="F54" s="118"/>
      <c r="G54" s="118"/>
    </row>
    <row r="55" spans="2:8">
      <c r="B55" s="101">
        <v>1905</v>
      </c>
      <c r="C55" s="11"/>
      <c r="D55" s="11"/>
      <c r="F55" s="118"/>
      <c r="G55" s="118"/>
    </row>
    <row r="56" spans="2:8">
      <c r="B56" s="101">
        <v>1906</v>
      </c>
      <c r="C56" s="11"/>
      <c r="D56" s="11"/>
      <c r="F56" s="118"/>
      <c r="G56" s="118"/>
    </row>
    <row r="57" spans="2:8">
      <c r="B57" s="101">
        <v>1907</v>
      </c>
      <c r="C57" s="119">
        <f>Deaths!V14</f>
        <v>1038</v>
      </c>
      <c r="D57" s="119">
        <f>Deaths!AR14</f>
        <v>863</v>
      </c>
      <c r="E57" s="119">
        <f>Deaths!BN14</f>
        <v>1901</v>
      </c>
      <c r="F57" s="120">
        <f>Rates!V14</f>
        <v>126.68311</v>
      </c>
      <c r="G57" s="120">
        <f>Rates!AR14</f>
        <v>129.85297</v>
      </c>
      <c r="H57" s="120">
        <f>Rates!BN14</f>
        <v>128.25613999999999</v>
      </c>
    </row>
    <row r="58" spans="2:8">
      <c r="B58" s="101">
        <v>1908</v>
      </c>
      <c r="C58" s="119">
        <f>Deaths!V15</f>
        <v>991</v>
      </c>
      <c r="D58" s="119">
        <f>Deaths!AR15</f>
        <v>876</v>
      </c>
      <c r="E58" s="119">
        <f>Deaths!BN15</f>
        <v>1867</v>
      </c>
      <c r="F58" s="120">
        <f>Rates!V15</f>
        <v>121.63091</v>
      </c>
      <c r="G58" s="120">
        <f>Rates!AR15</f>
        <v>124.20986000000001</v>
      </c>
      <c r="H58" s="120">
        <f>Rates!BN15</f>
        <v>122.5996</v>
      </c>
    </row>
    <row r="59" spans="2:8">
      <c r="B59" s="101">
        <v>1909</v>
      </c>
      <c r="C59" s="119">
        <f>Deaths!V16</f>
        <v>869</v>
      </c>
      <c r="D59" s="119">
        <f>Deaths!AR16</f>
        <v>796</v>
      </c>
      <c r="E59" s="119">
        <f>Deaths!BN16</f>
        <v>1665</v>
      </c>
      <c r="F59" s="120">
        <f>Rates!V16</f>
        <v>102.00595</v>
      </c>
      <c r="G59" s="120">
        <f>Rates!AR16</f>
        <v>107.50346999999999</v>
      </c>
      <c r="H59" s="120">
        <f>Rates!BN16</f>
        <v>104.54892</v>
      </c>
    </row>
    <row r="60" spans="2:8">
      <c r="B60" s="101">
        <v>1910</v>
      </c>
      <c r="C60" s="119">
        <f>Deaths!V17</f>
        <v>864</v>
      </c>
      <c r="D60" s="119">
        <f>Deaths!AR17</f>
        <v>840</v>
      </c>
      <c r="E60" s="119">
        <f>Deaths!BN17</f>
        <v>1704</v>
      </c>
      <c r="F60" s="120">
        <f>Rates!V17</f>
        <v>97.450222999999994</v>
      </c>
      <c r="G60" s="120">
        <f>Rates!AR17</f>
        <v>111.04786</v>
      </c>
      <c r="H60" s="120">
        <f>Rates!BN17</f>
        <v>103.71507</v>
      </c>
    </row>
    <row r="61" spans="2:8">
      <c r="B61" s="101">
        <v>1911</v>
      </c>
      <c r="C61" s="119">
        <f>Deaths!V18</f>
        <v>1122</v>
      </c>
      <c r="D61" s="119">
        <f>Deaths!AR18</f>
        <v>1056</v>
      </c>
      <c r="E61" s="119">
        <f>Deaths!BN18</f>
        <v>2178</v>
      </c>
      <c r="F61" s="120">
        <f>Rates!V18</f>
        <v>121.15527</v>
      </c>
      <c r="G61" s="120">
        <f>Rates!AR18</f>
        <v>141.02952999999999</v>
      </c>
      <c r="H61" s="120">
        <f>Rates!BN18</f>
        <v>130.67984999999999</v>
      </c>
    </row>
    <row r="62" spans="2:8">
      <c r="B62" s="101">
        <v>1912</v>
      </c>
      <c r="C62" s="119">
        <f>Deaths!V19</f>
        <v>1146</v>
      </c>
      <c r="D62" s="119">
        <f>Deaths!AR19</f>
        <v>1030</v>
      </c>
      <c r="E62" s="119">
        <f>Deaths!BN19</f>
        <v>2176</v>
      </c>
      <c r="F62" s="120">
        <f>Rates!V19</f>
        <v>116.51842000000001</v>
      </c>
      <c r="G62" s="120">
        <f>Rates!AR19</f>
        <v>126.60593</v>
      </c>
      <c r="H62" s="120">
        <f>Rates!BN19</f>
        <v>121.56743</v>
      </c>
    </row>
    <row r="63" spans="2:8">
      <c r="B63" s="101">
        <v>1913</v>
      </c>
      <c r="C63" s="119">
        <f>Deaths!V20</f>
        <v>1188</v>
      </c>
      <c r="D63" s="119">
        <f>Deaths!AR20</f>
        <v>1093</v>
      </c>
      <c r="E63" s="119">
        <f>Deaths!BN20</f>
        <v>2281</v>
      </c>
      <c r="F63" s="120">
        <f>Rates!V20</f>
        <v>119.29362999999999</v>
      </c>
      <c r="G63" s="120">
        <f>Rates!AR20</f>
        <v>136.13983999999999</v>
      </c>
      <c r="H63" s="120">
        <f>Rates!BN20</f>
        <v>127.76743</v>
      </c>
    </row>
    <row r="64" spans="2:8">
      <c r="B64" s="101">
        <v>1914</v>
      </c>
      <c r="C64" s="119">
        <f>Deaths!V21</f>
        <v>1143</v>
      </c>
      <c r="D64" s="119">
        <f>Deaths!AR21</f>
        <v>1061</v>
      </c>
      <c r="E64" s="119">
        <f>Deaths!BN21</f>
        <v>2204</v>
      </c>
      <c r="F64" s="120">
        <f>Rates!V21</f>
        <v>114.54859999999999</v>
      </c>
      <c r="G64" s="120">
        <f>Rates!AR21</f>
        <v>123.54104</v>
      </c>
      <c r="H64" s="120">
        <f>Rates!BN21</f>
        <v>119.04785</v>
      </c>
    </row>
    <row r="65" spans="2:8">
      <c r="B65" s="101">
        <v>1915</v>
      </c>
      <c r="C65" s="119">
        <f>Deaths!V22</f>
        <v>1120</v>
      </c>
      <c r="D65" s="119">
        <f>Deaths!AR22</f>
        <v>998</v>
      </c>
      <c r="E65" s="119">
        <f>Deaths!BN22</f>
        <v>2118</v>
      </c>
      <c r="F65" s="120">
        <f>Rates!V22</f>
        <v>112.41007999999999</v>
      </c>
      <c r="G65" s="120">
        <f>Rates!AR22</f>
        <v>114.8343</v>
      </c>
      <c r="H65" s="120">
        <f>Rates!BN22</f>
        <v>113.65509</v>
      </c>
    </row>
    <row r="66" spans="2:8">
      <c r="B66" s="101">
        <v>1916</v>
      </c>
      <c r="C66" s="119">
        <f>Deaths!V23</f>
        <v>1133</v>
      </c>
      <c r="D66" s="119">
        <f>Deaths!AR23</f>
        <v>1097</v>
      </c>
      <c r="E66" s="119">
        <f>Deaths!BN23</f>
        <v>2230</v>
      </c>
      <c r="F66" s="120">
        <f>Rates!V23</f>
        <v>114.63511</v>
      </c>
      <c r="G66" s="120">
        <f>Rates!AR23</f>
        <v>119.71865</v>
      </c>
      <c r="H66" s="120">
        <f>Rates!BN23</f>
        <v>116.99590999999999</v>
      </c>
    </row>
    <row r="67" spans="2:8">
      <c r="B67" s="101">
        <v>1917</v>
      </c>
      <c r="C67" s="119">
        <f>Deaths!V24</f>
        <v>1152</v>
      </c>
      <c r="D67" s="119">
        <f>Deaths!AR24</f>
        <v>1062</v>
      </c>
      <c r="E67" s="119">
        <f>Deaths!BN24</f>
        <v>2214</v>
      </c>
      <c r="F67" s="120">
        <f>Rates!V24</f>
        <v>110.28497</v>
      </c>
      <c r="G67" s="120">
        <f>Rates!AR24</f>
        <v>111.12065</v>
      </c>
      <c r="H67" s="120">
        <f>Rates!BN24</f>
        <v>110.71369</v>
      </c>
    </row>
    <row r="68" spans="2:8">
      <c r="B68" s="101">
        <v>1918</v>
      </c>
      <c r="C68" s="119">
        <f>Deaths!V25</f>
        <v>1182</v>
      </c>
      <c r="D68" s="119">
        <f>Deaths!AR25</f>
        <v>1115</v>
      </c>
      <c r="E68" s="119">
        <f>Deaths!BN25</f>
        <v>2297</v>
      </c>
      <c r="F68" s="120">
        <f>Rates!V25</f>
        <v>108.92909</v>
      </c>
      <c r="G68" s="120">
        <f>Rates!AR25</f>
        <v>119.89438</v>
      </c>
      <c r="H68" s="120">
        <f>Rates!BN25</f>
        <v>114.62551999999999</v>
      </c>
    </row>
    <row r="69" spans="2:8">
      <c r="B69" s="101">
        <v>1919</v>
      </c>
      <c r="C69" s="119">
        <f>Deaths!V26</f>
        <v>1275</v>
      </c>
      <c r="D69" s="119">
        <f>Deaths!AR26</f>
        <v>1192</v>
      </c>
      <c r="E69" s="119">
        <f>Deaths!BN26</f>
        <v>2467</v>
      </c>
      <c r="F69" s="120">
        <f>Rates!V26</f>
        <v>119.36517000000001</v>
      </c>
      <c r="G69" s="120">
        <f>Rates!AR26</f>
        <v>119.82759</v>
      </c>
      <c r="H69" s="120">
        <f>Rates!BN26</f>
        <v>119.48567</v>
      </c>
    </row>
    <row r="70" spans="2:8">
      <c r="B70" s="101">
        <v>1920</v>
      </c>
      <c r="C70" s="119">
        <f>Deaths!V27</f>
        <v>1298</v>
      </c>
      <c r="D70" s="119">
        <f>Deaths!AR27</f>
        <v>1197</v>
      </c>
      <c r="E70" s="119">
        <f>Deaths!BN27</f>
        <v>2495</v>
      </c>
      <c r="F70" s="120">
        <f>Rates!V27</f>
        <v>120.34607</v>
      </c>
      <c r="G70" s="120">
        <f>Rates!AR27</f>
        <v>117.10024</v>
      </c>
      <c r="H70" s="120">
        <f>Rates!BN27</f>
        <v>118.62794</v>
      </c>
    </row>
    <row r="71" spans="2:8">
      <c r="B71" s="101">
        <v>1921</v>
      </c>
      <c r="C71" s="119">
        <f>Deaths!V28</f>
        <v>1244</v>
      </c>
      <c r="D71" s="119">
        <f>Deaths!AR28</f>
        <v>1228</v>
      </c>
      <c r="E71" s="119">
        <f>Deaths!BN28</f>
        <v>2472</v>
      </c>
      <c r="F71" s="120">
        <f>Rates!V28</f>
        <v>103.56565000000001</v>
      </c>
      <c r="G71" s="120">
        <f>Rates!AR28</f>
        <v>113.32068</v>
      </c>
      <c r="H71" s="120">
        <f>Rates!BN28</f>
        <v>108.56846</v>
      </c>
    </row>
    <row r="72" spans="2:8">
      <c r="B72" s="101">
        <v>1922</v>
      </c>
      <c r="C72" s="119">
        <f>Deaths!V29</f>
        <v>1381</v>
      </c>
      <c r="D72" s="119">
        <f>Deaths!AR29</f>
        <v>1452</v>
      </c>
      <c r="E72" s="119">
        <f>Deaths!BN29</f>
        <v>2833</v>
      </c>
      <c r="F72" s="120">
        <f>Rates!V29</f>
        <v>117.69668</v>
      </c>
      <c r="G72" s="120">
        <f>Rates!AR29</f>
        <v>141.18701999999999</v>
      </c>
      <c r="H72" s="120">
        <f>Rates!BN29</f>
        <v>130.13408000000001</v>
      </c>
    </row>
    <row r="73" spans="2:8">
      <c r="B73" s="101">
        <v>1923</v>
      </c>
      <c r="C73" s="119">
        <f>Deaths!V30</f>
        <v>1428</v>
      </c>
      <c r="D73" s="119">
        <f>Deaths!AR30</f>
        <v>1561</v>
      </c>
      <c r="E73" s="119">
        <f>Deaths!BN30</f>
        <v>2989</v>
      </c>
      <c r="F73" s="120">
        <f>Rates!V30</f>
        <v>123.79172</v>
      </c>
      <c r="G73" s="120">
        <f>Rates!AR30</f>
        <v>144.90905000000001</v>
      </c>
      <c r="H73" s="120">
        <f>Rates!BN30</f>
        <v>134.52108999999999</v>
      </c>
    </row>
    <row r="74" spans="2:8">
      <c r="B74" s="101">
        <v>1924</v>
      </c>
      <c r="C74" s="119">
        <f>Deaths!V31</f>
        <v>1114</v>
      </c>
      <c r="D74" s="119">
        <f>Deaths!AR31</f>
        <v>1191</v>
      </c>
      <c r="E74" s="119">
        <f>Deaths!BN31</f>
        <v>2305</v>
      </c>
      <c r="F74" s="120">
        <f>Rates!V31</f>
        <v>91.708988000000005</v>
      </c>
      <c r="G74" s="120">
        <f>Rates!AR31</f>
        <v>108.54978</v>
      </c>
      <c r="H74" s="120">
        <f>Rates!BN31</f>
        <v>100.62307</v>
      </c>
    </row>
    <row r="75" spans="2:8">
      <c r="B75" s="101">
        <v>1925</v>
      </c>
      <c r="C75" s="119">
        <f>Deaths!V32</f>
        <v>1502</v>
      </c>
      <c r="D75" s="119">
        <f>Deaths!AR32</f>
        <v>1536</v>
      </c>
      <c r="E75" s="119">
        <f>Deaths!BN32</f>
        <v>3038</v>
      </c>
      <c r="F75" s="120">
        <f>Rates!V32</f>
        <v>126.0797</v>
      </c>
      <c r="G75" s="120">
        <f>Rates!AR32</f>
        <v>133.27434</v>
      </c>
      <c r="H75" s="120">
        <f>Rates!BN32</f>
        <v>129.65941000000001</v>
      </c>
    </row>
    <row r="76" spans="2:8">
      <c r="B76" s="101">
        <v>1926</v>
      </c>
      <c r="C76" s="119">
        <f>Deaths!V33</f>
        <v>1531</v>
      </c>
      <c r="D76" s="119">
        <f>Deaths!AR33</f>
        <v>1618</v>
      </c>
      <c r="E76" s="119">
        <f>Deaths!BN33</f>
        <v>3149</v>
      </c>
      <c r="F76" s="120">
        <f>Rates!V33</f>
        <v>120.24104</v>
      </c>
      <c r="G76" s="120">
        <f>Rates!AR33</f>
        <v>132.94961000000001</v>
      </c>
      <c r="H76" s="120">
        <f>Rates!BN33</f>
        <v>126.46141</v>
      </c>
    </row>
    <row r="77" spans="2:8">
      <c r="B77" s="101">
        <v>1927</v>
      </c>
      <c r="C77" s="119">
        <f>Deaths!V34</f>
        <v>1574</v>
      </c>
      <c r="D77" s="119">
        <f>Deaths!AR34</f>
        <v>1683</v>
      </c>
      <c r="E77" s="119">
        <f>Deaths!BN34</f>
        <v>3257</v>
      </c>
      <c r="F77" s="120">
        <f>Rates!V34</f>
        <v>125.98733</v>
      </c>
      <c r="G77" s="120">
        <f>Rates!AR34</f>
        <v>137.00324000000001</v>
      </c>
      <c r="H77" s="120">
        <f>Rates!BN34</f>
        <v>131.55735000000001</v>
      </c>
    </row>
    <row r="78" spans="2:8">
      <c r="B78" s="101">
        <v>1928</v>
      </c>
      <c r="C78" s="119">
        <f>Deaths!V35</f>
        <v>1587</v>
      </c>
      <c r="D78" s="119">
        <f>Deaths!AR35</f>
        <v>1774</v>
      </c>
      <c r="E78" s="119">
        <f>Deaths!BN35</f>
        <v>3361</v>
      </c>
      <c r="F78" s="120">
        <f>Rates!V35</f>
        <v>116.58211</v>
      </c>
      <c r="G78" s="120">
        <f>Rates!AR35</f>
        <v>139.77161000000001</v>
      </c>
      <c r="H78" s="120">
        <f>Rates!BN35</f>
        <v>129.17885000000001</v>
      </c>
    </row>
    <row r="79" spans="2:8">
      <c r="B79" s="101">
        <v>1929</v>
      </c>
      <c r="C79" s="119">
        <f>Deaths!V36</f>
        <v>1725</v>
      </c>
      <c r="D79" s="119">
        <f>Deaths!AR36</f>
        <v>1826</v>
      </c>
      <c r="E79" s="119">
        <f>Deaths!BN36</f>
        <v>3551</v>
      </c>
      <c r="F79" s="120">
        <f>Rates!V36</f>
        <v>126.50623</v>
      </c>
      <c r="G79" s="120">
        <f>Rates!AR36</f>
        <v>138.46731</v>
      </c>
      <c r="H79" s="120">
        <f>Rates!BN36</f>
        <v>132.60164</v>
      </c>
    </row>
    <row r="80" spans="2:8">
      <c r="B80" s="101">
        <v>1930</v>
      </c>
      <c r="C80" s="119">
        <f>Deaths!V37</f>
        <v>1643</v>
      </c>
      <c r="D80" s="119">
        <f>Deaths!AR37</f>
        <v>1860</v>
      </c>
      <c r="E80" s="119">
        <f>Deaths!BN37</f>
        <v>3503</v>
      </c>
      <c r="F80" s="120">
        <f>Rates!V37</f>
        <v>113.33441999999999</v>
      </c>
      <c r="G80" s="120">
        <f>Rates!AR37</f>
        <v>130.36770000000001</v>
      </c>
      <c r="H80" s="120">
        <f>Rates!BN37</f>
        <v>122.10518</v>
      </c>
    </row>
    <row r="81" spans="2:8">
      <c r="B81" s="101">
        <v>1931</v>
      </c>
      <c r="C81" s="119">
        <f>Deaths!V38</f>
        <v>1850</v>
      </c>
      <c r="D81" s="119">
        <f>Deaths!AR38</f>
        <v>2024</v>
      </c>
      <c r="E81" s="119">
        <f>Deaths!BN38</f>
        <v>3874</v>
      </c>
      <c r="F81" s="120">
        <f>Rates!V38</f>
        <v>127.52826</v>
      </c>
      <c r="G81" s="120">
        <f>Rates!AR38</f>
        <v>140.59402</v>
      </c>
      <c r="H81" s="120">
        <f>Rates!BN38</f>
        <v>134.37304</v>
      </c>
    </row>
    <row r="82" spans="2:8">
      <c r="B82" s="101">
        <v>1932</v>
      </c>
      <c r="C82" s="119">
        <f>Deaths!V39</f>
        <v>1914</v>
      </c>
      <c r="D82" s="119">
        <f>Deaths!AR39</f>
        <v>2150</v>
      </c>
      <c r="E82" s="119">
        <f>Deaths!BN39</f>
        <v>4064</v>
      </c>
      <c r="F82" s="120">
        <f>Rates!V39</f>
        <v>125.44262999999999</v>
      </c>
      <c r="G82" s="120">
        <f>Rates!AR39</f>
        <v>144.60184000000001</v>
      </c>
      <c r="H82" s="120">
        <f>Rates!BN39</f>
        <v>135.66064</v>
      </c>
    </row>
    <row r="83" spans="2:8">
      <c r="B83" s="101">
        <v>1933</v>
      </c>
      <c r="C83" s="119">
        <f>Deaths!V40</f>
        <v>1995</v>
      </c>
      <c r="D83" s="119">
        <f>Deaths!AR40</f>
        <v>2359</v>
      </c>
      <c r="E83" s="119">
        <f>Deaths!BN40</f>
        <v>4354</v>
      </c>
      <c r="F83" s="120">
        <f>Rates!V40</f>
        <v>125.90528999999999</v>
      </c>
      <c r="G83" s="120">
        <f>Rates!AR40</f>
        <v>150.99294</v>
      </c>
      <c r="H83" s="120">
        <f>Rates!BN40</f>
        <v>139.24839</v>
      </c>
    </row>
    <row r="84" spans="2:8">
      <c r="B84" s="101">
        <v>1934</v>
      </c>
      <c r="C84" s="119">
        <f>Deaths!V41</f>
        <v>2080</v>
      </c>
      <c r="D84" s="119">
        <f>Deaths!AR41</f>
        <v>2350</v>
      </c>
      <c r="E84" s="119">
        <f>Deaths!BN41</f>
        <v>4430</v>
      </c>
      <c r="F84" s="120">
        <f>Rates!V41</f>
        <v>126.20013</v>
      </c>
      <c r="G84" s="120">
        <f>Rates!AR41</f>
        <v>144.38398000000001</v>
      </c>
      <c r="H84" s="120">
        <f>Rates!BN41</f>
        <v>135.80515</v>
      </c>
    </row>
    <row r="85" spans="2:8">
      <c r="B85" s="101">
        <v>1935</v>
      </c>
      <c r="C85" s="119">
        <f>Deaths!V42</f>
        <v>2152</v>
      </c>
      <c r="D85" s="119">
        <f>Deaths!AR42</f>
        <v>2556</v>
      </c>
      <c r="E85" s="119">
        <f>Deaths!BN42</f>
        <v>4708</v>
      </c>
      <c r="F85" s="120">
        <f>Rates!V42</f>
        <v>126.70238000000001</v>
      </c>
      <c r="G85" s="120">
        <f>Rates!AR42</f>
        <v>147.54478</v>
      </c>
      <c r="H85" s="120">
        <f>Rates!BN42</f>
        <v>137.63928000000001</v>
      </c>
    </row>
    <row r="86" spans="2:8">
      <c r="B86" s="101">
        <v>1936</v>
      </c>
      <c r="C86" s="119">
        <f>Deaths!V43</f>
        <v>2186</v>
      </c>
      <c r="D86" s="119">
        <f>Deaths!AR43</f>
        <v>2705</v>
      </c>
      <c r="E86" s="119">
        <f>Deaths!BN43</f>
        <v>4891</v>
      </c>
      <c r="F86" s="120">
        <f>Rates!V43</f>
        <v>124.85354</v>
      </c>
      <c r="G86" s="120">
        <f>Rates!AR43</f>
        <v>151.94273999999999</v>
      </c>
      <c r="H86" s="120">
        <f>Rates!BN43</f>
        <v>139.07257000000001</v>
      </c>
    </row>
    <row r="87" spans="2:8">
      <c r="B87" s="101">
        <v>1937</v>
      </c>
      <c r="C87" s="119">
        <f>Deaths!V44</f>
        <v>2230</v>
      </c>
      <c r="D87" s="119">
        <f>Deaths!AR44</f>
        <v>2815</v>
      </c>
      <c r="E87" s="119">
        <f>Deaths!BN44</f>
        <v>5045</v>
      </c>
      <c r="F87" s="120">
        <f>Rates!V44</f>
        <v>126.99155</v>
      </c>
      <c r="G87" s="120">
        <f>Rates!AR44</f>
        <v>149.6053</v>
      </c>
      <c r="H87" s="120">
        <f>Rates!BN44</f>
        <v>138.70331999999999</v>
      </c>
    </row>
    <row r="88" spans="2:8">
      <c r="B88" s="101">
        <v>1938</v>
      </c>
      <c r="C88" s="119">
        <f>Deaths!V45</f>
        <v>2375</v>
      </c>
      <c r="D88" s="119">
        <f>Deaths!AR45</f>
        <v>2957</v>
      </c>
      <c r="E88" s="119">
        <f>Deaths!BN45</f>
        <v>5332</v>
      </c>
      <c r="F88" s="120">
        <f>Rates!V45</f>
        <v>130.73969</v>
      </c>
      <c r="G88" s="120">
        <f>Rates!AR45</f>
        <v>155.95187000000001</v>
      </c>
      <c r="H88" s="120">
        <f>Rates!BN45</f>
        <v>144.13552000000001</v>
      </c>
    </row>
    <row r="89" spans="2:8">
      <c r="B89" s="101">
        <v>1939</v>
      </c>
      <c r="C89" s="119">
        <f>Deaths!V46</f>
        <v>2398</v>
      </c>
      <c r="D89" s="119">
        <f>Deaths!AR46</f>
        <v>2997</v>
      </c>
      <c r="E89" s="119">
        <f>Deaths!BN46</f>
        <v>5395</v>
      </c>
      <c r="F89" s="120">
        <f>Rates!V46</f>
        <v>133.60802000000001</v>
      </c>
      <c r="G89" s="120">
        <f>Rates!AR46</f>
        <v>156.44911999999999</v>
      </c>
      <c r="H89" s="120">
        <f>Rates!BN46</f>
        <v>145.78809999999999</v>
      </c>
    </row>
    <row r="90" spans="2:8">
      <c r="B90" s="101">
        <v>1940</v>
      </c>
      <c r="C90" s="119">
        <f>Deaths!V47</f>
        <v>2470</v>
      </c>
      <c r="D90" s="119">
        <f>Deaths!AR47</f>
        <v>3046</v>
      </c>
      <c r="E90" s="119">
        <f>Deaths!BN47</f>
        <v>5516</v>
      </c>
      <c r="F90" s="120">
        <f>Rates!V47</f>
        <v>131.48117999999999</v>
      </c>
      <c r="G90" s="120">
        <f>Rates!AR47</f>
        <v>152.21530000000001</v>
      </c>
      <c r="H90" s="120">
        <f>Rates!BN47</f>
        <v>142.55412999999999</v>
      </c>
    </row>
    <row r="91" spans="2:8">
      <c r="B91" s="101">
        <v>1941</v>
      </c>
      <c r="C91" s="119">
        <f>Deaths!V48</f>
        <v>2555</v>
      </c>
      <c r="D91" s="119">
        <f>Deaths!AR48</f>
        <v>3402</v>
      </c>
      <c r="E91" s="119">
        <f>Deaths!BN48</f>
        <v>5957</v>
      </c>
      <c r="F91" s="120">
        <f>Rates!V48</f>
        <v>131.76813999999999</v>
      </c>
      <c r="G91" s="120">
        <f>Rates!AR48</f>
        <v>165.39767000000001</v>
      </c>
      <c r="H91" s="120">
        <f>Rates!BN48</f>
        <v>149.93101999999999</v>
      </c>
    </row>
    <row r="92" spans="2:8">
      <c r="B92" s="101">
        <v>1942</v>
      </c>
      <c r="C92" s="119">
        <f>Deaths!V49</f>
        <v>2786</v>
      </c>
      <c r="D92" s="119">
        <f>Deaths!AR49</f>
        <v>3691</v>
      </c>
      <c r="E92" s="119">
        <f>Deaths!BN49</f>
        <v>6477</v>
      </c>
      <c r="F92" s="120">
        <f>Rates!V49</f>
        <v>141.02276000000001</v>
      </c>
      <c r="G92" s="120">
        <f>Rates!AR49</f>
        <v>170.47293999999999</v>
      </c>
      <c r="H92" s="120">
        <f>Rates!BN49</f>
        <v>156.77948000000001</v>
      </c>
    </row>
    <row r="93" spans="2:8">
      <c r="B93" s="101">
        <v>1943</v>
      </c>
      <c r="C93" s="119">
        <f>Deaths!V50</f>
        <v>2769</v>
      </c>
      <c r="D93" s="119">
        <f>Deaths!AR50</f>
        <v>3714</v>
      </c>
      <c r="E93" s="119">
        <f>Deaths!BN50</f>
        <v>6483</v>
      </c>
      <c r="F93" s="120">
        <f>Rates!V50</f>
        <v>137.69846999999999</v>
      </c>
      <c r="G93" s="120">
        <f>Rates!AR50</f>
        <v>167.96795</v>
      </c>
      <c r="H93" s="120">
        <f>Rates!BN50</f>
        <v>154.11816999999999</v>
      </c>
    </row>
    <row r="94" spans="2:8">
      <c r="B94" s="101">
        <v>1944</v>
      </c>
      <c r="C94" s="119">
        <f>Deaths!V51</f>
        <v>2740</v>
      </c>
      <c r="D94" s="119">
        <f>Deaths!AR51</f>
        <v>3775</v>
      </c>
      <c r="E94" s="119">
        <f>Deaths!BN51</f>
        <v>6515</v>
      </c>
      <c r="F94" s="120">
        <f>Rates!V51</f>
        <v>135.64935</v>
      </c>
      <c r="G94" s="120">
        <f>Rates!AR51</f>
        <v>164.86</v>
      </c>
      <c r="H94" s="120">
        <f>Rates!BN51</f>
        <v>151.32765000000001</v>
      </c>
    </row>
    <row r="95" spans="2:8">
      <c r="B95" s="101">
        <v>1945</v>
      </c>
      <c r="C95" s="119">
        <f>Deaths!V52</f>
        <v>3004</v>
      </c>
      <c r="D95" s="119">
        <f>Deaths!AR52</f>
        <v>3839</v>
      </c>
      <c r="E95" s="119">
        <f>Deaths!BN52</f>
        <v>6843</v>
      </c>
      <c r="F95" s="120">
        <f>Rates!V52</f>
        <v>140.59640999999999</v>
      </c>
      <c r="G95" s="120">
        <f>Rates!AR52</f>
        <v>159.68647000000001</v>
      </c>
      <c r="H95" s="120">
        <f>Rates!BN52</f>
        <v>150.75149999999999</v>
      </c>
    </row>
    <row r="96" spans="2:8">
      <c r="B96" s="101">
        <v>1946</v>
      </c>
      <c r="C96" s="119">
        <f>Deaths!V53</f>
        <v>3073</v>
      </c>
      <c r="D96" s="119">
        <f>Deaths!AR53</f>
        <v>4062</v>
      </c>
      <c r="E96" s="119">
        <f>Deaths!BN53</f>
        <v>7135</v>
      </c>
      <c r="F96" s="120">
        <f>Rates!V53</f>
        <v>141.76589000000001</v>
      </c>
      <c r="G96" s="120">
        <f>Rates!AR53</f>
        <v>164.31630999999999</v>
      </c>
      <c r="H96" s="120">
        <f>Rates!BN53</f>
        <v>153.71639999999999</v>
      </c>
    </row>
    <row r="97" spans="2:8">
      <c r="B97" s="101">
        <v>1947</v>
      </c>
      <c r="C97" s="119">
        <f>Deaths!V54</f>
        <v>3165</v>
      </c>
      <c r="D97" s="119">
        <f>Deaths!AR54</f>
        <v>4096</v>
      </c>
      <c r="E97" s="119">
        <f>Deaths!BN54</f>
        <v>7261</v>
      </c>
      <c r="F97" s="120">
        <f>Rates!V54</f>
        <v>138.56954999999999</v>
      </c>
      <c r="G97" s="120">
        <f>Rates!AR54</f>
        <v>163.42142999999999</v>
      </c>
      <c r="H97" s="120">
        <f>Rates!BN54</f>
        <v>152.29694000000001</v>
      </c>
    </row>
    <row r="98" spans="2:8">
      <c r="B98" s="101">
        <v>1948</v>
      </c>
      <c r="C98" s="119">
        <f>Deaths!V55</f>
        <v>3495</v>
      </c>
      <c r="D98" s="119">
        <f>Deaths!AR55</f>
        <v>4558</v>
      </c>
      <c r="E98" s="119">
        <f>Deaths!BN55</f>
        <v>8053</v>
      </c>
      <c r="F98" s="120">
        <f>Rates!V55</f>
        <v>152.19506999999999</v>
      </c>
      <c r="G98" s="120">
        <f>Rates!AR55</f>
        <v>178.01933</v>
      </c>
      <c r="H98" s="120">
        <f>Rates!BN55</f>
        <v>166.55981</v>
      </c>
    </row>
    <row r="99" spans="2:8">
      <c r="B99" s="101">
        <v>1949</v>
      </c>
      <c r="C99" s="119">
        <f>Deaths!V56</f>
        <v>3586</v>
      </c>
      <c r="D99" s="119">
        <f>Deaths!AR56</f>
        <v>4753</v>
      </c>
      <c r="E99" s="119">
        <f>Deaths!BN56</f>
        <v>8339</v>
      </c>
      <c r="F99" s="120">
        <f>Rates!V56</f>
        <v>155.66558000000001</v>
      </c>
      <c r="G99" s="120">
        <f>Rates!AR56</f>
        <v>182.36071000000001</v>
      </c>
      <c r="H99" s="120">
        <f>Rates!BN56</f>
        <v>170.52277000000001</v>
      </c>
    </row>
    <row r="100" spans="2:8">
      <c r="B100" s="101">
        <v>1950</v>
      </c>
      <c r="C100" s="119">
        <f>Deaths!V57</f>
        <v>4035</v>
      </c>
      <c r="D100" s="119">
        <f>Deaths!AR57</f>
        <v>5351</v>
      </c>
      <c r="E100" s="119">
        <f>Deaths!BN57</f>
        <v>9386</v>
      </c>
      <c r="F100" s="120">
        <f>Rates!V57</f>
        <v>171.89949999999999</v>
      </c>
      <c r="G100" s="120">
        <f>Rates!AR57</f>
        <v>200.42787999999999</v>
      </c>
      <c r="H100" s="120">
        <f>Rates!BN57</f>
        <v>187.95304999999999</v>
      </c>
    </row>
    <row r="101" spans="2:8">
      <c r="B101" s="101">
        <v>1951</v>
      </c>
      <c r="C101" s="119">
        <f>Deaths!V58</f>
        <v>4300</v>
      </c>
      <c r="D101" s="119">
        <f>Deaths!AR58</f>
        <v>5781</v>
      </c>
      <c r="E101" s="119">
        <f>Deaths!BN58</f>
        <v>10081</v>
      </c>
      <c r="F101" s="120">
        <f>Rates!V58</f>
        <v>177.72395</v>
      </c>
      <c r="G101" s="120">
        <f>Rates!AR58</f>
        <v>210.79604</v>
      </c>
      <c r="H101" s="120">
        <f>Rates!BN58</f>
        <v>196.48903999999999</v>
      </c>
    </row>
    <row r="102" spans="2:8">
      <c r="B102" s="101">
        <v>1952</v>
      </c>
      <c r="C102" s="119">
        <f>Deaths!V59</f>
        <v>4675</v>
      </c>
      <c r="D102" s="119">
        <f>Deaths!AR59</f>
        <v>6123</v>
      </c>
      <c r="E102" s="119">
        <f>Deaths!BN59</f>
        <v>10798</v>
      </c>
      <c r="F102" s="120">
        <f>Rates!V59</f>
        <v>192.41033999999999</v>
      </c>
      <c r="G102" s="120">
        <f>Rates!AR59</f>
        <v>220.53964999999999</v>
      </c>
      <c r="H102" s="120">
        <f>Rates!BN59</f>
        <v>208.53009</v>
      </c>
    </row>
    <row r="103" spans="2:8">
      <c r="B103" s="101">
        <v>1953</v>
      </c>
      <c r="C103" s="119">
        <f>Deaths!V60</f>
        <v>4612</v>
      </c>
      <c r="D103" s="119">
        <f>Deaths!AR60</f>
        <v>6063</v>
      </c>
      <c r="E103" s="119">
        <f>Deaths!BN60</f>
        <v>10675</v>
      </c>
      <c r="F103" s="120">
        <f>Rates!V60</f>
        <v>186.54299</v>
      </c>
      <c r="G103" s="120">
        <f>Rates!AR60</f>
        <v>212.37977000000001</v>
      </c>
      <c r="H103" s="120">
        <f>Rates!BN60</f>
        <v>201.57365999999999</v>
      </c>
    </row>
    <row r="104" spans="2:8">
      <c r="B104" s="101">
        <v>1954</v>
      </c>
      <c r="C104" s="119">
        <f>Deaths!V61</f>
        <v>4671</v>
      </c>
      <c r="D104" s="119">
        <f>Deaths!AR61</f>
        <v>6292</v>
      </c>
      <c r="E104" s="119">
        <f>Deaths!BN61</f>
        <v>10963</v>
      </c>
      <c r="F104" s="120">
        <f>Rates!V61</f>
        <v>190.78093999999999</v>
      </c>
      <c r="G104" s="120">
        <f>Rates!AR61</f>
        <v>214.84236999999999</v>
      </c>
      <c r="H104" s="120">
        <f>Rates!BN61</f>
        <v>204.44798</v>
      </c>
    </row>
    <row r="105" spans="2:8">
      <c r="B105" s="101">
        <v>1955</v>
      </c>
      <c r="C105" s="119">
        <f>Deaths!V62</f>
        <v>4811</v>
      </c>
      <c r="D105" s="119">
        <f>Deaths!AR62</f>
        <v>6224</v>
      </c>
      <c r="E105" s="119">
        <f>Deaths!BN62</f>
        <v>11035</v>
      </c>
      <c r="F105" s="120">
        <f>Rates!V62</f>
        <v>197.94041000000001</v>
      </c>
      <c r="G105" s="120">
        <f>Rates!AR62</f>
        <v>209.84002000000001</v>
      </c>
      <c r="H105" s="120">
        <f>Rates!BN62</f>
        <v>204.88064</v>
      </c>
    </row>
    <row r="106" spans="2:8">
      <c r="B106" s="101">
        <v>1956</v>
      </c>
      <c r="C106" s="119">
        <f>Deaths!V63</f>
        <v>4965</v>
      </c>
      <c r="D106" s="119">
        <f>Deaths!AR63</f>
        <v>6597</v>
      </c>
      <c r="E106" s="119">
        <f>Deaths!BN63</f>
        <v>11562</v>
      </c>
      <c r="F106" s="120">
        <f>Rates!V63</f>
        <v>201.30566999999999</v>
      </c>
      <c r="G106" s="120">
        <f>Rates!AR63</f>
        <v>219.19174000000001</v>
      </c>
      <c r="H106" s="120">
        <f>Rates!BN63</f>
        <v>211.9674</v>
      </c>
    </row>
    <row r="107" spans="2:8">
      <c r="B107" s="101">
        <v>1957</v>
      </c>
      <c r="C107" s="119">
        <f>Deaths!V64</f>
        <v>5037</v>
      </c>
      <c r="D107" s="119">
        <f>Deaths!AR64</f>
        <v>6440</v>
      </c>
      <c r="E107" s="119">
        <f>Deaths!BN64</f>
        <v>11477</v>
      </c>
      <c r="F107" s="120">
        <f>Rates!V64</f>
        <v>199.85357999999999</v>
      </c>
      <c r="G107" s="120">
        <f>Rates!AR64</f>
        <v>208.87241</v>
      </c>
      <c r="H107" s="120">
        <f>Rates!BN64</f>
        <v>205.60614000000001</v>
      </c>
    </row>
    <row r="108" spans="2:8">
      <c r="B108" s="101">
        <v>1958</v>
      </c>
      <c r="C108" s="119">
        <f>Deaths!V65</f>
        <v>4963</v>
      </c>
      <c r="D108" s="119">
        <f>Deaths!AR65</f>
        <v>6397</v>
      </c>
      <c r="E108" s="119">
        <f>Deaths!BN65</f>
        <v>11360</v>
      </c>
      <c r="F108" s="120">
        <f>Rates!V65</f>
        <v>194.67649</v>
      </c>
      <c r="G108" s="120">
        <f>Rates!AR65</f>
        <v>201.24905999999999</v>
      </c>
      <c r="H108" s="120">
        <f>Rates!BN65</f>
        <v>198.94624999999999</v>
      </c>
    </row>
    <row r="109" spans="2:8">
      <c r="B109" s="101">
        <v>1959</v>
      </c>
      <c r="C109" s="119">
        <f>Deaths!V66</f>
        <v>5110</v>
      </c>
      <c r="D109" s="119">
        <f>Deaths!AR66</f>
        <v>6801</v>
      </c>
      <c r="E109" s="119">
        <f>Deaths!BN66</f>
        <v>11911</v>
      </c>
      <c r="F109" s="120">
        <f>Rates!V66</f>
        <v>198.07731999999999</v>
      </c>
      <c r="G109" s="120">
        <f>Rates!AR66</f>
        <v>210.15944999999999</v>
      </c>
      <c r="H109" s="120">
        <f>Rates!BN66</f>
        <v>205.83340000000001</v>
      </c>
    </row>
    <row r="110" spans="2:8">
      <c r="B110" s="101">
        <v>1960</v>
      </c>
      <c r="C110" s="119">
        <f>Deaths!V67</f>
        <v>5183</v>
      </c>
      <c r="D110" s="119">
        <f>Deaths!AR67</f>
        <v>6659</v>
      </c>
      <c r="E110" s="119">
        <f>Deaths!BN67</f>
        <v>11842</v>
      </c>
      <c r="F110" s="120">
        <f>Rates!V67</f>
        <v>193.88660999999999</v>
      </c>
      <c r="G110" s="120">
        <f>Rates!AR67</f>
        <v>199.51737</v>
      </c>
      <c r="H110" s="120">
        <f>Rates!BN67</f>
        <v>198.09557000000001</v>
      </c>
    </row>
    <row r="111" spans="2:8">
      <c r="B111" s="101">
        <v>1961</v>
      </c>
      <c r="C111" s="119">
        <f>Deaths!V68</f>
        <v>5205</v>
      </c>
      <c r="D111" s="119">
        <f>Deaths!AR68</f>
        <v>6759</v>
      </c>
      <c r="E111" s="119">
        <f>Deaths!BN68</f>
        <v>11964</v>
      </c>
      <c r="F111" s="120">
        <f>Rates!V68</f>
        <v>193.40966</v>
      </c>
      <c r="G111" s="120">
        <f>Rates!AR68</f>
        <v>196.93447</v>
      </c>
      <c r="H111" s="120">
        <f>Rates!BN68</f>
        <v>196.22187</v>
      </c>
    </row>
    <row r="112" spans="2:8">
      <c r="B112" s="101">
        <v>1962</v>
      </c>
      <c r="C112" s="119">
        <f>Deaths!V69</f>
        <v>5263</v>
      </c>
      <c r="D112" s="119">
        <f>Deaths!AR69</f>
        <v>6910</v>
      </c>
      <c r="E112" s="119">
        <f>Deaths!BN69</f>
        <v>12173</v>
      </c>
      <c r="F112" s="120">
        <f>Rates!V69</f>
        <v>190.86026000000001</v>
      </c>
      <c r="G112" s="120">
        <f>Rates!AR69</f>
        <v>196.58313000000001</v>
      </c>
      <c r="H112" s="120">
        <f>Rates!BN69</f>
        <v>195.31675999999999</v>
      </c>
    </row>
    <row r="113" spans="2:8">
      <c r="B113" s="101">
        <v>1963</v>
      </c>
      <c r="C113" s="119">
        <f>Deaths!V70</f>
        <v>5383</v>
      </c>
      <c r="D113" s="119">
        <f>Deaths!AR70</f>
        <v>7196</v>
      </c>
      <c r="E113" s="119">
        <f>Deaths!BN70</f>
        <v>12579</v>
      </c>
      <c r="F113" s="120">
        <f>Rates!V70</f>
        <v>195.79835</v>
      </c>
      <c r="G113" s="120">
        <f>Rates!AR70</f>
        <v>199.66719000000001</v>
      </c>
      <c r="H113" s="120">
        <f>Rates!BN70</f>
        <v>199.05503999999999</v>
      </c>
    </row>
    <row r="114" spans="2:8">
      <c r="B114" s="101">
        <v>1964</v>
      </c>
      <c r="C114" s="119">
        <f>Deaths!V71</f>
        <v>5512</v>
      </c>
      <c r="D114" s="119">
        <f>Deaths!AR71</f>
        <v>7610</v>
      </c>
      <c r="E114" s="119">
        <f>Deaths!BN71</f>
        <v>13122</v>
      </c>
      <c r="F114" s="120">
        <f>Rates!V71</f>
        <v>196.86678000000001</v>
      </c>
      <c r="G114" s="120">
        <f>Rates!AR71</f>
        <v>203.42158000000001</v>
      </c>
      <c r="H114" s="120">
        <f>Rates!BN71</f>
        <v>201.58364</v>
      </c>
    </row>
    <row r="115" spans="2:8">
      <c r="B115" s="101">
        <v>1965</v>
      </c>
      <c r="C115" s="119">
        <f>Deaths!V72</f>
        <v>5809</v>
      </c>
      <c r="D115" s="119">
        <f>Deaths!AR72</f>
        <v>7835</v>
      </c>
      <c r="E115" s="119">
        <f>Deaths!BN72</f>
        <v>13644</v>
      </c>
      <c r="F115" s="120">
        <f>Rates!V72</f>
        <v>203.79846000000001</v>
      </c>
      <c r="G115" s="120">
        <f>Rates!AR72</f>
        <v>204.31583000000001</v>
      </c>
      <c r="H115" s="120">
        <f>Rates!BN72</f>
        <v>205.17793</v>
      </c>
    </row>
    <row r="116" spans="2:8">
      <c r="B116" s="101">
        <v>1966</v>
      </c>
      <c r="C116" s="119">
        <f>Deaths!V73</f>
        <v>5844</v>
      </c>
      <c r="D116" s="119">
        <f>Deaths!AR73</f>
        <v>8076</v>
      </c>
      <c r="E116" s="119">
        <f>Deaths!BN73</f>
        <v>13920</v>
      </c>
      <c r="F116" s="120">
        <f>Rates!V73</f>
        <v>203.04938000000001</v>
      </c>
      <c r="G116" s="120">
        <f>Rates!AR73</f>
        <v>204.5026</v>
      </c>
      <c r="H116" s="120">
        <f>Rates!BN73</f>
        <v>204.91614999999999</v>
      </c>
    </row>
    <row r="117" spans="2:8">
      <c r="B117" s="101">
        <v>1967</v>
      </c>
      <c r="C117" s="119">
        <f>Deaths!V74</f>
        <v>5820</v>
      </c>
      <c r="D117" s="119">
        <f>Deaths!AR74</f>
        <v>7703</v>
      </c>
      <c r="E117" s="119">
        <f>Deaths!BN74</f>
        <v>13523</v>
      </c>
      <c r="F117" s="120">
        <f>Rates!V74</f>
        <v>195.77795</v>
      </c>
      <c r="G117" s="120">
        <f>Rates!AR74</f>
        <v>190.06565000000001</v>
      </c>
      <c r="H117" s="120">
        <f>Rates!BN74</f>
        <v>193.62925999999999</v>
      </c>
    </row>
    <row r="118" spans="2:8">
      <c r="B118" s="101">
        <v>1968</v>
      </c>
      <c r="C118" s="119">
        <f>Deaths!V75</f>
        <v>6653</v>
      </c>
      <c r="D118" s="119">
        <f>Deaths!AR75</f>
        <v>8711</v>
      </c>
      <c r="E118" s="119">
        <f>Deaths!BN75</f>
        <v>15364</v>
      </c>
      <c r="F118" s="120">
        <f>Rates!V75</f>
        <v>226.09078</v>
      </c>
      <c r="G118" s="120">
        <f>Rates!AR75</f>
        <v>211.54759999999999</v>
      </c>
      <c r="H118" s="120">
        <f>Rates!BN75</f>
        <v>218.59306000000001</v>
      </c>
    </row>
    <row r="119" spans="2:8">
      <c r="B119" s="101">
        <v>1969</v>
      </c>
      <c r="C119" s="119">
        <f>Deaths!V76</f>
        <v>6239</v>
      </c>
      <c r="D119" s="119">
        <f>Deaths!AR76</f>
        <v>8394</v>
      </c>
      <c r="E119" s="119">
        <f>Deaths!BN76</f>
        <v>14633</v>
      </c>
      <c r="F119" s="120">
        <f>Rates!V76</f>
        <v>208.36713</v>
      </c>
      <c r="G119" s="120">
        <f>Rates!AR76</f>
        <v>198.91351</v>
      </c>
      <c r="H119" s="120">
        <f>Rates!BN76</f>
        <v>203.94416000000001</v>
      </c>
    </row>
    <row r="120" spans="2:8">
      <c r="B120" s="101">
        <v>1970</v>
      </c>
      <c r="C120" s="119">
        <f>Deaths!V77</f>
        <v>6508</v>
      </c>
      <c r="D120" s="119">
        <f>Deaths!AR77</f>
        <v>9178</v>
      </c>
      <c r="E120" s="119">
        <f>Deaths!BN77</f>
        <v>15686</v>
      </c>
      <c r="F120" s="120">
        <f>Rates!V77</f>
        <v>213.26963000000001</v>
      </c>
      <c r="G120" s="120">
        <f>Rates!AR77</f>
        <v>210.92231000000001</v>
      </c>
      <c r="H120" s="120">
        <f>Rates!BN77</f>
        <v>213.01128</v>
      </c>
    </row>
    <row r="121" spans="2:8">
      <c r="B121" s="101">
        <v>1971</v>
      </c>
      <c r="C121" s="119">
        <f>Deaths!V78</f>
        <v>6497</v>
      </c>
      <c r="D121" s="119">
        <f>Deaths!AR78</f>
        <v>9234</v>
      </c>
      <c r="E121" s="119">
        <f>Deaths!BN78</f>
        <v>15731</v>
      </c>
      <c r="F121" s="120">
        <f>Rates!V78</f>
        <v>209.44745</v>
      </c>
      <c r="G121" s="120">
        <f>Rates!AR78</f>
        <v>205.24072000000001</v>
      </c>
      <c r="H121" s="120">
        <f>Rates!BN78</f>
        <v>207.99223000000001</v>
      </c>
    </row>
    <row r="122" spans="2:8">
      <c r="B122" s="101">
        <v>1972</v>
      </c>
      <c r="C122" s="119">
        <f>Deaths!V79</f>
        <v>6621</v>
      </c>
      <c r="D122" s="119">
        <f>Deaths!AR79</f>
        <v>9148</v>
      </c>
      <c r="E122" s="119">
        <f>Deaths!BN79</f>
        <v>15769</v>
      </c>
      <c r="F122" s="120">
        <f>Rates!V79</f>
        <v>209.92243999999999</v>
      </c>
      <c r="G122" s="120">
        <f>Rates!AR79</f>
        <v>198.22075000000001</v>
      </c>
      <c r="H122" s="120">
        <f>Rates!BN79</f>
        <v>203.83654000000001</v>
      </c>
    </row>
    <row r="123" spans="2:8">
      <c r="B123" s="101">
        <v>1973</v>
      </c>
      <c r="C123" s="119">
        <f>Deaths!V80</f>
        <v>6581</v>
      </c>
      <c r="D123" s="119">
        <f>Deaths!AR80</f>
        <v>9351</v>
      </c>
      <c r="E123" s="119">
        <f>Deaths!BN80</f>
        <v>15932</v>
      </c>
      <c r="F123" s="120">
        <f>Rates!V80</f>
        <v>200.35955999999999</v>
      </c>
      <c r="G123" s="120">
        <f>Rates!AR80</f>
        <v>197.87778</v>
      </c>
      <c r="H123" s="120">
        <f>Rates!BN80</f>
        <v>201.10227</v>
      </c>
    </row>
    <row r="124" spans="2:8">
      <c r="B124" s="101">
        <v>1974</v>
      </c>
      <c r="C124" s="119">
        <f>Deaths!V81</f>
        <v>6702</v>
      </c>
      <c r="D124" s="119">
        <f>Deaths!AR81</f>
        <v>9658</v>
      </c>
      <c r="E124" s="119">
        <f>Deaths!BN81</f>
        <v>16360</v>
      </c>
      <c r="F124" s="120">
        <f>Rates!V81</f>
        <v>206.15065000000001</v>
      </c>
      <c r="G124" s="120">
        <f>Rates!AR81</f>
        <v>198.03028</v>
      </c>
      <c r="H124" s="120">
        <f>Rates!BN81</f>
        <v>202.27636000000001</v>
      </c>
    </row>
    <row r="125" spans="2:8">
      <c r="B125" s="101">
        <v>1975</v>
      </c>
      <c r="C125" s="119">
        <f>Deaths!V82</f>
        <v>6239</v>
      </c>
      <c r="D125" s="119">
        <f>Deaths!AR82</f>
        <v>9097</v>
      </c>
      <c r="E125" s="119">
        <f>Deaths!BN82</f>
        <v>15336</v>
      </c>
      <c r="F125" s="120">
        <f>Rates!V82</f>
        <v>182.89126999999999</v>
      </c>
      <c r="G125" s="120">
        <f>Rates!AR82</f>
        <v>180.84089</v>
      </c>
      <c r="H125" s="120">
        <f>Rates!BN82</f>
        <v>183.40967000000001</v>
      </c>
    </row>
    <row r="126" spans="2:8">
      <c r="B126" s="101">
        <v>1976</v>
      </c>
      <c r="C126" s="119">
        <f>Deaths!V83</f>
        <v>6245</v>
      </c>
      <c r="D126" s="119">
        <f>Deaths!AR83</f>
        <v>9022</v>
      </c>
      <c r="E126" s="119">
        <f>Deaths!BN83</f>
        <v>15267</v>
      </c>
      <c r="F126" s="120">
        <f>Rates!V83</f>
        <v>183.05025000000001</v>
      </c>
      <c r="G126" s="120">
        <f>Rates!AR83</f>
        <v>172.90008</v>
      </c>
      <c r="H126" s="120">
        <f>Rates!BN83</f>
        <v>178.02092999999999</v>
      </c>
    </row>
    <row r="127" spans="2:8">
      <c r="B127" s="101">
        <v>1977</v>
      </c>
      <c r="C127" s="119">
        <f>Deaths!V84</f>
        <v>5867</v>
      </c>
      <c r="D127" s="119">
        <f>Deaths!AR84</f>
        <v>8669</v>
      </c>
      <c r="E127" s="119">
        <f>Deaths!BN84</f>
        <v>14536</v>
      </c>
      <c r="F127" s="120">
        <f>Rates!V84</f>
        <v>167.68867</v>
      </c>
      <c r="G127" s="120">
        <f>Rates!AR84</f>
        <v>162.33165</v>
      </c>
      <c r="H127" s="120">
        <f>Rates!BN84</f>
        <v>165.6534</v>
      </c>
    </row>
    <row r="128" spans="2:8">
      <c r="B128" s="101">
        <v>1978</v>
      </c>
      <c r="C128" s="119">
        <f>Deaths!V85</f>
        <v>5821</v>
      </c>
      <c r="D128" s="119">
        <f>Deaths!AR85</f>
        <v>8328</v>
      </c>
      <c r="E128" s="119">
        <f>Deaths!BN85</f>
        <v>14149</v>
      </c>
      <c r="F128" s="120">
        <f>Rates!V85</f>
        <v>160.92827</v>
      </c>
      <c r="G128" s="120">
        <f>Rates!AR85</f>
        <v>151.80342999999999</v>
      </c>
      <c r="H128" s="120">
        <f>Rates!BN85</f>
        <v>156.86135999999999</v>
      </c>
    </row>
    <row r="129" spans="2:8">
      <c r="B129" s="101">
        <v>1979</v>
      </c>
      <c r="C129" s="119">
        <f>Deaths!V86</f>
        <v>5561</v>
      </c>
      <c r="D129" s="119">
        <f>Deaths!AR86</f>
        <v>7871</v>
      </c>
      <c r="E129" s="119">
        <f>Deaths!BN86</f>
        <v>13432</v>
      </c>
      <c r="F129" s="120">
        <f>Rates!V86</f>
        <v>151.15433999999999</v>
      </c>
      <c r="G129" s="120">
        <f>Rates!AR86</f>
        <v>139.6891</v>
      </c>
      <c r="H129" s="120">
        <f>Rates!BN86</f>
        <v>145.44569000000001</v>
      </c>
    </row>
    <row r="130" spans="2:8">
      <c r="B130" s="101">
        <v>1980</v>
      </c>
      <c r="C130" s="119">
        <f>Deaths!V87</f>
        <v>5675</v>
      </c>
      <c r="D130" s="119">
        <f>Deaths!AR87</f>
        <v>8048</v>
      </c>
      <c r="E130" s="119">
        <f>Deaths!BN87</f>
        <v>13723</v>
      </c>
      <c r="F130" s="120">
        <f>Rates!V87</f>
        <v>148.18744000000001</v>
      </c>
      <c r="G130" s="120">
        <f>Rates!AR87</f>
        <v>138.76023000000001</v>
      </c>
      <c r="H130" s="120">
        <f>Rates!BN87</f>
        <v>144.56085999999999</v>
      </c>
    </row>
    <row r="131" spans="2:8">
      <c r="B131" s="101">
        <v>1981</v>
      </c>
      <c r="C131" s="119">
        <f>Deaths!V88</f>
        <v>5587</v>
      </c>
      <c r="D131" s="119">
        <f>Deaths!AR88</f>
        <v>8119</v>
      </c>
      <c r="E131" s="119">
        <f>Deaths!BN88</f>
        <v>13706</v>
      </c>
      <c r="F131" s="120">
        <f>Rates!V88</f>
        <v>146.56769</v>
      </c>
      <c r="G131" s="120">
        <f>Rates!AR88</f>
        <v>135.15317999999999</v>
      </c>
      <c r="H131" s="120">
        <f>Rates!BN88</f>
        <v>140.87208999999999</v>
      </c>
    </row>
    <row r="132" spans="2:8">
      <c r="B132" s="101">
        <v>1982</v>
      </c>
      <c r="C132" s="119">
        <f>Deaths!V89</f>
        <v>5641</v>
      </c>
      <c r="D132" s="119">
        <f>Deaths!AR89</f>
        <v>8336</v>
      </c>
      <c r="E132" s="119">
        <f>Deaths!BN89</f>
        <v>13977</v>
      </c>
      <c r="F132" s="120">
        <f>Rates!V89</f>
        <v>142.69036</v>
      </c>
      <c r="G132" s="120">
        <f>Rates!AR89</f>
        <v>134.39319</v>
      </c>
      <c r="H132" s="120">
        <f>Rates!BN89</f>
        <v>139.49460999999999</v>
      </c>
    </row>
    <row r="133" spans="2:8">
      <c r="B133" s="101">
        <v>1983</v>
      </c>
      <c r="C133" s="119">
        <f>Deaths!V90</f>
        <v>5140</v>
      </c>
      <c r="D133" s="119">
        <f>Deaths!AR90</f>
        <v>7512</v>
      </c>
      <c r="E133" s="119">
        <f>Deaths!BN90</f>
        <v>12652</v>
      </c>
      <c r="F133" s="120">
        <f>Rates!V90</f>
        <v>125.55616000000001</v>
      </c>
      <c r="G133" s="120">
        <f>Rates!AR90</f>
        <v>117.22669</v>
      </c>
      <c r="H133" s="120">
        <f>Rates!BN90</f>
        <v>122.04038</v>
      </c>
    </row>
    <row r="134" spans="2:8">
      <c r="B134" s="101">
        <v>1984</v>
      </c>
      <c r="C134" s="119">
        <f>Deaths!V91</f>
        <v>5108</v>
      </c>
      <c r="D134" s="119">
        <f>Deaths!AR91</f>
        <v>7552</v>
      </c>
      <c r="E134" s="119">
        <f>Deaths!BN91</f>
        <v>12660</v>
      </c>
      <c r="F134" s="120">
        <f>Rates!V91</f>
        <v>120.48898</v>
      </c>
      <c r="G134" s="120">
        <f>Rates!AR91</f>
        <v>114.17054</v>
      </c>
      <c r="H134" s="120">
        <f>Rates!BN91</f>
        <v>118.31791</v>
      </c>
    </row>
    <row r="135" spans="2:8">
      <c r="B135" s="101">
        <v>1985</v>
      </c>
      <c r="C135" s="119">
        <f>Deaths!V92</f>
        <v>5276</v>
      </c>
      <c r="D135" s="119">
        <f>Deaths!AR92</f>
        <v>8133</v>
      </c>
      <c r="E135" s="119">
        <f>Deaths!BN92</f>
        <v>13409</v>
      </c>
      <c r="F135" s="120">
        <f>Rates!V92</f>
        <v>121.31773</v>
      </c>
      <c r="G135" s="120">
        <f>Rates!AR92</f>
        <v>118.03586</v>
      </c>
      <c r="H135" s="120">
        <f>Rates!BN92</f>
        <v>121.0438</v>
      </c>
    </row>
    <row r="136" spans="2:8">
      <c r="B136" s="101">
        <v>1986</v>
      </c>
      <c r="C136" s="119">
        <f>Deaths!V93</f>
        <v>5000</v>
      </c>
      <c r="D136" s="119">
        <f>Deaths!AR93</f>
        <v>7491</v>
      </c>
      <c r="E136" s="119">
        <f>Deaths!BN93</f>
        <v>12491</v>
      </c>
      <c r="F136" s="120">
        <f>Rates!V93</f>
        <v>110.00192</v>
      </c>
      <c r="G136" s="120">
        <f>Rates!AR93</f>
        <v>104.10720000000001</v>
      </c>
      <c r="H136" s="120">
        <f>Rates!BN93</f>
        <v>107.83816</v>
      </c>
    </row>
    <row r="137" spans="2:8">
      <c r="B137" s="101">
        <v>1987</v>
      </c>
      <c r="C137" s="119">
        <f>Deaths!V94</f>
        <v>5075</v>
      </c>
      <c r="D137" s="119">
        <f>Deaths!AR94</f>
        <v>7493</v>
      </c>
      <c r="E137" s="119">
        <f>Deaths!BN94</f>
        <v>12568</v>
      </c>
      <c r="F137" s="120">
        <f>Rates!V94</f>
        <v>109.49012</v>
      </c>
      <c r="G137" s="120">
        <f>Rates!AR94</f>
        <v>101.46719</v>
      </c>
      <c r="H137" s="120">
        <f>Rates!BN94</f>
        <v>106.0308</v>
      </c>
    </row>
    <row r="138" spans="2:8">
      <c r="B138" s="101">
        <v>1988</v>
      </c>
      <c r="C138" s="119">
        <f>Deaths!V95</f>
        <v>5034</v>
      </c>
      <c r="D138" s="119">
        <f>Deaths!AR95</f>
        <v>7407</v>
      </c>
      <c r="E138" s="119">
        <f>Deaths!BN95</f>
        <v>12441</v>
      </c>
      <c r="F138" s="120">
        <f>Rates!V95</f>
        <v>105.34934</v>
      </c>
      <c r="G138" s="120">
        <f>Rates!AR95</f>
        <v>97.358045000000004</v>
      </c>
      <c r="H138" s="120">
        <f>Rates!BN95</f>
        <v>101.61472000000001</v>
      </c>
    </row>
    <row r="139" spans="2:8">
      <c r="B139" s="101">
        <v>1989</v>
      </c>
      <c r="C139" s="119">
        <f>Deaths!V96</f>
        <v>5057</v>
      </c>
      <c r="D139" s="119">
        <f>Deaths!AR96</f>
        <v>7522</v>
      </c>
      <c r="E139" s="119">
        <f>Deaths!BN96</f>
        <v>12579</v>
      </c>
      <c r="F139" s="120">
        <f>Rates!V96</f>
        <v>102.29779000000001</v>
      </c>
      <c r="G139" s="120">
        <f>Rates!AR96</f>
        <v>96.070750000000004</v>
      </c>
      <c r="H139" s="120">
        <f>Rates!BN96</f>
        <v>99.798411000000002</v>
      </c>
    </row>
    <row r="140" spans="2:8">
      <c r="B140" s="101">
        <v>1990</v>
      </c>
      <c r="C140" s="119">
        <f>Deaths!V97</f>
        <v>4792</v>
      </c>
      <c r="D140" s="119">
        <f>Deaths!AR97</f>
        <v>7293</v>
      </c>
      <c r="E140" s="119">
        <f>Deaths!BN97</f>
        <v>12085</v>
      </c>
      <c r="F140" s="120">
        <f>Rates!V97</f>
        <v>93.674411000000006</v>
      </c>
      <c r="G140" s="120">
        <f>Rates!AR97</f>
        <v>90.780466000000004</v>
      </c>
      <c r="H140" s="120">
        <f>Rates!BN97</f>
        <v>93.425425000000004</v>
      </c>
    </row>
    <row r="141" spans="2:8">
      <c r="B141" s="101">
        <v>1991</v>
      </c>
      <c r="C141" s="119">
        <f>Deaths!V98</f>
        <v>4829</v>
      </c>
      <c r="D141" s="119">
        <f>Deaths!AR98</f>
        <v>7054</v>
      </c>
      <c r="E141" s="119">
        <f>Deaths!BN98</f>
        <v>11883</v>
      </c>
      <c r="F141" s="120">
        <f>Rates!V98</f>
        <v>91.573428000000007</v>
      </c>
      <c r="G141" s="120">
        <f>Rates!AR98</f>
        <v>84.908181999999996</v>
      </c>
      <c r="H141" s="120">
        <f>Rates!BN98</f>
        <v>88.736981</v>
      </c>
    </row>
    <row r="142" spans="2:8">
      <c r="B142" s="101">
        <v>1992</v>
      </c>
      <c r="C142" s="119">
        <f>Deaths!V99</f>
        <v>4860</v>
      </c>
      <c r="D142" s="119">
        <f>Deaths!AR99</f>
        <v>7126</v>
      </c>
      <c r="E142" s="119">
        <f>Deaths!BN99</f>
        <v>11986</v>
      </c>
      <c r="F142" s="120">
        <f>Rates!V99</f>
        <v>88.796650999999997</v>
      </c>
      <c r="G142" s="120">
        <f>Rates!AR99</f>
        <v>82.769011000000006</v>
      </c>
      <c r="H142" s="120">
        <f>Rates!BN99</f>
        <v>86.406120999999999</v>
      </c>
    </row>
    <row r="143" spans="2:8">
      <c r="B143" s="101">
        <v>1993</v>
      </c>
      <c r="C143" s="119">
        <f>Deaths!V100</f>
        <v>4819</v>
      </c>
      <c r="D143" s="119">
        <f>Deaths!AR100</f>
        <v>7319</v>
      </c>
      <c r="E143" s="119">
        <f>Deaths!BN100</f>
        <v>12138</v>
      </c>
      <c r="F143" s="120">
        <f>Rates!V100</f>
        <v>85.943658999999997</v>
      </c>
      <c r="G143" s="120">
        <f>Rates!AR100</f>
        <v>81.846473000000003</v>
      </c>
      <c r="H143" s="120">
        <f>Rates!BN100</f>
        <v>84.578541999999999</v>
      </c>
    </row>
    <row r="144" spans="2:8">
      <c r="B144" s="101">
        <v>1994</v>
      </c>
      <c r="C144" s="119">
        <f>Deaths!V101</f>
        <v>5260</v>
      </c>
      <c r="D144" s="119">
        <f>Deaths!AR101</f>
        <v>7578</v>
      </c>
      <c r="E144" s="119">
        <f>Deaths!BN101</f>
        <v>12838</v>
      </c>
      <c r="F144" s="120">
        <f>Rates!V101</f>
        <v>91.650020999999995</v>
      </c>
      <c r="G144" s="120">
        <f>Rates!AR101</f>
        <v>81.762075999999993</v>
      </c>
      <c r="H144" s="120">
        <f>Rates!BN101</f>
        <v>86.68329</v>
      </c>
    </row>
    <row r="145" spans="2:8">
      <c r="B145" s="101">
        <v>1995</v>
      </c>
      <c r="C145" s="119">
        <f>Deaths!V102</f>
        <v>5108</v>
      </c>
      <c r="D145" s="119">
        <f>Deaths!AR102</f>
        <v>7572</v>
      </c>
      <c r="E145" s="119">
        <f>Deaths!BN102</f>
        <v>12680</v>
      </c>
      <c r="F145" s="120">
        <f>Rates!V102</f>
        <v>85.619221999999993</v>
      </c>
      <c r="G145" s="120">
        <f>Rates!AR102</f>
        <v>78.79862</v>
      </c>
      <c r="H145" s="120">
        <f>Rates!BN102</f>
        <v>82.478609000000006</v>
      </c>
    </row>
    <row r="146" spans="2:8">
      <c r="B146" s="101">
        <v>1996</v>
      </c>
      <c r="C146" s="119">
        <f>Deaths!V103</f>
        <v>5205</v>
      </c>
      <c r="D146" s="119">
        <f>Deaths!AR103</f>
        <v>7601</v>
      </c>
      <c r="E146" s="119">
        <f>Deaths!BN103</f>
        <v>12806</v>
      </c>
      <c r="F146" s="120">
        <f>Rates!V103</f>
        <v>84.352960999999993</v>
      </c>
      <c r="G146" s="120">
        <f>Rates!AR103</f>
        <v>76.343866000000006</v>
      </c>
      <c r="H146" s="120">
        <f>Rates!BN103</f>
        <v>80.360156000000003</v>
      </c>
    </row>
    <row r="147" spans="2:8">
      <c r="B147" s="101">
        <v>1997</v>
      </c>
      <c r="C147" s="119">
        <f>Deaths!V104</f>
        <v>4978</v>
      </c>
      <c r="D147" s="119">
        <f>Deaths!AR104</f>
        <v>7425</v>
      </c>
      <c r="E147" s="119">
        <f>Deaths!BN104</f>
        <v>12403</v>
      </c>
      <c r="F147" s="120">
        <f>Rates!V104</f>
        <v>77.614543999999995</v>
      </c>
      <c r="G147" s="120">
        <f>Rates!AR104</f>
        <v>71.588556999999994</v>
      </c>
      <c r="H147" s="120">
        <f>Rates!BN104</f>
        <v>74.989752999999993</v>
      </c>
    </row>
    <row r="148" spans="2:8">
      <c r="B148" s="101">
        <v>1998</v>
      </c>
      <c r="C148" s="119">
        <f>Deaths!V105</f>
        <v>4910</v>
      </c>
      <c r="D148" s="119">
        <f>Deaths!AR105</f>
        <v>7361</v>
      </c>
      <c r="E148" s="119">
        <f>Deaths!BN105</f>
        <v>12271</v>
      </c>
      <c r="F148" s="120">
        <f>Rates!V105</f>
        <v>74.007542000000001</v>
      </c>
      <c r="G148" s="120">
        <f>Rates!AR105</f>
        <v>68.660205000000005</v>
      </c>
      <c r="H148" s="120">
        <f>Rates!BN105</f>
        <v>71.621420999999998</v>
      </c>
    </row>
    <row r="149" spans="2:8">
      <c r="B149" s="101">
        <v>1999</v>
      </c>
      <c r="C149" s="119">
        <f>Deaths!V106</f>
        <v>4894</v>
      </c>
      <c r="D149" s="119">
        <f>Deaths!AR106</f>
        <v>7372</v>
      </c>
      <c r="E149" s="119">
        <f>Deaths!BN106</f>
        <v>12266</v>
      </c>
      <c r="F149" s="120">
        <f>Rates!V106</f>
        <v>71.540846999999999</v>
      </c>
      <c r="G149" s="120">
        <f>Rates!AR106</f>
        <v>66.168216000000001</v>
      </c>
      <c r="H149" s="120">
        <f>Rates!BN106</f>
        <v>69.032961999999998</v>
      </c>
    </row>
    <row r="150" spans="2:8">
      <c r="B150" s="101">
        <v>2000</v>
      </c>
      <c r="C150" s="119">
        <f>Deaths!V107</f>
        <v>4913</v>
      </c>
      <c r="D150" s="119">
        <f>Deaths!AR107</f>
        <v>7387</v>
      </c>
      <c r="E150" s="119">
        <f>Deaths!BN107</f>
        <v>12300</v>
      </c>
      <c r="F150" s="120">
        <f>Rates!V107</f>
        <v>68.899944000000005</v>
      </c>
      <c r="G150" s="120">
        <f>Rates!AR107</f>
        <v>63.596919999999997</v>
      </c>
      <c r="H150" s="120">
        <f>Rates!BN107</f>
        <v>66.485740000000007</v>
      </c>
    </row>
    <row r="151" spans="2:8">
      <c r="B151" s="101">
        <v>2001</v>
      </c>
      <c r="C151" s="119">
        <f>Deaths!V108</f>
        <v>4852</v>
      </c>
      <c r="D151" s="119">
        <f>Deaths!AR108</f>
        <v>7294</v>
      </c>
      <c r="E151" s="119">
        <f>Deaths!BN108</f>
        <v>12146</v>
      </c>
      <c r="F151" s="120">
        <f>Rates!V108</f>
        <v>65.387479999999996</v>
      </c>
      <c r="G151" s="120">
        <f>Rates!AR108</f>
        <v>60.281930000000003</v>
      </c>
      <c r="H151" s="120">
        <f>Rates!BN108</f>
        <v>62.990924999999997</v>
      </c>
    </row>
    <row r="152" spans="2:8">
      <c r="B152" s="101">
        <v>2002</v>
      </c>
      <c r="C152" s="119">
        <f>Deaths!V109</f>
        <v>4969</v>
      </c>
      <c r="D152" s="119">
        <f>Deaths!AR109</f>
        <v>7564</v>
      </c>
      <c r="E152" s="119">
        <f>Deaths!BN109</f>
        <v>12533</v>
      </c>
      <c r="F152" s="120">
        <f>Rates!V109</f>
        <v>64.715732000000003</v>
      </c>
      <c r="G152" s="120">
        <f>Rates!AR109</f>
        <v>60.539199000000004</v>
      </c>
      <c r="H152" s="120">
        <f>Rates!BN109</f>
        <v>62.985295999999998</v>
      </c>
    </row>
    <row r="153" spans="2:8">
      <c r="B153" s="101">
        <v>2003</v>
      </c>
      <c r="C153" s="119">
        <f>Deaths!V110</f>
        <v>4835</v>
      </c>
      <c r="D153" s="119">
        <f>Deaths!AR110</f>
        <v>7405</v>
      </c>
      <c r="E153" s="119">
        <f>Deaths!BN110</f>
        <v>12240</v>
      </c>
      <c r="F153" s="120">
        <f>Rates!V110</f>
        <v>61.167180000000002</v>
      </c>
      <c r="G153" s="120">
        <f>Rates!AR110</f>
        <v>57.916696000000002</v>
      </c>
      <c r="H153" s="120">
        <f>Rates!BN110</f>
        <v>59.935101000000003</v>
      </c>
    </row>
    <row r="154" spans="2:8">
      <c r="B154" s="101">
        <v>2004</v>
      </c>
      <c r="C154" s="119">
        <f>Deaths!V111</f>
        <v>4826</v>
      </c>
      <c r="D154" s="119">
        <f>Deaths!AR111</f>
        <v>7215</v>
      </c>
      <c r="E154" s="119">
        <f>Deaths!BN111</f>
        <v>12041</v>
      </c>
      <c r="F154" s="120">
        <f>Rates!V111</f>
        <v>59.396396000000003</v>
      </c>
      <c r="G154" s="120">
        <f>Rates!AR111</f>
        <v>55.062466000000001</v>
      </c>
      <c r="H154" s="120">
        <f>Rates!BN111</f>
        <v>57.449736000000001</v>
      </c>
    </row>
    <row r="155" spans="2:8">
      <c r="B155" s="101">
        <v>2005</v>
      </c>
      <c r="C155" s="119">
        <f>Deaths!V112</f>
        <v>4668</v>
      </c>
      <c r="D155" s="119">
        <f>Deaths!AR112</f>
        <v>6845</v>
      </c>
      <c r="E155" s="119">
        <f>Deaths!BN112</f>
        <v>11513</v>
      </c>
      <c r="F155" s="120">
        <f>Rates!V112</f>
        <v>54.964877999999999</v>
      </c>
      <c r="G155" s="120">
        <f>Rates!AR112</f>
        <v>50.518104000000001</v>
      </c>
      <c r="H155" s="120">
        <f>Rates!BN112</f>
        <v>52.952572000000004</v>
      </c>
    </row>
    <row r="156" spans="2:8">
      <c r="B156" s="101">
        <v>2006</v>
      </c>
      <c r="C156" s="119">
        <f>Deaths!V113</f>
        <v>4483</v>
      </c>
      <c r="D156" s="119">
        <f>Deaths!AR113</f>
        <v>6996</v>
      </c>
      <c r="E156" s="119">
        <f>Deaths!BN113</f>
        <v>11479</v>
      </c>
      <c r="F156" s="120">
        <f>Rates!V113</f>
        <v>50.595306999999998</v>
      </c>
      <c r="G156" s="120">
        <f>Rates!AR113</f>
        <v>50.182290999999999</v>
      </c>
      <c r="H156" s="120">
        <f>Rates!BN113</f>
        <v>51.044153000000001</v>
      </c>
    </row>
    <row r="157" spans="2:8">
      <c r="B157" s="101">
        <v>2007</v>
      </c>
      <c r="C157" s="119">
        <f>Deaths!V114</f>
        <v>4523</v>
      </c>
      <c r="D157" s="119">
        <f>Deaths!AR114</f>
        <v>6982</v>
      </c>
      <c r="E157" s="119">
        <f>Deaths!BN114</f>
        <v>11505</v>
      </c>
      <c r="F157" s="120">
        <f>Rates!V114</f>
        <v>49.101739999999999</v>
      </c>
      <c r="G157" s="120">
        <f>Rates!AR114</f>
        <v>48.209775</v>
      </c>
      <c r="H157" s="120">
        <f>Rates!BN114</f>
        <v>49.185367999999997</v>
      </c>
    </row>
    <row r="158" spans="2:8">
      <c r="B158" s="101">
        <v>2008</v>
      </c>
      <c r="C158" s="119">
        <f>Deaths!V115</f>
        <v>4733</v>
      </c>
      <c r="D158" s="119">
        <f>Deaths!AR115</f>
        <v>7246</v>
      </c>
      <c r="E158" s="119">
        <f>Deaths!BN115</f>
        <v>11979</v>
      </c>
      <c r="F158" s="120">
        <f>Rates!V115</f>
        <v>49.646678000000001</v>
      </c>
      <c r="G158" s="120">
        <f>Rates!AR115</f>
        <v>48.550131999999998</v>
      </c>
      <c r="H158" s="120">
        <f>Rates!BN115</f>
        <v>49.538370999999998</v>
      </c>
    </row>
    <row r="159" spans="2:8">
      <c r="B159" s="101">
        <v>2009</v>
      </c>
      <c r="C159" s="119">
        <f>Deaths!V116</f>
        <v>4512</v>
      </c>
      <c r="D159" s="119">
        <f>Deaths!AR116</f>
        <v>6704</v>
      </c>
      <c r="E159" s="119">
        <f>Deaths!BN116</f>
        <v>11216</v>
      </c>
      <c r="F159" s="120">
        <f>Rates!V116</f>
        <v>45.589356000000002</v>
      </c>
      <c r="G159" s="120">
        <f>Rates!AR116</f>
        <v>43.480524000000003</v>
      </c>
      <c r="H159" s="120">
        <f>Rates!BN116</f>
        <v>44.930169999999997</v>
      </c>
    </row>
    <row r="160" spans="2:8">
      <c r="B160" s="101">
        <v>2010</v>
      </c>
      <c r="C160" s="119">
        <f>Deaths!V117</f>
        <v>4331</v>
      </c>
      <c r="D160" s="119">
        <f>Deaths!AR117</f>
        <v>6869</v>
      </c>
      <c r="E160" s="119">
        <f>Deaths!BN117</f>
        <v>11200</v>
      </c>
      <c r="F160" s="120">
        <f>Rates!V117</f>
        <v>42.020363000000003</v>
      </c>
      <c r="G160" s="120">
        <f>Rates!AR117</f>
        <v>43.165221000000003</v>
      </c>
      <c r="H160" s="120">
        <f>Rates!BN117</f>
        <v>43.231363000000002</v>
      </c>
    </row>
    <row r="161" spans="2:8">
      <c r="B161" s="101">
        <v>2011</v>
      </c>
      <c r="C161" s="119">
        <f>Deaths!V118</f>
        <v>4424</v>
      </c>
      <c r="D161" s="119">
        <f>Deaths!AR118</f>
        <v>6821</v>
      </c>
      <c r="E161" s="119">
        <f>Deaths!BN118</f>
        <v>11245</v>
      </c>
      <c r="F161" s="120">
        <f>Rates!V118</f>
        <v>41.43206</v>
      </c>
      <c r="G161" s="120">
        <f>Rates!AR118</f>
        <v>41.465353</v>
      </c>
      <c r="H161" s="120">
        <f>Rates!BN118</f>
        <v>42.003847999999998</v>
      </c>
    </row>
    <row r="162" spans="2:8">
      <c r="B162" s="112">
        <f>IF($D$8&gt;=2012,2012,"")</f>
        <v>2012</v>
      </c>
      <c r="C162" s="119">
        <f>Deaths!V119</f>
        <v>4248</v>
      </c>
      <c r="D162" s="119">
        <f>Deaths!AR119</f>
        <v>6537</v>
      </c>
      <c r="E162" s="119">
        <f>Deaths!BN119</f>
        <v>10785</v>
      </c>
      <c r="F162" s="120">
        <f>Rates!V119</f>
        <v>38.229396000000001</v>
      </c>
      <c r="G162" s="120">
        <f>Rates!AR119</f>
        <v>39.007334999999998</v>
      </c>
      <c r="H162" s="120">
        <f>Rates!BN119</f>
        <v>39.118889000000003</v>
      </c>
    </row>
    <row r="163" spans="2:8">
      <c r="B163" s="112">
        <f>IF($D$8&gt;=2013,2013,"")</f>
        <v>2013</v>
      </c>
      <c r="C163" s="119">
        <f>Deaths!V120</f>
        <v>4184</v>
      </c>
      <c r="D163" s="119">
        <f>Deaths!AR120</f>
        <v>6386</v>
      </c>
      <c r="E163" s="119">
        <f>Deaths!BN120</f>
        <v>10570</v>
      </c>
      <c r="F163" s="120">
        <f>Rates!V120</f>
        <v>36.283394999999999</v>
      </c>
      <c r="G163" s="120">
        <f>Rates!AR120</f>
        <v>37.029353</v>
      </c>
      <c r="H163" s="120">
        <f>Rates!BN120</f>
        <v>37.097422999999999</v>
      </c>
    </row>
    <row r="164" spans="2:8">
      <c r="B164" s="112">
        <f>IF($D$8&gt;=2014,2014,"")</f>
        <v>2014</v>
      </c>
      <c r="C164" s="119">
        <f>Deaths!V121</f>
        <v>4270</v>
      </c>
      <c r="D164" s="119">
        <f>Deaths!AR121</f>
        <v>6475</v>
      </c>
      <c r="E164" s="119">
        <f>Deaths!BN121</f>
        <v>10745</v>
      </c>
      <c r="F164" s="120">
        <f>Rates!V121</f>
        <v>35.766976999999997</v>
      </c>
      <c r="G164" s="120">
        <f>Rates!AR121</f>
        <v>36.546211999999997</v>
      </c>
      <c r="H164" s="120">
        <f>Rates!BN121</f>
        <v>36.633073000000003</v>
      </c>
    </row>
    <row r="165" spans="2:8">
      <c r="B165" s="112">
        <f>IF($D$8&gt;=2015,2015,"")</f>
        <v>2015</v>
      </c>
      <c r="C165" s="119">
        <f>Deaths!V122</f>
        <v>4367</v>
      </c>
      <c r="D165" s="119">
        <f>Deaths!AR122</f>
        <v>6506</v>
      </c>
      <c r="E165" s="119">
        <f>Deaths!BN122</f>
        <v>10873</v>
      </c>
      <c r="F165" s="120">
        <f>Rates!V122</f>
        <v>35.251871000000001</v>
      </c>
      <c r="G165" s="120">
        <f>Rates!AR122</f>
        <v>35.715116000000002</v>
      </c>
      <c r="H165" s="120">
        <f>Rates!BN122</f>
        <v>35.925001999999999</v>
      </c>
    </row>
    <row r="166" spans="2:8">
      <c r="B166" s="112">
        <f>IF($D$8&gt;=2016,2016,"")</f>
        <v>2016</v>
      </c>
      <c r="C166" s="119">
        <f>Deaths!V123</f>
        <v>4260</v>
      </c>
      <c r="D166" s="119">
        <f>Deaths!AR123</f>
        <v>6242</v>
      </c>
      <c r="E166" s="119">
        <f>Deaths!BN123</f>
        <v>10502</v>
      </c>
      <c r="F166" s="120">
        <f>Rates!V123</f>
        <v>33.312513000000003</v>
      </c>
      <c r="G166" s="120">
        <f>Rates!AR123</f>
        <v>33.962110000000003</v>
      </c>
      <c r="H166" s="120">
        <f>Rates!BN123</f>
        <v>34.096091000000001</v>
      </c>
    </row>
    <row r="167" spans="2:8">
      <c r="B167" s="112">
        <f>IF($D$8&gt;=2017,2017,"")</f>
        <v>2017</v>
      </c>
      <c r="C167" s="119">
        <f>Deaths!V124</f>
        <v>4330</v>
      </c>
      <c r="D167" s="119">
        <f>Deaths!AR124</f>
        <v>5923</v>
      </c>
      <c r="E167" s="119">
        <f>Deaths!BN124</f>
        <v>10253</v>
      </c>
      <c r="F167" s="120">
        <f>Rates!V124</f>
        <v>32.791325000000001</v>
      </c>
      <c r="G167" s="120">
        <f>Rates!AR124</f>
        <v>31.769618000000001</v>
      </c>
      <c r="H167" s="120">
        <f>Rates!BN124</f>
        <v>32.475152999999999</v>
      </c>
    </row>
    <row r="168" spans="2:8">
      <c r="B168" s="112">
        <f>IF($D$8&gt;=2018,2018,"")</f>
        <v>2018</v>
      </c>
      <c r="C168" s="119">
        <f>Deaths!V125</f>
        <v>4206</v>
      </c>
      <c r="D168" s="119">
        <f>Deaths!AR125</f>
        <v>5873</v>
      </c>
      <c r="E168" s="119">
        <f>Deaths!BN125</f>
        <v>10079</v>
      </c>
      <c r="F168" s="120">
        <f>Rates!V125</f>
        <v>30.876750000000001</v>
      </c>
      <c r="G168" s="120">
        <f>Rates!AR125</f>
        <v>30.902432999999998</v>
      </c>
      <c r="H168" s="120">
        <f>Rates!BN125</f>
        <v>31.215475999999999</v>
      </c>
    </row>
    <row r="169" spans="2:8">
      <c r="B169" s="112">
        <f>IF($D$8&gt;=2019,2019,"")</f>
        <v>2019</v>
      </c>
      <c r="C169" s="119">
        <f>Deaths!V126</f>
        <v>4070</v>
      </c>
      <c r="D169" s="119">
        <f>Deaths!AR126</f>
        <v>5749</v>
      </c>
      <c r="E169" s="119">
        <f>Deaths!BN126</f>
        <v>9819</v>
      </c>
      <c r="F169" s="120">
        <f>Rates!V126</f>
        <v>29.007766</v>
      </c>
      <c r="G169" s="120">
        <f>Rates!AR126</f>
        <v>29.541867</v>
      </c>
      <c r="H169" s="120">
        <f>Rates!BN126</f>
        <v>29.619112999999999</v>
      </c>
    </row>
    <row r="170" spans="2:8">
      <c r="B170" s="112">
        <f>IF($D$8&gt;=2020,2020,"")</f>
        <v>2020</v>
      </c>
      <c r="C170" s="119">
        <f>Deaths!V127</f>
        <v>3994</v>
      </c>
      <c r="D170" s="119">
        <f>Deaths!AR127</f>
        <v>5505</v>
      </c>
      <c r="E170" s="119">
        <f>Deaths!BN127</f>
        <v>9499</v>
      </c>
      <c r="F170" s="120">
        <f>Rates!V127</f>
        <v>27.421976999999998</v>
      </c>
      <c r="G170" s="120">
        <f>Rates!AR127</f>
        <v>27.628920000000001</v>
      </c>
      <c r="H170" s="120">
        <f>Rates!BN127</f>
        <v>27.808644000000001</v>
      </c>
    </row>
    <row r="171" spans="2:8">
      <c r="B171" s="112">
        <f>IF($D$8&gt;=2021,2021,"")</f>
        <v>2021</v>
      </c>
      <c r="C171" s="119">
        <f>Deaths!V128</f>
        <v>4180</v>
      </c>
      <c r="D171" s="119">
        <f>Deaths!AR128</f>
        <v>5620</v>
      </c>
      <c r="E171" s="119">
        <f>Deaths!BN128</f>
        <v>9800</v>
      </c>
      <c r="F171" s="120">
        <f>Rates!V128</f>
        <v>27.611836</v>
      </c>
      <c r="G171" s="120">
        <f>Rates!AR128</f>
        <v>27.556467000000001</v>
      </c>
      <c r="H171" s="120">
        <f>Rates!BN128</f>
        <v>27.831112999999998</v>
      </c>
    </row>
    <row r="172" spans="2:8">
      <c r="B172" s="112" t="str">
        <f>IF($D$8&gt;=2022,2022,"")</f>
        <v/>
      </c>
      <c r="C172" s="119" t="str">
        <f>Deaths!V129</f>
        <v/>
      </c>
      <c r="D172" s="119" t="str">
        <f>Deaths!AR129</f>
        <v/>
      </c>
      <c r="E172" s="119" t="str">
        <f>Deaths!BN129</f>
        <v/>
      </c>
      <c r="F172" s="120" t="str">
        <f>Rates!V129</f>
        <v/>
      </c>
      <c r="G172" s="120" t="str">
        <f>Rates!AR129</f>
        <v/>
      </c>
      <c r="H172" s="120" t="str">
        <f>Rates!BN129</f>
        <v/>
      </c>
    </row>
    <row r="173" spans="2:8">
      <c r="B173" s="112" t="str">
        <f>IF($D$8&gt;=2023,2023,"")</f>
        <v/>
      </c>
      <c r="C173" s="119" t="str">
        <f>Deaths!V130</f>
        <v/>
      </c>
      <c r="D173" s="119" t="str">
        <f>Deaths!AR130</f>
        <v/>
      </c>
      <c r="E173" s="119" t="str">
        <f>Deaths!BN130</f>
        <v/>
      </c>
      <c r="F173" s="120" t="str">
        <f>Rates!V130</f>
        <v/>
      </c>
      <c r="G173" s="120" t="str">
        <f>Rates!AR130</f>
        <v/>
      </c>
      <c r="H173" s="120" t="str">
        <f>Rates!BN130</f>
        <v/>
      </c>
    </row>
    <row r="174" spans="2:8">
      <c r="B174" s="112" t="str">
        <f>IF($D$8&gt;=2024,2024,"")</f>
        <v/>
      </c>
      <c r="C174" s="119" t="str">
        <f>Deaths!V131</f>
        <v/>
      </c>
      <c r="D174" s="119" t="str">
        <f>Deaths!AR131</f>
        <v/>
      </c>
      <c r="E174" s="119" t="str">
        <f>Deaths!BN131</f>
        <v/>
      </c>
      <c r="F174" s="120" t="str">
        <f>Rates!V131</f>
        <v/>
      </c>
      <c r="G174" s="120" t="str">
        <f>Rates!AR131</f>
        <v/>
      </c>
      <c r="H174" s="120" t="str">
        <f>Rates!BN131</f>
        <v/>
      </c>
    </row>
    <row r="175" spans="2:8">
      <c r="B175" s="112" t="str">
        <f>IF($D$8&gt;=2025,2025,"")</f>
        <v/>
      </c>
      <c r="C175" s="119" t="str">
        <f>Deaths!V132</f>
        <v/>
      </c>
      <c r="D175" s="119" t="str">
        <f>Deaths!AR132</f>
        <v/>
      </c>
      <c r="E175" s="119" t="str">
        <f>Deaths!BN132</f>
        <v/>
      </c>
      <c r="F175" s="120" t="str">
        <f>Rates!V132</f>
        <v/>
      </c>
      <c r="G175" s="120" t="str">
        <f>Rates!AR132</f>
        <v/>
      </c>
      <c r="H175" s="120" t="str">
        <f>Rates!BN132</f>
        <v/>
      </c>
    </row>
    <row r="176" spans="2:8">
      <c r="B176" s="101"/>
      <c r="C176" s="121" t="s">
        <v>147</v>
      </c>
    </row>
    <row r="177" spans="2:8">
      <c r="B177" s="63"/>
    </row>
    <row r="178" spans="2:8">
      <c r="B178" s="63" t="s">
        <v>70</v>
      </c>
    </row>
    <row r="179" spans="2:8">
      <c r="B179" s="63"/>
    </row>
    <row r="180" spans="2:8">
      <c r="B180" s="111"/>
    </row>
    <row r="181" spans="2:8">
      <c r="B181" s="122" t="s">
        <v>115</v>
      </c>
      <c r="C181" s="28"/>
      <c r="D181" s="28"/>
      <c r="E181" s="28"/>
      <c r="F181" s="28"/>
      <c r="G181" s="28"/>
      <c r="H181" s="28"/>
    </row>
    <row r="182" spans="2:8">
      <c r="B182" s="28"/>
      <c r="C182" s="28"/>
      <c r="D182" s="28"/>
      <c r="E182" s="28"/>
      <c r="F182" s="28"/>
      <c r="G182" s="28"/>
      <c r="H182" s="28"/>
    </row>
    <row r="183" spans="2:8">
      <c r="B183" s="28"/>
      <c r="C183" s="28"/>
      <c r="D183" s="28"/>
      <c r="E183" s="28"/>
      <c r="F183" s="123" t="s">
        <v>1</v>
      </c>
      <c r="G183" s="123" t="s">
        <v>3</v>
      </c>
      <c r="H183" s="123" t="s">
        <v>4</v>
      </c>
    </row>
    <row r="184" spans="2:8">
      <c r="B184" s="49" t="s">
        <v>66</v>
      </c>
      <c r="C184" s="124">
        <f>'Interactive summary tables'!$C$10</f>
        <v>1907</v>
      </c>
      <c r="D184" s="28"/>
      <c r="E184" s="49" t="s">
        <v>71</v>
      </c>
      <c r="F184" s="125">
        <f>INDEX($B$57:$H$175,MATCH($C$184,$B$57:$B$175,0),5)</f>
        <v>126.68311</v>
      </c>
      <c r="G184" s="125">
        <f>INDEX($B$57:$H$175,MATCH($C$184,$B$57:$B$175,0),6)</f>
        <v>129.85297</v>
      </c>
      <c r="H184" s="125">
        <f>INDEX($B$57:$H$175,MATCH($C$184,$B$57:$B$175,0),7)</f>
        <v>128.25613999999999</v>
      </c>
    </row>
    <row r="185" spans="2:8">
      <c r="B185" s="49" t="s">
        <v>67</v>
      </c>
      <c r="C185" s="124">
        <f>'Interactive summary tables'!$G$10</f>
        <v>2021</v>
      </c>
      <c r="D185" s="28"/>
      <c r="E185" s="49" t="s">
        <v>72</v>
      </c>
      <c r="F185" s="125">
        <f>INDEX($B$57:$H$175,MATCH($C$185,$B$57:$B$175,0),5)</f>
        <v>27.611836</v>
      </c>
      <c r="G185" s="125">
        <f>INDEX($B$57:$H$175,MATCH($C$185,$B$57:$B$175,0),6)</f>
        <v>27.556467000000001</v>
      </c>
      <c r="H185" s="125">
        <f>INDEX($B$57:$H$175,MATCH($C$185,$B$57:$B$175,0),7)</f>
        <v>27.831112999999998</v>
      </c>
    </row>
    <row r="186" spans="2:8">
      <c r="B186" s="48"/>
      <c r="C186" s="124"/>
      <c r="D186" s="28"/>
      <c r="E186" s="49" t="s">
        <v>74</v>
      </c>
      <c r="F186" s="126">
        <f>IF($C$185&lt;=$C$184,"-",(F$185-F$184)/F$184)</f>
        <v>-0.78204011568708731</v>
      </c>
      <c r="G186" s="126">
        <f t="shared" ref="G186:H186" si="2">IF($C$185&lt;=$C$184,"-",(G$185-G$184)/G$184)</f>
        <v>-0.78778716420579364</v>
      </c>
      <c r="H186" s="126">
        <f t="shared" si="2"/>
        <v>-0.78300365970783148</v>
      </c>
    </row>
    <row r="187" spans="2:8">
      <c r="B187" s="49" t="s">
        <v>77</v>
      </c>
      <c r="C187" s="124">
        <f>$C$185-$C$184</f>
        <v>114</v>
      </c>
      <c r="D187" s="28"/>
      <c r="E187" s="49" t="s">
        <v>73</v>
      </c>
      <c r="F187" s="126">
        <f>IF($C$185&lt;=$C$184,"-",((F$185/F$184)^(1/($C$185-$C$184))-1))</f>
        <v>-1.3274650299511137E-2</v>
      </c>
      <c r="G187" s="126">
        <f t="shared" ref="G187:H187" si="3">IF($C$185&lt;=$C$184,"-",((G$185/G$184)^(1/($C$185-$C$184))-1))</f>
        <v>-1.3505909154326368E-2</v>
      </c>
      <c r="H187" s="126">
        <f t="shared" si="3"/>
        <v>-1.3312998033982781E-2</v>
      </c>
    </row>
    <row r="188" spans="2:8">
      <c r="B188" s="49" t="s">
        <v>90</v>
      </c>
      <c r="C188" s="124" t="str">
        <f>IF($C$185&lt;=$C$184,"Y","N")</f>
        <v>N</v>
      </c>
      <c r="D188" s="28"/>
      <c r="E188" s="49"/>
      <c r="F188" s="126"/>
      <c r="G188" s="126"/>
      <c r="H188" s="126"/>
    </row>
    <row r="189" spans="2:8">
      <c r="B189" s="49" t="s">
        <v>91</v>
      </c>
      <c r="C189" s="124" t="str">
        <f>IF($C$185=$C$184,"Y","N")</f>
        <v>N</v>
      </c>
      <c r="D189" s="28"/>
      <c r="E189" s="28"/>
      <c r="F189" s="28"/>
      <c r="G189" s="28"/>
      <c r="H189" s="28"/>
    </row>
    <row r="190" spans="2:8">
      <c r="B190" s="49"/>
      <c r="C190" s="124"/>
      <c r="D190" s="28"/>
      <c r="E190" s="28"/>
      <c r="F190" s="28"/>
      <c r="G190" s="28"/>
      <c r="H190" s="28"/>
    </row>
    <row r="191" spans="2:8">
      <c r="B191" s="49" t="s">
        <v>102</v>
      </c>
      <c r="C191" s="124" t="str">
        <f>IF($C$185&lt;=$C$184,"-",$C$184&amp;" – "&amp;$C$185)</f>
        <v>1907 – 2021</v>
      </c>
      <c r="D191" s="28"/>
      <c r="E191" s="28"/>
      <c r="F191" s="28"/>
      <c r="G191" s="28"/>
      <c r="H191" s="28"/>
    </row>
    <row r="192" spans="2:8">
      <c r="B192" s="49"/>
      <c r="C192" s="124"/>
      <c r="D192" s="28"/>
      <c r="E192" s="28"/>
      <c r="F192" s="28"/>
      <c r="G192" s="28"/>
      <c r="H192" s="28"/>
    </row>
    <row r="193" spans="2:8">
      <c r="B193" s="127" t="s">
        <v>75</v>
      </c>
      <c r="C193" s="28"/>
      <c r="D193" s="28"/>
      <c r="E193" s="28"/>
      <c r="F193" s="28"/>
      <c r="G193" s="28"/>
      <c r="H193" s="28"/>
    </row>
    <row r="194" spans="2:8" ht="14.45" customHeight="1">
      <c r="B194" s="246" t="s">
        <v>116</v>
      </c>
      <c r="C194" s="246"/>
      <c r="D194" s="246"/>
      <c r="E194" s="246"/>
      <c r="F194" s="246"/>
      <c r="G194" s="246"/>
      <c r="H194" s="246"/>
    </row>
    <row r="195" spans="2:8">
      <c r="B195" s="246"/>
      <c r="C195" s="246"/>
      <c r="D195" s="246"/>
      <c r="E195" s="246"/>
      <c r="F195" s="246"/>
      <c r="G195" s="246"/>
      <c r="H195" s="246"/>
    </row>
    <row r="196" spans="2:8">
      <c r="B196" s="128"/>
      <c r="C196" s="128"/>
      <c r="D196" s="128"/>
      <c r="E196" s="128"/>
      <c r="F196" s="128"/>
      <c r="G196" s="128"/>
      <c r="H196" s="128"/>
    </row>
    <row r="197" spans="2:8">
      <c r="B197" s="127" t="s">
        <v>99</v>
      </c>
      <c r="C197" s="128"/>
      <c r="D197" s="128"/>
      <c r="E197" s="128"/>
      <c r="F197" s="128"/>
      <c r="G197" s="128"/>
      <c r="H197" s="128"/>
    </row>
    <row r="198" spans="2:8">
      <c r="B198" s="129" t="str">
        <f>"Average annual and total change in mortality rates for "&amp;$B$6&amp;" (ICD-10 "&amp;$C$6&amp;") in Australia, "&amp;$C$184&amp;"–"&amp;$C$185&amp;"."</f>
        <v>Average annual and total change in mortality rates for Cerebrovascular disease (ICD-10 I60–I69) in Australia, 1907–2021.</v>
      </c>
      <c r="C198" s="128"/>
      <c r="D198" s="128"/>
      <c r="E198" s="128"/>
      <c r="F198" s="128"/>
      <c r="G198" s="128"/>
      <c r="H198" s="128"/>
    </row>
    <row r="199" spans="2:8">
      <c r="B199" s="129" t="s">
        <v>98</v>
      </c>
      <c r="C199" s="128"/>
      <c r="D199" s="128"/>
      <c r="E199" s="128"/>
      <c r="F199" s="128"/>
      <c r="G199" s="128"/>
      <c r="H199" s="128"/>
    </row>
    <row r="200" spans="2:8">
      <c r="B200" s="129"/>
      <c r="C200" s="128"/>
      <c r="D200" s="128"/>
      <c r="E200" s="128"/>
      <c r="F200" s="128"/>
      <c r="G200" s="128"/>
      <c r="H200" s="128"/>
    </row>
    <row r="201" spans="2:8">
      <c r="B201" s="130" t="s">
        <v>100</v>
      </c>
      <c r="C201" s="128"/>
      <c r="D201" s="128"/>
      <c r="E201" s="128"/>
      <c r="F201" s="128"/>
      <c r="G201" s="128"/>
      <c r="H201" s="128"/>
    </row>
    <row r="202" spans="2:8">
      <c r="B202" s="129" t="str">
        <f>IF($C$185&lt;=$C$184, $B$199, $B$198)</f>
        <v>Average annual and total change in mortality rates for Cerebrovascular disease (ICD-10 I60–I69) in Australia, 1907–2021.</v>
      </c>
      <c r="C202" s="128"/>
      <c r="D202" s="128"/>
      <c r="E202" s="128"/>
      <c r="F202" s="128"/>
      <c r="G202" s="128"/>
      <c r="H202" s="128"/>
    </row>
    <row r="203" spans="2:8">
      <c r="B203" s="131"/>
      <c r="C203" s="132"/>
      <c r="D203" s="132"/>
      <c r="E203" s="132"/>
      <c r="F203" s="132"/>
      <c r="G203" s="132"/>
      <c r="H203" s="132"/>
    </row>
    <row r="204" spans="2:8">
      <c r="B204" s="111"/>
    </row>
    <row r="205" spans="2:8">
      <c r="B205" s="133" t="s">
        <v>78</v>
      </c>
      <c r="C205" s="17"/>
      <c r="D205" s="17"/>
      <c r="E205" s="17"/>
      <c r="F205" s="17"/>
      <c r="G205" s="17"/>
      <c r="H205" s="17"/>
    </row>
    <row r="206" spans="2:8">
      <c r="B206" s="17"/>
      <c r="C206" s="17"/>
      <c r="D206" s="17"/>
      <c r="E206" s="17"/>
      <c r="F206" s="134" t="s">
        <v>1</v>
      </c>
      <c r="G206" s="134" t="s">
        <v>3</v>
      </c>
      <c r="H206" s="134" t="s">
        <v>4</v>
      </c>
    </row>
    <row r="207" spans="2:8">
      <c r="B207" s="53" t="s">
        <v>66</v>
      </c>
      <c r="C207" s="135">
        <f>'Interactive summary tables'!$C$34</f>
        <v>1907</v>
      </c>
      <c r="D207" s="17" t="s">
        <v>26</v>
      </c>
      <c r="E207" s="17" t="s">
        <v>88</v>
      </c>
      <c r="F207" s="136" t="str">
        <f ca="1">CELL("address",INDEX(Deaths!$C$7:$T$132,MATCH($C$207,Deaths!$B$7:$B$132,0),MATCH($C$210,Deaths!$C$6:$T$6,0)))</f>
        <v>'[AIHW-PHE-229-GRIM0904.xlsx]Deaths'!$C$14</v>
      </c>
      <c r="G207" s="136" t="str">
        <f ca="1">CELL("address",INDEX(Deaths!$Y$7:$AP$132,MATCH($C$207,Deaths!$B$7:$B$132,0),MATCH($C$210,Deaths!$Y$6:$AP$6,0)))</f>
        <v>'[AIHW-PHE-229-GRIM0904.xlsx]Deaths'!$Y$14</v>
      </c>
      <c r="H207" s="136" t="str">
        <f ca="1">CELL("address",INDEX(Deaths!$AU$7:$BL$132,MATCH($C$207,Deaths!$B$7:$B$132,0),MATCH($C$210,Deaths!$AU$6:$BL$6,0)))</f>
        <v>'[AIHW-PHE-229-GRIM0904.xlsx]Deaths'!$AU$14</v>
      </c>
    </row>
    <row r="208" spans="2:8">
      <c r="B208" s="53" t="s">
        <v>67</v>
      </c>
      <c r="C208" s="135">
        <f>'Interactive summary tables'!$E$34</f>
        <v>2021</v>
      </c>
      <c r="D208" s="17"/>
      <c r="E208" s="17" t="s">
        <v>89</v>
      </c>
      <c r="F208" s="136" t="str">
        <f ca="1">CELL("address",INDEX(Deaths!$C$7:$T$132,MATCH($C$208,Deaths!$B$7:$B$132,0),MATCH($C$211,Deaths!$C$6:$T$6,0)))</f>
        <v>'[AIHW-PHE-229-GRIM0904.xlsx]Deaths'!$T$128</v>
      </c>
      <c r="G208" s="136" t="str">
        <f ca="1">CELL("address",INDEX(Deaths!$Y$7:$AP$132,MATCH($C$208,Deaths!$B$7:$B$132,0),MATCH($C$211,Deaths!$Y$6:$AP$6,0)))</f>
        <v>'[AIHW-PHE-229-GRIM0904.xlsx]Deaths'!$AP$128</v>
      </c>
      <c r="H208" s="136" t="str">
        <f ca="1">CELL("address",INDEX(Deaths!$AU$7:$BL$132,MATCH($C$208,Deaths!$B$7:$B$132,0),MATCH($C$211,Deaths!$AU$6:$BL$6,0)))</f>
        <v>'[AIHW-PHE-229-GRIM0904.xlsx]Deaths'!$BL$128</v>
      </c>
    </row>
    <row r="209" spans="2:8">
      <c r="B209" s="53"/>
      <c r="C209" s="135"/>
      <c r="D209" s="17"/>
      <c r="E209" s="17" t="s">
        <v>95</v>
      </c>
      <c r="F209" s="137">
        <f ca="1">SUM(INDIRECT(F$207,1):INDIRECT(F$208,1))</f>
        <v>446117</v>
      </c>
      <c r="G209" s="138">
        <f ca="1">SUM(INDIRECT(G$207,1):INDIRECT(G$208,1))</f>
        <v>616758</v>
      </c>
      <c r="H209" s="138">
        <f ca="1">SUM(INDIRECT(H$207,1):INDIRECT(H$208,1))</f>
        <v>1062875</v>
      </c>
    </row>
    <row r="210" spans="2:8">
      <c r="B210" s="53" t="s">
        <v>79</v>
      </c>
      <c r="C210" s="135" t="str">
        <f>'Interactive summary tables'!$G$34</f>
        <v>0–4</v>
      </c>
      <c r="D210" s="17"/>
      <c r="E210" s="17"/>
      <c r="F210" s="135"/>
      <c r="G210" s="135"/>
      <c r="H210" s="135"/>
    </row>
    <row r="211" spans="2:8">
      <c r="B211" s="53" t="s">
        <v>80</v>
      </c>
      <c r="C211" s="139" t="str">
        <f>'Interactive summary tables'!$I$34</f>
        <v>85+</v>
      </c>
      <c r="D211" s="17" t="s">
        <v>64</v>
      </c>
      <c r="E211" s="17" t="s">
        <v>88</v>
      </c>
      <c r="F211" s="136" t="str">
        <f ca="1">CELL("address",INDEX(Populations!$D$16:$U$141,MATCH($C$207,Populations!$C$16:$C$141,0),MATCH($C$210,Populations!$D$15:$U$15,0)))</f>
        <v>'[AIHW-PHE-229-GRIM0904.xlsx]Populations'!$D$23</v>
      </c>
      <c r="G211" s="136" t="str">
        <f ca="1">CELL("address",INDEX(Populations!$Y$16:$AP$141,MATCH($C$207,Populations!$C$16:$C$141,0),MATCH($C$210,Populations!$Y$15:$AP$15,0)))</f>
        <v>'[AIHW-PHE-229-GRIM0904.xlsx]Populations'!$Y$23</v>
      </c>
      <c r="H211" s="136" t="str">
        <f ca="1">CELL("address",INDEX(Populations!$AT$16:$BK$141,MATCH($C$207,Populations!$C$16:$C$141,0),MATCH($C$210,Populations!$AT$15:$BK$15,0)))</f>
        <v>'[AIHW-PHE-229-GRIM0904.xlsx]Populations'!$AT$23</v>
      </c>
    </row>
    <row r="212" spans="2:8">
      <c r="B212" s="53"/>
      <c r="C212" s="17"/>
      <c r="D212" s="17"/>
      <c r="E212" s="17" t="s">
        <v>89</v>
      </c>
      <c r="F212" s="136" t="str">
        <f ca="1">CELL("address",INDEX(Populations!$D$16:$U$141,MATCH($C$208,Populations!$C$16:$C$141,0),MATCH($C$211,Populations!$D$15:$U$15,0)))</f>
        <v>'[AIHW-PHE-229-GRIM0904.xlsx]Populations'!$U$137</v>
      </c>
      <c r="G212" s="136" t="str">
        <f ca="1">CELL("address",INDEX(Populations!$Y$16:$AP$141,MATCH($C$208,Populations!$C$16:$C$141,0),MATCH($C$211,Populations!$Y$15:$AP$15,0)))</f>
        <v>'[AIHW-PHE-229-GRIM0904.xlsx]Populations'!$AP$137</v>
      </c>
      <c r="H212" s="136" t="str">
        <f ca="1">CELL("address",INDEX(Populations!$AT$16:$BK$141,MATCH($C$208,Populations!$C$16:$C$141,0),MATCH($C$211,Populations!$AT$15:$BK$15,0)))</f>
        <v>'[AIHW-PHE-229-GRIM0904.xlsx]Populations'!$BK$137</v>
      </c>
    </row>
    <row r="213" spans="2:8">
      <c r="B213" s="53" t="s">
        <v>93</v>
      </c>
      <c r="C213" s="135">
        <f>INDEX($G$11:$G$28,MATCH($C$210,$F$11:$F$28,0))</f>
        <v>1</v>
      </c>
      <c r="D213" s="17"/>
      <c r="E213" s="17" t="s">
        <v>96</v>
      </c>
      <c r="F213" s="137">
        <f ca="1">SUM(INDIRECT(F$211,1):INDIRECT(F$212,1))</f>
        <v>715156905.5</v>
      </c>
      <c r="G213" s="138">
        <f ca="1">SUM(INDIRECT(G$211,1):INDIRECT(G$212,1))</f>
        <v>712610789</v>
      </c>
      <c r="H213" s="138">
        <f ca="1">SUM(INDIRECT(H$211,1):INDIRECT(H$212,1))</f>
        <v>1427767694.5</v>
      </c>
    </row>
    <row r="214" spans="2:8">
      <c r="B214" s="53" t="s">
        <v>94</v>
      </c>
      <c r="C214" s="135">
        <f>INDEX($G$11:$G$28,MATCH($C$211,$F$11:$F$28,0))</f>
        <v>18</v>
      </c>
      <c r="D214" s="17"/>
      <c r="E214" s="17"/>
      <c r="F214" s="135"/>
      <c r="G214" s="135"/>
      <c r="H214" s="135"/>
    </row>
    <row r="215" spans="2:8">
      <c r="B215" s="17"/>
      <c r="C215" s="17"/>
      <c r="D215" s="17" t="s">
        <v>97</v>
      </c>
      <c r="E215" s="17"/>
      <c r="F215" s="140">
        <f ca="1">IF($C$208&lt;$C$207,"-",IF($C$214&lt;$C$213,"-",F$209/F$213*100000))</f>
        <v>62.380296766916977</v>
      </c>
      <c r="G215" s="140">
        <f t="shared" ref="G215:H215" ca="1" si="4">IF($C$208&lt;$C$207,"-",IF($C$214&lt;$C$213,"-",G$209/G$213*100000))</f>
        <v>86.54906851262956</v>
      </c>
      <c r="H215" s="140">
        <f t="shared" ca="1" si="4"/>
        <v>74.443132737515512</v>
      </c>
    </row>
    <row r="216" spans="2:8">
      <c r="B216" s="53" t="s">
        <v>90</v>
      </c>
      <c r="C216" s="135" t="str">
        <f>IF($C$208&lt;$C$207,"Y","N")</f>
        <v>N</v>
      </c>
      <c r="D216" s="17"/>
      <c r="E216" s="17"/>
      <c r="F216" s="140"/>
      <c r="G216" s="140"/>
      <c r="H216" s="140"/>
    </row>
    <row r="217" spans="2:8">
      <c r="B217" s="53" t="s">
        <v>91</v>
      </c>
      <c r="C217" s="135" t="str">
        <f>IF($C$208=$C$207,"Y","N")</f>
        <v>N</v>
      </c>
      <c r="D217" s="17"/>
      <c r="E217" s="17"/>
      <c r="F217" s="140"/>
      <c r="G217" s="140"/>
      <c r="H217" s="140"/>
    </row>
    <row r="218" spans="2:8">
      <c r="B218" s="53"/>
      <c r="C218" s="135"/>
      <c r="D218" s="17"/>
      <c r="E218" s="17"/>
      <c r="F218" s="140"/>
      <c r="G218" s="140"/>
      <c r="H218" s="140"/>
    </row>
    <row r="219" spans="2:8">
      <c r="B219" s="53" t="s">
        <v>102</v>
      </c>
      <c r="C219" s="135" t="str">
        <f>IF($C$208&lt;$C$207, "-", IF($C$214&lt;$C$213, "-", IF($C$208=$C$207, $C$207, $C$207 &amp;" – " &amp;$C$208)))</f>
        <v>1907 – 2021</v>
      </c>
      <c r="D219" s="17"/>
      <c r="E219" s="17"/>
      <c r="F219" s="140"/>
      <c r="G219" s="140"/>
      <c r="H219" s="140"/>
    </row>
    <row r="220" spans="2:8">
      <c r="B220" s="17"/>
      <c r="C220" s="17"/>
      <c r="D220" s="17"/>
      <c r="E220" s="17"/>
      <c r="F220" s="140"/>
      <c r="G220" s="140"/>
      <c r="H220" s="140"/>
    </row>
    <row r="221" spans="2:8">
      <c r="B221" s="133" t="s">
        <v>75</v>
      </c>
      <c r="C221" s="17"/>
      <c r="D221" s="17"/>
      <c r="E221" s="17"/>
      <c r="F221" s="17"/>
      <c r="G221" s="17"/>
      <c r="H221" s="17"/>
    </row>
    <row r="222" spans="2:8">
      <c r="B222" s="17" t="s">
        <v>85</v>
      </c>
      <c r="C222" s="17"/>
      <c r="D222" s="17"/>
      <c r="E222" s="17"/>
      <c r="F222" s="17"/>
      <c r="G222" s="17"/>
      <c r="H222" s="17"/>
    </row>
    <row r="223" spans="2:8">
      <c r="B223" s="17"/>
      <c r="C223" s="17"/>
      <c r="D223" s="17"/>
      <c r="E223" s="17"/>
      <c r="F223" s="17"/>
      <c r="G223" s="17"/>
      <c r="H223" s="17"/>
    </row>
    <row r="224" spans="2:8">
      <c r="B224" s="133" t="s">
        <v>99</v>
      </c>
      <c r="C224" s="17"/>
      <c r="D224" s="17"/>
      <c r="E224" s="17"/>
      <c r="F224" s="17"/>
      <c r="G224" s="17"/>
      <c r="H224" s="17"/>
    </row>
    <row r="225" spans="2:8">
      <c r="B225" s="17" t="str">
        <f>"Age-specific mortality rates (per 100,000 population) for "&amp;$B$6&amp;" (ICD-10 "&amp;$C$6&amp;")"&amp;" in Australia, "&amp;$C$207&amp;"–"&amp;$C$208&amp;", "&amp;$C$210&amp;" to "&amp;$C$211&amp;" years."</f>
        <v>Age-specific mortality rates (per 100,000 population) for Cerebrovascular disease (ICD-10 I60–I69) in Australia, 1907–2021, 0–4 to 85+ years.</v>
      </c>
      <c r="C225" s="17"/>
      <c r="D225" s="17"/>
      <c r="E225" s="17"/>
      <c r="F225" s="17"/>
      <c r="G225" s="17"/>
      <c r="H225" s="17"/>
    </row>
    <row r="226" spans="2:8">
      <c r="B226" s="17" t="str">
        <f>"Age-specific mortality rates (per 100,000 population) for "&amp;$B$6&amp;" (ICD-10 "&amp;$C$6&amp;")"&amp;" in Australia, "&amp;$C$207&amp;", "&amp;$C$210&amp;" to "&amp;$C$211&amp;" years."</f>
        <v>Age-specific mortality rates (per 100,000 population) for Cerebrovascular disease (ICD-10 I60–I69) in Australia, 1907, 0–4 to 85+ years.</v>
      </c>
      <c r="C226" s="17"/>
      <c r="D226" s="17"/>
      <c r="E226" s="17"/>
      <c r="F226" s="17"/>
      <c r="G226" s="17"/>
      <c r="H226" s="17"/>
    </row>
    <row r="227" spans="2:8">
      <c r="B227" s="17" t="str">
        <f>"Age-specific mortality rates (per 100,000 population) for "&amp;$B$6&amp;" (ICD-10 "&amp;$C$6&amp;")"&amp;" in Australia, "&amp;$C$207&amp;"–"&amp;$C$208&amp;", "&amp;$C$210&amp;" years."</f>
        <v>Age-specific mortality rates (per 100,000 population) for Cerebrovascular disease (ICD-10 I60–I69) in Australia, 1907–2021, 0–4 years.</v>
      </c>
      <c r="C227" s="17"/>
      <c r="D227" s="17"/>
      <c r="E227" s="17"/>
      <c r="F227" s="17"/>
      <c r="G227" s="17"/>
      <c r="H227" s="17"/>
    </row>
    <row r="228" spans="2:8">
      <c r="B228" s="17" t="str">
        <f>"Age-specific mortality rates (per 100,000 population) for "&amp;$B$6&amp;" (ICD-10 "&amp;$C$6&amp;")"&amp;" in Australia, "&amp;$C$207&amp;", "&amp;$C$210&amp;" years."</f>
        <v>Age-specific mortality rates (per 100,000 population) for Cerebrovascular disease (ICD-10 I60–I69) in Australia, 1907, 0–4 years.</v>
      </c>
      <c r="C228" s="17"/>
      <c r="D228" s="17"/>
      <c r="E228" s="17"/>
      <c r="F228" s="17"/>
      <c r="G228" s="17"/>
      <c r="H228" s="17"/>
    </row>
    <row r="229" spans="2:8">
      <c r="B229" s="17" t="s">
        <v>101</v>
      </c>
      <c r="C229" s="17"/>
      <c r="D229" s="17"/>
      <c r="E229" s="17"/>
      <c r="F229" s="17"/>
      <c r="G229" s="17"/>
      <c r="H229" s="17"/>
    </row>
    <row r="230" spans="2:8">
      <c r="B230" s="17" t="s">
        <v>98</v>
      </c>
      <c r="C230" s="17"/>
      <c r="D230" s="17"/>
      <c r="E230" s="17"/>
      <c r="F230" s="17"/>
      <c r="G230" s="17"/>
      <c r="H230" s="17"/>
    </row>
    <row r="231" spans="2:8">
      <c r="B231" s="17"/>
      <c r="C231" s="17"/>
      <c r="D231" s="17"/>
      <c r="E231" s="17"/>
      <c r="F231" s="17"/>
      <c r="G231" s="17"/>
      <c r="H231" s="17"/>
    </row>
    <row r="232" spans="2:8">
      <c r="B232" s="133" t="s">
        <v>100</v>
      </c>
      <c r="C232" s="17"/>
      <c r="D232" s="17"/>
      <c r="E232" s="17"/>
      <c r="F232" s="17"/>
      <c r="G232" s="17"/>
      <c r="H232" s="17"/>
    </row>
    <row r="233" spans="2:8">
      <c r="B233" s="17" t="str">
        <f>IF($C$208&lt;$C$207,$B$230,IF($C$214&lt;$C$213,$B229,IF(AND($C$208=$C$207,$C214=$C213),$B$228, IF(AND($C$208&gt;$C$207,$C214=$C213),$B$227, IF(AND($C$208=$C$207,$C214&gt;$C213), $B226, $B$225)))))</f>
        <v>Age-specific mortality rates (per 100,000 population) for Cerebrovascular disease (ICD-10 I60–I69) in Australia, 1907–2021, 0–4 to 85+ years.</v>
      </c>
      <c r="C233" s="17"/>
      <c r="D233" s="17"/>
      <c r="E233" s="17"/>
      <c r="F233" s="17"/>
      <c r="G233" s="17"/>
      <c r="H233" s="17"/>
    </row>
  </sheetData>
  <mergeCells count="1">
    <mergeCell ref="B194:H195"/>
  </mergeCells>
  <dataValidations disablePrompts="1" count="1">
    <dataValidation type="list" allowBlank="1" showInputMessage="1" showErrorMessage="1" sqref="D18" xr:uid="{00000000-0002-0000-0800-000000000000}">
      <formula1>INDIRECT($E$24,1)</formula1>
    </dataValidation>
  </dataValidations>
  <pageMargins left="0.25" right="0.25" top="0.75" bottom="0.75" header="0.3" footer="0.3"/>
  <pageSetup paperSize="9" scale="39" fitToHeight="0" orientation="landscape" r:id="rId1"/>
  <ignoredErrors>
    <ignoredError sqref="G3:G5"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IHW_PPR_ProjectCategoryLookup xmlns="39aaac7e-fa47-45c8-98ee-9850774078c3"/>
  </documentManagement>
</p:properties>
</file>

<file path=customXml/item3.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E35EE68AEEC68E4E91BCC15A5E3F3058" ma:contentTypeVersion="1" ma:contentTypeDescription="AIHW Project Document" ma:contentTypeScope="" ma:versionID="ee4cceb4edf9d77e004140e2d84980e9">
  <xsd:schema xmlns:xsd="http://www.w3.org/2001/XMLSchema" xmlns:xs="http://www.w3.org/2001/XMLSchema" xmlns:p="http://schemas.microsoft.com/office/2006/metadata/properties" xmlns:ns2="39aaac7e-fa47-45c8-98ee-9850774078c3" targetNamespace="http://schemas.microsoft.com/office/2006/metadata/properties" ma:root="true" ma:fieldsID="992d5dcf2692df920a34a14f3b4c76eb" ns2:_="">
    <xsd:import namespace="39aaac7e-fa47-45c8-98ee-9850774078c3"/>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aac7e-fa47-45c8-98ee-9850774078c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25f93b5-57d3-47a1-9c6c-5c8fb3eaad73}" ma:internalName="AIHW_PPR_ProjectCategoryLookup" ma:showField="Title" ma:web="{39aaac7e-fa47-45c8-98ee-9850774078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4455AF7-E5EE-4A54-870C-111DE7A7687A}">
  <ds:schemaRefs>
    <ds:schemaRef ds:uri="http://schemas.microsoft.com/sharepoint/v3/contenttype/forms"/>
  </ds:schemaRefs>
</ds:datastoreItem>
</file>

<file path=customXml/itemProps2.xml><?xml version="1.0" encoding="utf-8"?>
<ds:datastoreItem xmlns:ds="http://schemas.openxmlformats.org/officeDocument/2006/customXml" ds:itemID="{5C68BE0F-B399-4B62-922E-F4A02D912894}">
  <ds:schemaRefs>
    <ds:schemaRef ds:uri="http://purl.org/dc/elements/1.1/"/>
    <ds:schemaRef ds:uri="http://schemas.microsoft.com/office/2006/metadata/properties"/>
    <ds:schemaRef ds:uri="39aaac7e-fa47-45c8-98ee-9850774078c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E3986C48-959D-4A4A-8F66-AC2B553A35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aaac7e-fa47-45c8-98ee-9850774078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Title</vt:lpstr>
      <vt:lpstr>Explanatory notes</vt:lpstr>
      <vt:lpstr>Graphs</vt:lpstr>
      <vt:lpstr>Interactive summary tables</vt:lpstr>
      <vt:lpstr>Summary measures</vt:lpstr>
      <vt:lpstr>Deaths</vt:lpstr>
      <vt:lpstr>Rates</vt:lpstr>
      <vt:lpstr>Populations</vt:lpstr>
      <vt:lpstr>Admin</vt:lpstr>
      <vt:lpstr>snapshotids</vt:lpstr>
      <vt:lpstr>Deaths!Print_Area</vt:lpstr>
      <vt:lpstr>'Explanatory notes'!Print_Area</vt:lpstr>
      <vt:lpstr>'Interactive summary tables'!Print_Area</vt:lpstr>
      <vt:lpstr>Populations!Print_Area</vt:lpstr>
      <vt:lpstr>Rates!Print_Area</vt:lpstr>
      <vt:lpstr>'Summary measures'!Print_Area</vt:lpstr>
      <vt:lpstr>Title!Print_Area</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Indraharan, Dinesh</dc:creator>
  <cp:lastModifiedBy>Ho, Wendy</cp:lastModifiedBy>
  <cp:lastPrinted>2014-12-22T03:15:21Z</cp:lastPrinted>
  <dcterms:created xsi:type="dcterms:W3CDTF">2013-06-20T00:40:38Z</dcterms:created>
  <dcterms:modified xsi:type="dcterms:W3CDTF">2023-06-16T01:43:11Z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0x010100B4A1F787F0C441AC878A307E051D262E00E35EE68AEEC68E4E91BCC15A5E3F3058</vt:lpwstr>
  </property>
  <property fmtid="{D5CDD505-2E9C-101B-9397-08002B2CF9AE}" pid="3" name="AIHW_PPR_AnalysisFileRunBy">
    <vt:lpwstr/>
  </property>
</Properties>
</file>